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-30" windowWidth="24690" windowHeight="11475"/>
  </bookViews>
  <sheets>
    <sheet name="data" sheetId="1" r:id="rId1"/>
    <sheet name="Raw" sheetId="2" r:id="rId2"/>
    <sheet name="Redone" sheetId="3" r:id="rId3"/>
    <sheet name="ReNorm" sheetId="4" r:id="rId4"/>
    <sheet name="Graphs" sheetId="5" r:id="rId5"/>
    <sheet name="Sheet1" sheetId="6" r:id="rId6"/>
  </sheets>
  <externalReferences>
    <externalReference r:id="rId7"/>
    <externalReference r:id="rId8"/>
  </externalReferences>
  <definedNames>
    <definedName name="__shared_2_0_0">#REF!/#REF!</definedName>
    <definedName name="__shared_2_0_1">#REF!/#REF!</definedName>
    <definedName name="__shared_2_0_2">#REF!/#REF!</definedName>
    <definedName name="__shared_2_0_3">#REF!/#REF!</definedName>
    <definedName name="__shared_4_0_103">1/#REF!</definedName>
    <definedName name="__shared_4_0_13">IF(ROW()=2,-0.00869," ")</definedName>
    <definedName name="__shared_4_0_14">IF(ROW()=2,-0.00859," ")</definedName>
    <definedName name="__shared_4_0_15">IF(ROW()=2,-0.01713," ")</definedName>
    <definedName name="__shared_4_0_16">IF(ROW()=2,-0.0047," ")</definedName>
    <definedName name="__shared_4_0_17">IF(ROW()=2,-0.01169," ")</definedName>
    <definedName name="__shared_4_0_18">IF(ROW()=2,-0.00869," ")</definedName>
    <definedName name="__shared_4_0_19">IF(ROW()=2,-0.0047," ")</definedName>
    <definedName name="__shared_4_0_2">#REF!+150</definedName>
    <definedName name="__shared_4_0_20">IF(ROW()=2,-0.01169," ")</definedName>
    <definedName name="__shared_4_0_206">#REF!+6</definedName>
    <definedName name="__shared_4_0_207">#REF!+6</definedName>
    <definedName name="__shared_4_0_208">#REF!+6</definedName>
    <definedName name="__shared_4_0_209">#REF!+6</definedName>
    <definedName name="__shared_4_0_21">IF(ROW()=2,-0.00869," ")</definedName>
    <definedName name="__shared_4_0_210">#REF!+6</definedName>
    <definedName name="__shared_4_0_211">#REF!+6</definedName>
    <definedName name="__shared_4_0_212">#REF!+6</definedName>
    <definedName name="__shared_4_0_213">#REF!+6</definedName>
    <definedName name="__shared_4_0_217">#REF!+6</definedName>
    <definedName name="__shared_4_0_218">#REF!+6</definedName>
    <definedName name="__shared_4_0_22">IF(ROW()=2,-0.00859," ")</definedName>
    <definedName name="__shared_4_0_23">IF(ROW()=2,-0.01713," ")</definedName>
    <definedName name="__shared_4_0_24">IF(ROW()=2,-0.0047," ")</definedName>
    <definedName name="__shared_4_0_240">#REF!+150</definedName>
    <definedName name="__shared_4_0_241">#REF!+150</definedName>
    <definedName name="__shared_4_0_244">#REF!+150</definedName>
    <definedName name="__shared_4_0_245">#REF!+150</definedName>
    <definedName name="__shared_4_0_25">IF(ROW()=2,-0.01169," ")</definedName>
    <definedName name="__shared_4_0_255">IF(ROW()=2,-0.00869," ")</definedName>
    <definedName name="__shared_4_0_256">IF(ROW()=2,-0.00859," ")</definedName>
    <definedName name="__shared_4_0_257">IF(ROW()=2,-0.01713," ")</definedName>
    <definedName name="__shared_4_0_258">IF(ROW()=2,-0.0047," ")</definedName>
    <definedName name="__shared_4_0_259">IF(ROW()=2,-0.01169," ")</definedName>
    <definedName name="__shared_4_0_26">#REF!</definedName>
    <definedName name="__shared_4_0_260">IF(ROW()=2,-0.00869," ")</definedName>
    <definedName name="__shared_4_0_261">IF(ROW()=2,-0.0047," ")</definedName>
    <definedName name="__shared_4_0_262">IF(ROW()=2,-0.01169," ")</definedName>
    <definedName name="__shared_4_0_263">IF(ROW()=2,-0.00869," ")</definedName>
    <definedName name="__shared_4_0_264">IF(ROW()=2,-0.00859," ")</definedName>
    <definedName name="__shared_4_0_265">IF(ROW()=2,-0.01713," ")</definedName>
    <definedName name="__shared_4_0_266">IF(ROW()=2,-0.0047," ")</definedName>
    <definedName name="__shared_4_0_267">IF(ROW()=2,-0.01169," ")</definedName>
    <definedName name="__shared_4_0_268">#REF!</definedName>
    <definedName name="__shared_4_0_275">1/#REF!</definedName>
    <definedName name="__shared_4_0_284">1/#REF!</definedName>
    <definedName name="__shared_4_0_294">1/#REF!</definedName>
    <definedName name="__shared_4_0_3">#REF!+150</definedName>
    <definedName name="__shared_4_0_304">1/#REF!</definedName>
    <definedName name="__shared_4_0_314">1/#REF!</definedName>
    <definedName name="__shared_4_0_34">1/#REF!</definedName>
    <definedName name="__shared_4_0_43">1/#REF!</definedName>
    <definedName name="__shared_4_0_437">#REF!+6</definedName>
    <definedName name="__shared_4_0_438">#REF!+6</definedName>
    <definedName name="__shared_4_0_439">#REF!+6</definedName>
    <definedName name="__shared_4_0_440">#REF!+6</definedName>
    <definedName name="__shared_4_0_441">#REF!+6</definedName>
    <definedName name="__shared_4_0_442">#REF!+6</definedName>
    <definedName name="__shared_4_0_443">#REF!+6</definedName>
    <definedName name="__shared_4_0_444">#REF!+6</definedName>
    <definedName name="__shared_4_0_448">#REF!+6</definedName>
    <definedName name="__shared_4_0_449">#REF!+6</definedName>
    <definedName name="__shared_4_0_468">#REF!+150</definedName>
    <definedName name="__shared_4_0_469">#REF!+150</definedName>
    <definedName name="__shared_4_0_472">#REF!+150</definedName>
    <definedName name="__shared_4_0_473">#REF!+150</definedName>
    <definedName name="__shared_4_0_474">IF(ROW()=2,-0.00869," ")</definedName>
    <definedName name="__shared_4_0_475">IF(ROW()=2,-0.00859," ")</definedName>
    <definedName name="__shared_4_0_476">IF(ROW()=2,-0.01713," ")</definedName>
    <definedName name="__shared_4_0_477">IF(ROW()=2,-0.0047," ")</definedName>
    <definedName name="__shared_4_0_478">IF(ROW()=2,-0.01169," ")</definedName>
    <definedName name="__shared_4_0_479">IF(ROW()=2,-0.00869," ")</definedName>
    <definedName name="__shared_4_0_480">IF(ROW()=2,-0.00859," ")</definedName>
    <definedName name="__shared_4_0_481">IF(ROW()=2,-0.01713," ")</definedName>
    <definedName name="__shared_4_0_482">IF(ROW()=2,-0.01169," ")</definedName>
    <definedName name="__shared_4_0_483">#REF!</definedName>
    <definedName name="__shared_4_0_490">1/#REF!</definedName>
    <definedName name="__shared_4_0_499">1/#REF!</definedName>
    <definedName name="__shared_4_0_53">1/#REF!</definedName>
    <definedName name="__shared_4_0_63">1/#REF!</definedName>
    <definedName name="__shared_4_0_656">#REF!+6</definedName>
    <definedName name="__shared_4_0_657">#REF!+6</definedName>
    <definedName name="__shared_4_0_658">#REF!+6</definedName>
    <definedName name="__shared_4_0_659">#REF!+6</definedName>
    <definedName name="__shared_4_0_660">#REF!+6</definedName>
    <definedName name="__shared_4_0_661">#REF!+6</definedName>
    <definedName name="__shared_4_0_662">#REF!+6</definedName>
    <definedName name="__shared_4_0_663">#REF!+6</definedName>
    <definedName name="__shared_4_0_664">#REF!+6</definedName>
    <definedName name="__shared_4_0_665">#REF!+6</definedName>
    <definedName name="__shared_4_0_667">#REF!+6</definedName>
    <definedName name="__shared_4_0_668">#REF!+6</definedName>
    <definedName name="__shared_4_0_669">#REF!+6</definedName>
    <definedName name="__shared_4_0_670">#REF!+6</definedName>
    <definedName name="__shared_4_0_671">#REF!+6</definedName>
    <definedName name="__shared_4_0_672">#REF!+6</definedName>
    <definedName name="__shared_4_0_673">#REF!+6</definedName>
    <definedName name="__shared_4_0_674">#REF!+6</definedName>
    <definedName name="__shared_4_0_675">#REF!+6</definedName>
    <definedName name="__shared_4_0_676">#REF!+6</definedName>
    <definedName name="__shared_4_0_677">#REF!+6</definedName>
    <definedName name="__shared_4_0_678">#REF!+6</definedName>
    <definedName name="__shared_4_0_679">#REF!+6</definedName>
    <definedName name="__shared_4_0_680">#REF!+6</definedName>
    <definedName name="__shared_4_0_681">#REF!+6</definedName>
    <definedName name="__shared_4_0_682">#REF!+6</definedName>
    <definedName name="__shared_4_0_683">#REF!+6</definedName>
    <definedName name="__shared_4_0_684">#REF!+6</definedName>
    <definedName name="__shared_4_0_685">#REF!+6</definedName>
    <definedName name="__shared_4_0_686">#REF!+6</definedName>
    <definedName name="__shared_4_0_687">#REF!+6</definedName>
    <definedName name="__shared_4_0_688">#REF!+6</definedName>
    <definedName name="__shared_4_0_689">#REF!+6</definedName>
    <definedName name="__shared_4_0_690">#REF!+6</definedName>
    <definedName name="__shared_4_0_691">#REF!+6</definedName>
    <definedName name="__shared_4_0_692">#REF!+6</definedName>
    <definedName name="__shared_4_0_693">#REF!+6</definedName>
    <definedName name="__shared_4_0_694">#REF!+6</definedName>
    <definedName name="__shared_4_0_695">#REF!+6</definedName>
    <definedName name="__shared_4_0_696">#REF!+6</definedName>
    <definedName name="__shared_4_0_73">1/#REF!</definedName>
    <definedName name="__shared_4_0_83">1/#REF!</definedName>
    <definedName name="__shared_4_0_93">1/#REF!</definedName>
    <definedName name="__shared_5_0_100">#REF!+6</definedName>
    <definedName name="__shared_5_0_101">10^#REF!</definedName>
    <definedName name="__shared_5_0_102">#REF!+200</definedName>
    <definedName name="__shared_5_0_103">#REF!+10</definedName>
    <definedName name="__shared_5_0_11">#REF!</definedName>
    <definedName name="__shared_5_0_116">#REF!+#REF!</definedName>
    <definedName name="__shared_5_0_117">IF(ROW()=2,-0.0078," ")</definedName>
    <definedName name="__shared_5_0_13">1/#REF!</definedName>
    <definedName name="__shared_5_0_134">#REF!</definedName>
    <definedName name="__shared_5_0_136">1/#REF!</definedName>
    <definedName name="__shared_5_0_139">1/#REF!</definedName>
    <definedName name="__shared_5_0_143">1/#REF!</definedName>
    <definedName name="__shared_5_0_147">1/#REF!</definedName>
    <definedName name="__shared_5_0_151">1/#REF!</definedName>
    <definedName name="__shared_5_0_16">1/#REF!</definedName>
    <definedName name="__shared_5_0_188">IF(ROW()=2,-0.00869," ")</definedName>
    <definedName name="__shared_5_0_189">IF(ROW()=2,-0.00859," ")</definedName>
    <definedName name="__shared_5_0_190">IF(ROW()=2,-0.01713," ")</definedName>
    <definedName name="__shared_5_0_191">IF(ROW()=2,-0.0047," ")</definedName>
    <definedName name="__shared_5_0_192">IF(ROW()=2,-0.01169," ")</definedName>
    <definedName name="__shared_5_0_193">IF(ROW()=2,-0.00869," ")</definedName>
    <definedName name="__shared_5_0_194">IF(ROW()=2,-0.0047," ")</definedName>
    <definedName name="__shared_5_0_195">IF(ROW()=2,-0.01169," ")</definedName>
    <definedName name="__shared_5_0_196">IF(ROW()=2,-0.00869," ")</definedName>
    <definedName name="__shared_5_0_197">IF(ROW()=2,-0.00859," ")</definedName>
    <definedName name="__shared_5_0_198">IF(ROW()=2,-0.01713," ")</definedName>
    <definedName name="__shared_5_0_199">IF(ROW()=2,-0.0047," ")</definedName>
    <definedName name="__shared_5_0_20">1/#REF!</definedName>
    <definedName name="__shared_5_0_200">IF(ROW()=2,-0.01169," ")</definedName>
    <definedName name="__shared_5_0_200_1">#REF!+150</definedName>
    <definedName name="__shared_5_0_201">#REF!+150</definedName>
    <definedName name="__shared_5_0_202">IF(ROW()=2,-0.00869," ")</definedName>
    <definedName name="__shared_5_0_203">IF(ROW()=2,-0.00859," ")</definedName>
    <definedName name="__shared_5_0_204">IF(ROW()=2,-0.01713," ")</definedName>
    <definedName name="__shared_5_0_205">IF(ROW()=2,-0.0047," ")</definedName>
    <definedName name="__shared_5_0_206">IF(ROW()=2,-0.01169," ")</definedName>
    <definedName name="__shared_5_0_207">IF(ROW()=2,-0.00869," ")</definedName>
    <definedName name="__shared_5_0_208">IF(ROW()=2,-0.0047," ")</definedName>
    <definedName name="__shared_5_0_209">IF(ROW()=2,-0.01169," ")</definedName>
    <definedName name="__shared_5_0_210">IF(ROW()=2,-0.00869," ")</definedName>
    <definedName name="__shared_5_0_211">IF(ROW()=2,-0.00859," ")</definedName>
    <definedName name="__shared_5_0_212">IF(ROW()=2,-0.01713," ")</definedName>
    <definedName name="__shared_5_0_213">IF(ROW()=2,-0.0047," ")</definedName>
    <definedName name="__shared_5_0_214">IF(ROW()=2,-0.01169," ")</definedName>
    <definedName name="__shared_5_0_215">#REF!+6</definedName>
    <definedName name="__shared_5_0_216">#REF!+6</definedName>
    <definedName name="__shared_5_0_217">#REF!+6</definedName>
    <definedName name="__shared_5_0_218">#REF!+6</definedName>
    <definedName name="__shared_5_0_219">#REF!+6</definedName>
    <definedName name="__shared_5_0_220">#REF!+6</definedName>
    <definedName name="__shared_5_0_221">#REF!+6</definedName>
    <definedName name="__shared_5_0_222">#REF!+6</definedName>
    <definedName name="__shared_5_0_223">IF(ROW()=2,-0.0078," ")</definedName>
    <definedName name="__shared_5_0_223_1">#REF!+6</definedName>
    <definedName name="__shared_5_0_224">#REF!+6</definedName>
    <definedName name="__shared_5_0_225">#REF!+200</definedName>
    <definedName name="__shared_5_0_226">#REF!+10</definedName>
    <definedName name="__shared_5_0_230">IF(ROW()=2,-0.0078," ")</definedName>
    <definedName name="__shared_5_0_24">1/#REF!</definedName>
    <definedName name="__shared_5_0_247">#REF!</definedName>
    <definedName name="__shared_5_0_249">1/#REF!</definedName>
    <definedName name="__shared_5_0_252">1/#REF!</definedName>
    <definedName name="__shared_5_0_256">1/#REF!</definedName>
    <definedName name="__shared_5_0_260">1/#REF!</definedName>
    <definedName name="__shared_5_0_264">1/#REF!</definedName>
    <definedName name="__shared_5_0_28">1/#REF!</definedName>
    <definedName name="__shared_5_0_311">#REF!+150</definedName>
    <definedName name="__shared_5_0_312">#REF!+150</definedName>
    <definedName name="__shared_5_0_313">IF(ROW()=2,-0.00869," ")</definedName>
    <definedName name="__shared_5_0_314">IF(ROW()=2,-0.00859," ")</definedName>
    <definedName name="__shared_5_0_315">IF(ROW()=2,-0.01713," ")</definedName>
    <definedName name="__shared_5_0_316">IF(ROW()=2,-0.0047," ")</definedName>
    <definedName name="__shared_5_0_317">IF(ROW()=2,-0.01169," ")</definedName>
    <definedName name="__shared_5_0_318">IF(ROW()=2,-0.00869," ")</definedName>
    <definedName name="__shared_5_0_319">IF(ROW()=2,-0.0047," ")</definedName>
    <definedName name="__shared_5_0_32">1/#REF!</definedName>
    <definedName name="__shared_5_0_320">IF(ROW()=2,-0.01169," ")</definedName>
    <definedName name="__shared_5_0_321">IF(ROW()=2,-0.00869," ")</definedName>
    <definedName name="__shared_5_0_322">IF(ROW()=2,-0.00859," ")</definedName>
    <definedName name="__shared_5_0_323">IF(ROW()=2,-0.01713," ")</definedName>
    <definedName name="__shared_5_0_324">IF(ROW()=2,-0.0047," ")</definedName>
    <definedName name="__shared_5_0_325">IF(ROW()=2,-0.01169," ")</definedName>
    <definedName name="__shared_5_0_326">#REF!+6</definedName>
    <definedName name="__shared_5_0_327">#REF!+6</definedName>
    <definedName name="__shared_5_0_328">#REF!+6</definedName>
    <definedName name="__shared_5_0_329">#REF!+6</definedName>
    <definedName name="__shared_5_0_330">#REF!+6</definedName>
    <definedName name="__shared_5_0_331">#REF!+6</definedName>
    <definedName name="__shared_5_0_332">#REF!+6</definedName>
    <definedName name="__shared_5_0_333">#REF!+6</definedName>
    <definedName name="__shared_5_0_334">#REF!+6</definedName>
    <definedName name="__shared_5_0_335">#REF!+6</definedName>
    <definedName name="__shared_5_0_336">#REF!+200</definedName>
    <definedName name="__shared_5_0_337">#REF!+10</definedName>
    <definedName name="__shared_5_0_345">IF(ROW()=2,-0.0078," ")</definedName>
    <definedName name="__shared_5_0_36">1/#REF!</definedName>
    <definedName name="__shared_5_0_377">#REF!</definedName>
    <definedName name="__shared_5_0_379">1/#REF!</definedName>
    <definedName name="__shared_5_0_382">1/#REF!</definedName>
    <definedName name="__shared_5_0_4">#REF!+1</definedName>
    <definedName name="__shared_5_0_40">1/#REF!</definedName>
    <definedName name="__shared_5_0_403">IF(ROW()=2,-0.00869," ")</definedName>
    <definedName name="__shared_5_0_404">IF(ROW()=2,-0.00859," ")</definedName>
    <definedName name="__shared_5_0_405">IF(ROW()=2,-0.01713," ")</definedName>
    <definedName name="__shared_5_0_406">IF(ROW()=2,-0.0047," ")</definedName>
    <definedName name="__shared_5_0_407">IF(ROW()=2,-0.01169," ")</definedName>
    <definedName name="__shared_5_0_408">IF(ROW()=2,-0.00869," ")</definedName>
    <definedName name="__shared_5_0_409">IF(ROW()=2,-0.0047," ")</definedName>
    <definedName name="__shared_5_0_410">IF(ROW()=2,-0.01169," ")</definedName>
    <definedName name="__shared_5_0_411">IF(ROW()=2,-0.00869," ")</definedName>
    <definedName name="__shared_5_0_412">IF(ROW()=2,-0.00859," ")</definedName>
    <definedName name="__shared_5_0_413">IF(ROW()=2,-0.01713," ")</definedName>
    <definedName name="__shared_5_0_414">IF(ROW()=2,-0.0047," ")</definedName>
    <definedName name="__shared_5_0_415">IF(ROW()=2,-0.01169," ")</definedName>
    <definedName name="__shared_5_0_432">#REF!+150</definedName>
    <definedName name="__shared_5_0_433">#REF!+150</definedName>
    <definedName name="__shared_5_0_434">IF(ROW()=2,-0.00869," ")</definedName>
    <definedName name="__shared_5_0_435">IF(ROW()=2,-0.00859," ")</definedName>
    <definedName name="__shared_5_0_436">IF(ROW()=2,-0.01713," ")</definedName>
    <definedName name="__shared_5_0_437">IF(ROW()=2,-0.0047," ")</definedName>
    <definedName name="__shared_5_0_438">IF(ROW()=2,-0.01169," ")</definedName>
    <definedName name="__shared_5_0_439">IF(ROW()=2,-0.00869," ")</definedName>
    <definedName name="__shared_5_0_440">IF(ROW()=2,-0.0047," ")</definedName>
    <definedName name="__shared_5_0_441">IF(ROW()=2,-0.01169," ")</definedName>
    <definedName name="__shared_5_0_442">IF(ROW()=2,-0.00869," ")</definedName>
    <definedName name="__shared_5_0_443">IF(ROW()=2,-0.00859," ")</definedName>
    <definedName name="__shared_5_0_444">IF(ROW()=2,-0.01713," ")</definedName>
    <definedName name="__shared_5_0_445">IF(ROW()=2,-0.0047," ")</definedName>
    <definedName name="__shared_5_0_446">IF(ROW()=2,-0.01169," ")</definedName>
    <definedName name="__shared_5_0_447">#REF!+6</definedName>
    <definedName name="__shared_5_0_448">#REF!+6</definedName>
    <definedName name="__shared_5_0_449">#REF!+6</definedName>
    <definedName name="__shared_5_0_450">#REF!+6</definedName>
    <definedName name="__shared_5_0_451">#REF!+6</definedName>
    <definedName name="__shared_5_0_452">#REF!+6</definedName>
    <definedName name="__shared_5_0_453">#REF!+6</definedName>
    <definedName name="__shared_5_0_454">#REF!+6</definedName>
    <definedName name="__shared_5_0_455">#REF!+6</definedName>
    <definedName name="__shared_5_0_456">#REF!+6</definedName>
    <definedName name="__shared_5_0_457">#REF!+10</definedName>
    <definedName name="__shared_5_0_458">IF(ROW()=2,-0.0078," ")</definedName>
    <definedName name="__shared_5_0_490">#REF!+150</definedName>
    <definedName name="__shared_5_0_491">#REF!+150</definedName>
    <definedName name="__shared_5_0_492">#REF!+6</definedName>
    <definedName name="__shared_5_0_493">#REF!+6</definedName>
    <definedName name="__shared_5_0_494">#REF!+6</definedName>
    <definedName name="__shared_5_0_495">#REF!+6</definedName>
    <definedName name="__shared_5_0_496">#REF!+6</definedName>
    <definedName name="__shared_5_0_497">#REF!+6</definedName>
    <definedName name="__shared_5_0_498">#REF!+6</definedName>
    <definedName name="__shared_5_0_499">#REF!+6</definedName>
    <definedName name="__shared_5_0_500">#REF!+6</definedName>
    <definedName name="__shared_5_0_501">#REF!+6</definedName>
    <definedName name="__shared_5_0_608">IF(ROW()=2,-0.00869," ")</definedName>
    <definedName name="__shared_5_0_609">IF(ROW()=2,-0.00859," ")</definedName>
    <definedName name="__shared_5_0_610">IF(ROW()=2,-0.01713," ")</definedName>
    <definedName name="__shared_5_0_611">IF(ROW()=2,-0.0047," ")</definedName>
    <definedName name="__shared_5_0_612">IF(ROW()=2,-0.01169," ")</definedName>
    <definedName name="__shared_5_0_613">IF(ROW()=2,-0.00869," ")</definedName>
    <definedName name="__shared_5_0_614">IF(ROW()=2,-0.0047," ")</definedName>
    <definedName name="__shared_5_0_615">IF(ROW()=2,-0.01169," ")</definedName>
    <definedName name="__shared_5_0_616">IF(ROW()=2,-0.00869," ")</definedName>
    <definedName name="__shared_5_0_617">IF(ROW()=2,-0.00859," ")</definedName>
    <definedName name="__shared_5_0_618">IF(ROW()=2,-0.01713," ")</definedName>
    <definedName name="__shared_5_0_619">IF(ROW()=2,-0.0047," ")</definedName>
    <definedName name="__shared_5_0_620">IF(ROW()=2,-0.01169," ")</definedName>
    <definedName name="__shared_5_0_631">IF(ROW()=2,-0.0078," ")</definedName>
    <definedName name="__shared_5_0_655">IF(ROW()=2,-0.0078," ")</definedName>
    <definedName name="__shared_5_0_76">#REF!+150</definedName>
    <definedName name="__shared_5_0_77">#REF!+150</definedName>
    <definedName name="__shared_5_0_78">IF(ROW()=2,-0.00869," ")</definedName>
    <definedName name="__shared_5_0_79">IF(ROW()=2,-0.00859," ")</definedName>
    <definedName name="__shared_5_0_80">IF(ROW()=2,-0.01713," ")</definedName>
    <definedName name="__shared_5_0_81">IF(ROW()=2,-0.0047," ")</definedName>
    <definedName name="__shared_5_0_811">IF(ROW()=2,-0.00869," ")</definedName>
    <definedName name="__shared_5_0_812">IF(ROW()=2,-0.00859," ")</definedName>
    <definedName name="__shared_5_0_813">IF(ROW()=2,-0.01713," ")</definedName>
    <definedName name="__shared_5_0_814">IF(ROW()=2,-0.0047," ")</definedName>
    <definedName name="__shared_5_0_815">IF(ROW()=2,-0.01169," ")</definedName>
    <definedName name="__shared_5_0_816">IF(ROW()=2,-0.00869," ")</definedName>
    <definedName name="__shared_5_0_817">IF(ROW()=2,-0.0047," ")</definedName>
    <definedName name="__shared_5_0_818">IF(ROW()=2,-0.01169," ")</definedName>
    <definedName name="__shared_5_0_819">IF(ROW()=2,-0.00869," ")</definedName>
    <definedName name="__shared_5_0_82">IF(ROW()=2,-0.01169," ")</definedName>
    <definedName name="__shared_5_0_820">IF(ROW()=2,-0.00859," ")</definedName>
    <definedName name="__shared_5_0_821">IF(ROW()=2,-0.01713," ")</definedName>
    <definedName name="__shared_5_0_822">IF(ROW()=2,-0.0047," ")</definedName>
    <definedName name="__shared_5_0_823">IF(ROW()=2,-0.01169," ")</definedName>
    <definedName name="__shared_5_0_83">IF(ROW()=2,-0.00869," ")</definedName>
    <definedName name="__shared_5_0_84">IF(ROW()=2,-0.0047," ")</definedName>
    <definedName name="__shared_5_0_85">IF(ROW()=2,-0.01169," ")</definedName>
    <definedName name="__shared_5_0_86">IF(ROW()=2,-0.00869," ")</definedName>
    <definedName name="__shared_5_0_87">IF(ROW()=2,-0.00859," ")</definedName>
    <definedName name="__shared_5_0_88">IF(ROW()=2,-0.01713," ")</definedName>
    <definedName name="__shared_5_0_89">IF(ROW()=2,-0.0047," ")</definedName>
    <definedName name="__shared_5_0_90">IF(ROW()=2,-0.01169," ")</definedName>
    <definedName name="__shared_5_0_91">#REF!+6</definedName>
    <definedName name="__shared_5_0_92">#REF!+6</definedName>
    <definedName name="__shared_5_0_93">#REF!+6</definedName>
    <definedName name="__shared_5_0_94">#REF!+6</definedName>
    <definedName name="__shared_5_0_95">#REF!+6</definedName>
    <definedName name="__shared_5_0_96">#REF!+6</definedName>
    <definedName name="__shared_5_0_97">#REF!+6</definedName>
    <definedName name="__shared_5_0_98">#REF!+6</definedName>
    <definedName name="__shared_5_0_99">#REF!+6</definedName>
  </definedNames>
  <calcPr calcId="125725"/>
</workbook>
</file>

<file path=xl/calcChain.xml><?xml version="1.0" encoding="utf-8"?>
<calcChain xmlns="http://schemas.openxmlformats.org/spreadsheetml/2006/main">
  <c r="Y19" i="1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4"/>
  <c r="Y5"/>
  <c r="Y6"/>
  <c r="Y7"/>
  <c r="Y8"/>
  <c r="Y9"/>
  <c r="Y10"/>
  <c r="Y11"/>
  <c r="Y12"/>
  <c r="Y13"/>
  <c r="Y14"/>
  <c r="Y15"/>
  <c r="Y16"/>
  <c r="Y17"/>
  <c r="Y18"/>
  <c r="Y3"/>
  <c r="K30" i="6"/>
  <c r="K29"/>
  <c r="K28"/>
  <c r="L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MD190" i="5"/>
  <c r="MC190"/>
  <c r="MB190"/>
  <c r="MA190"/>
  <c r="LZ190"/>
  <c r="LT190"/>
  <c r="LS190"/>
  <c r="LR190"/>
  <c r="LQ190"/>
  <c r="LP190"/>
  <c r="MD189"/>
  <c r="MC189"/>
  <c r="MB189"/>
  <c r="MA189"/>
  <c r="LZ189"/>
  <c r="LT189"/>
  <c r="LS189"/>
  <c r="LR189"/>
  <c r="LQ189"/>
  <c r="LP189"/>
  <c r="MD188"/>
  <c r="MC188"/>
  <c r="MB188"/>
  <c r="MA188"/>
  <c r="LZ188"/>
  <c r="LT188"/>
  <c r="LS188"/>
  <c r="LR188"/>
  <c r="LQ188"/>
  <c r="LP188"/>
  <c r="MD187"/>
  <c r="MC187"/>
  <c r="MB187"/>
  <c r="MA187"/>
  <c r="LZ187"/>
  <c r="LT187"/>
  <c r="LS187"/>
  <c r="LR187"/>
  <c r="LQ187"/>
  <c r="LP187"/>
  <c r="MD186"/>
  <c r="MC186"/>
  <c r="MB186"/>
  <c r="MA186"/>
  <c r="LZ186"/>
  <c r="LT186"/>
  <c r="LS186"/>
  <c r="LR186"/>
  <c r="LQ186"/>
  <c r="LP186"/>
  <c r="MD185"/>
  <c r="MC185"/>
  <c r="MB185"/>
  <c r="MA185"/>
  <c r="LZ185"/>
  <c r="LT185"/>
  <c r="LS185"/>
  <c r="LR185"/>
  <c r="LQ185"/>
  <c r="LP185"/>
  <c r="MD184"/>
  <c r="MC184"/>
  <c r="MB184"/>
  <c r="MA184"/>
  <c r="LZ184"/>
  <c r="LT184"/>
  <c r="LS184"/>
  <c r="LR184"/>
  <c r="LQ184"/>
  <c r="LP184"/>
  <c r="MD183"/>
  <c r="MC183"/>
  <c r="MB183"/>
  <c r="MA183"/>
  <c r="LZ183"/>
  <c r="LT183"/>
  <c r="LS183"/>
  <c r="LR183"/>
  <c r="LQ183"/>
  <c r="LP183"/>
  <c r="MD182"/>
  <c r="MC182"/>
  <c r="MB182"/>
  <c r="MA182"/>
  <c r="LZ182"/>
  <c r="LT182"/>
  <c r="LS182"/>
  <c r="LR182"/>
  <c r="LQ182"/>
  <c r="LP182"/>
  <c r="MD181"/>
  <c r="MC181"/>
  <c r="MB181"/>
  <c r="MA181"/>
  <c r="LZ181"/>
  <c r="LT181"/>
  <c r="LS181"/>
  <c r="LR181"/>
  <c r="LQ181"/>
  <c r="LP181"/>
  <c r="MD180"/>
  <c r="MC180"/>
  <c r="MB180"/>
  <c r="MA180"/>
  <c r="LZ180"/>
  <c r="LT180"/>
  <c r="LS180"/>
  <c r="LR180"/>
  <c r="LQ180"/>
  <c r="LP180"/>
  <c r="MD179"/>
  <c r="MC179"/>
  <c r="MB179"/>
  <c r="MA179"/>
  <c r="LZ179"/>
  <c r="LT179"/>
  <c r="LS179"/>
  <c r="LR179"/>
  <c r="LQ179"/>
  <c r="LP179"/>
  <c r="MD178"/>
  <c r="MC178"/>
  <c r="MB178"/>
  <c r="MA178"/>
  <c r="LZ178"/>
  <c r="LT178"/>
  <c r="LS178"/>
  <c r="LR178"/>
  <c r="LQ178"/>
  <c r="LP178"/>
  <c r="MD177"/>
  <c r="MC177"/>
  <c r="MB177"/>
  <c r="MA177"/>
  <c r="LZ177"/>
  <c r="LT177"/>
  <c r="LS177"/>
  <c r="LR177"/>
  <c r="LQ177"/>
  <c r="LP177"/>
  <c r="MD176"/>
  <c r="MC176"/>
  <c r="MB176"/>
  <c r="MA176"/>
  <c r="LZ176"/>
  <c r="LT176"/>
  <c r="LS176"/>
  <c r="LR176"/>
  <c r="LQ176"/>
  <c r="LP176"/>
  <c r="MD175"/>
  <c r="MC175"/>
  <c r="MB175"/>
  <c r="MA175"/>
  <c r="LZ175"/>
  <c r="LT175"/>
  <c r="LS175"/>
  <c r="LR175"/>
  <c r="LQ175"/>
  <c r="LP175"/>
  <c r="MD174"/>
  <c r="MC174"/>
  <c r="MB174"/>
  <c r="MA174"/>
  <c r="LZ174"/>
  <c r="LT174"/>
  <c r="LS174"/>
  <c r="LR174"/>
  <c r="LQ174"/>
  <c r="LP174"/>
  <c r="MD173"/>
  <c r="MC173"/>
  <c r="MB173"/>
  <c r="MA173"/>
  <c r="LZ173"/>
  <c r="LT173"/>
  <c r="LS173"/>
  <c r="LR173"/>
  <c r="LQ173"/>
  <c r="LP173"/>
  <c r="MD172"/>
  <c r="MC172"/>
  <c r="MB172"/>
  <c r="MA172"/>
  <c r="LZ172"/>
  <c r="LT172"/>
  <c r="LS172"/>
  <c r="LR172"/>
  <c r="LQ172"/>
  <c r="LP172"/>
  <c r="MD171"/>
  <c r="MC171"/>
  <c r="MB171"/>
  <c r="MA171"/>
  <c r="LZ171"/>
  <c r="LT171"/>
  <c r="LS171"/>
  <c r="LR171"/>
  <c r="LQ171"/>
  <c r="LP171"/>
  <c r="MD170"/>
  <c r="MC170"/>
  <c r="MB170"/>
  <c r="MA170"/>
  <c r="LZ170"/>
  <c r="LT170"/>
  <c r="LS170"/>
  <c r="LR170"/>
  <c r="LQ170"/>
  <c r="LP170"/>
  <c r="MD169"/>
  <c r="MC169"/>
  <c r="MB169"/>
  <c r="MA169"/>
  <c r="LZ169"/>
  <c r="LT169"/>
  <c r="LS169"/>
  <c r="LR169"/>
  <c r="LQ169"/>
  <c r="LP169"/>
  <c r="MD168"/>
  <c r="MC168"/>
  <c r="MB168"/>
  <c r="MA168"/>
  <c r="LZ168"/>
  <c r="LT168"/>
  <c r="LS168"/>
  <c r="LR168"/>
  <c r="LQ168"/>
  <c r="LP168"/>
  <c r="HU132"/>
  <c r="UK131"/>
  <c r="UK130"/>
  <c r="HU130"/>
  <c r="UK129"/>
  <c r="UK128"/>
  <c r="HU128"/>
  <c r="UK127"/>
  <c r="UK126"/>
  <c r="HU126"/>
  <c r="UK125"/>
  <c r="UK124"/>
  <c r="HU124"/>
  <c r="UK123"/>
  <c r="UK122"/>
  <c r="HU122"/>
  <c r="UX121"/>
  <c r="UW121"/>
  <c r="UV121"/>
  <c r="UU121"/>
  <c r="UK121"/>
  <c r="HU121"/>
  <c r="UX120"/>
  <c r="UW120"/>
  <c r="UV120"/>
  <c r="UU120"/>
  <c r="UK120"/>
  <c r="HU120"/>
  <c r="UX119"/>
  <c r="UW119"/>
  <c r="UV119"/>
  <c r="UU119"/>
  <c r="UK119"/>
  <c r="HU119"/>
  <c r="UX118"/>
  <c r="UW118"/>
  <c r="UV118"/>
  <c r="UU118"/>
  <c r="UK118"/>
  <c r="HU118"/>
  <c r="UX117"/>
  <c r="UW117"/>
  <c r="UV117"/>
  <c r="UU117"/>
  <c r="UK117"/>
  <c r="HU117"/>
  <c r="UX116"/>
  <c r="UW116"/>
  <c r="UV116"/>
  <c r="UU116"/>
  <c r="UK116"/>
  <c r="HU116"/>
  <c r="UU115"/>
  <c r="JN115"/>
  <c r="JI115"/>
  <c r="JD115"/>
  <c r="IY115"/>
  <c r="IT115"/>
  <c r="IO115"/>
  <c r="IJ115"/>
  <c r="HU115"/>
  <c r="GG115"/>
  <c r="GB115"/>
  <c r="FW115"/>
  <c r="FR115"/>
  <c r="FM115"/>
  <c r="UU114"/>
  <c r="JN114"/>
  <c r="JI114"/>
  <c r="JD114"/>
  <c r="IY114"/>
  <c r="IT114"/>
  <c r="IO114"/>
  <c r="IJ114"/>
  <c r="HU114"/>
  <c r="GG114"/>
  <c r="GB114"/>
  <c r="FW114"/>
  <c r="FR114"/>
  <c r="FM114"/>
  <c r="UU113"/>
  <c r="JN113"/>
  <c r="JI113"/>
  <c r="JD113"/>
  <c r="IY113"/>
  <c r="IT113"/>
  <c r="IO113"/>
  <c r="IJ113"/>
  <c r="HU113"/>
  <c r="GG113"/>
  <c r="GB113"/>
  <c r="FW113"/>
  <c r="FR113"/>
  <c r="FM113"/>
  <c r="UU112"/>
  <c r="JN112"/>
  <c r="JI112"/>
  <c r="JD112"/>
  <c r="IY112"/>
  <c r="IT112"/>
  <c r="IO112"/>
  <c r="IJ112"/>
  <c r="HU112"/>
  <c r="GG112"/>
  <c r="GB112"/>
  <c r="FW112"/>
  <c r="FR112"/>
  <c r="FM112"/>
  <c r="UU111"/>
  <c r="JN111"/>
  <c r="JI111"/>
  <c r="JD111"/>
  <c r="IY111"/>
  <c r="IT111"/>
  <c r="IO111"/>
  <c r="IJ111"/>
  <c r="HU111"/>
  <c r="GG111"/>
  <c r="GB111"/>
  <c r="FW111"/>
  <c r="FR111"/>
  <c r="FM111"/>
  <c r="UU110"/>
  <c r="JN110"/>
  <c r="JI110"/>
  <c r="JD110"/>
  <c r="IY110"/>
  <c r="IT110"/>
  <c r="IO110"/>
  <c r="IJ110"/>
  <c r="HU110"/>
  <c r="GG110"/>
  <c r="GB110"/>
  <c r="FW110"/>
  <c r="FR110"/>
  <c r="FM110"/>
  <c r="UU109"/>
  <c r="JN109"/>
  <c r="JI109"/>
  <c r="JD109"/>
  <c r="IY109"/>
  <c r="IT109"/>
  <c r="IO109"/>
  <c r="IJ109"/>
  <c r="HU109"/>
  <c r="GG109"/>
  <c r="GB109"/>
  <c r="FW109"/>
  <c r="FR109"/>
  <c r="FM109"/>
  <c r="UU108"/>
  <c r="JN108"/>
  <c r="JI108"/>
  <c r="JD108"/>
  <c r="IY108"/>
  <c r="IT108"/>
  <c r="IO108"/>
  <c r="IJ108"/>
  <c r="HU108"/>
  <c r="GG108"/>
  <c r="GB108"/>
  <c r="FW108"/>
  <c r="FR108"/>
  <c r="FM108"/>
  <c r="UU107"/>
  <c r="JN107"/>
  <c r="JI107"/>
  <c r="JD107"/>
  <c r="IY107"/>
  <c r="IT107"/>
  <c r="IO107"/>
  <c r="IJ107"/>
  <c r="HU107"/>
  <c r="GG107"/>
  <c r="GB107"/>
  <c r="FW107"/>
  <c r="FR107"/>
  <c r="FM107"/>
  <c r="UU106"/>
  <c r="JN106"/>
  <c r="JI106"/>
  <c r="JD106"/>
  <c r="IY106"/>
  <c r="IT106"/>
  <c r="IO106"/>
  <c r="IJ106"/>
  <c r="HU106"/>
  <c r="GG106"/>
  <c r="GB106"/>
  <c r="FW106"/>
  <c r="FR106"/>
  <c r="FM106"/>
  <c r="UU105"/>
  <c r="JN105"/>
  <c r="JI105"/>
  <c r="JD105"/>
  <c r="IY105"/>
  <c r="IT105"/>
  <c r="IO105"/>
  <c r="IJ105"/>
  <c r="HU105"/>
  <c r="GG105"/>
  <c r="GB105"/>
  <c r="FW105"/>
  <c r="FR105"/>
  <c r="FM105"/>
  <c r="UU104"/>
  <c r="JN104"/>
  <c r="JI104"/>
  <c r="JD104"/>
  <c r="IY104"/>
  <c r="IT104"/>
  <c r="IO104"/>
  <c r="IJ104"/>
  <c r="HU104"/>
  <c r="GG104"/>
  <c r="GB104"/>
  <c r="FW104"/>
  <c r="FR104"/>
  <c r="FM104"/>
  <c r="UU103"/>
  <c r="JN103"/>
  <c r="JI103"/>
  <c r="JD103"/>
  <c r="IY103"/>
  <c r="IT103"/>
  <c r="IO103"/>
  <c r="IJ103"/>
  <c r="HU103"/>
  <c r="GG103"/>
  <c r="GB103"/>
  <c r="FW103"/>
  <c r="FR103"/>
  <c r="FM103"/>
  <c r="UU102"/>
  <c r="JN102"/>
  <c r="JI102"/>
  <c r="JD102"/>
  <c r="IY102"/>
  <c r="IT102"/>
  <c r="IO102"/>
  <c r="IJ102"/>
  <c r="HU102"/>
  <c r="GG102"/>
  <c r="GB102"/>
  <c r="FW102"/>
  <c r="FR102"/>
  <c r="FM102"/>
  <c r="UU101"/>
  <c r="JN101"/>
  <c r="JI101"/>
  <c r="JD101"/>
  <c r="IY101"/>
  <c r="IT101"/>
  <c r="IO101"/>
  <c r="IJ101"/>
  <c r="HU101"/>
  <c r="GG101"/>
  <c r="GB101"/>
  <c r="FW101"/>
  <c r="FR101"/>
  <c r="FM101"/>
  <c r="UU100"/>
  <c r="JN100"/>
  <c r="JI100"/>
  <c r="JD100"/>
  <c r="IY100"/>
  <c r="IT100"/>
  <c r="IO100"/>
  <c r="IJ100"/>
  <c r="HU100"/>
  <c r="GG100"/>
  <c r="GB100"/>
  <c r="FW100"/>
  <c r="FR100"/>
  <c r="FM100"/>
  <c r="UU99"/>
  <c r="JN99"/>
  <c r="JI99"/>
  <c r="JD99"/>
  <c r="IY99"/>
  <c r="IT99"/>
  <c r="IO99"/>
  <c r="IJ99"/>
  <c r="HU99"/>
  <c r="GG99"/>
  <c r="GB99"/>
  <c r="FW99"/>
  <c r="FR99"/>
  <c r="FM99"/>
  <c r="UU98"/>
  <c r="JN98"/>
  <c r="JI98"/>
  <c r="JD98"/>
  <c r="IY98"/>
  <c r="IT98"/>
  <c r="IO98"/>
  <c r="IJ98"/>
  <c r="HU98"/>
  <c r="GG98"/>
  <c r="GB98"/>
  <c r="FW98"/>
  <c r="FR98"/>
  <c r="FM98"/>
  <c r="UU97"/>
  <c r="JN97"/>
  <c r="JI97"/>
  <c r="JD97"/>
  <c r="IY97"/>
  <c r="IT97"/>
  <c r="IO97"/>
  <c r="IJ97"/>
  <c r="HU97"/>
  <c r="GG97"/>
  <c r="GB97"/>
  <c r="FW97"/>
  <c r="FR97"/>
  <c r="FM97"/>
  <c r="UU96"/>
  <c r="JN96"/>
  <c r="JI96"/>
  <c r="JD96"/>
  <c r="IY96"/>
  <c r="IT96"/>
  <c r="IO96"/>
  <c r="IJ96"/>
  <c r="HU96"/>
  <c r="GG96"/>
  <c r="GB96"/>
  <c r="FW96"/>
  <c r="FR96"/>
  <c r="FM96"/>
  <c r="UU95"/>
  <c r="JN95"/>
  <c r="JI95"/>
  <c r="JD95"/>
  <c r="IY95"/>
  <c r="IT95"/>
  <c r="IO95"/>
  <c r="IJ95"/>
  <c r="HU95"/>
  <c r="GG95"/>
  <c r="GB95"/>
  <c r="FW95"/>
  <c r="FR95"/>
  <c r="FM95"/>
  <c r="UU94"/>
  <c r="JN94"/>
  <c r="JI94"/>
  <c r="JD94"/>
  <c r="IY94"/>
  <c r="IT94"/>
  <c r="IO94"/>
  <c r="IJ94"/>
  <c r="HU94"/>
  <c r="GG94"/>
  <c r="GB94"/>
  <c r="FW94"/>
  <c r="FR94"/>
  <c r="FM94"/>
  <c r="UU93"/>
  <c r="JN93"/>
  <c r="JI93"/>
  <c r="JD93"/>
  <c r="IY93"/>
  <c r="IT93"/>
  <c r="IO93"/>
  <c r="IJ93"/>
  <c r="HU93"/>
  <c r="GG93"/>
  <c r="GB93"/>
  <c r="FW93"/>
  <c r="FR93"/>
  <c r="FM93"/>
  <c r="UU92"/>
  <c r="JN92"/>
  <c r="JI92"/>
  <c r="JD92"/>
  <c r="IY92"/>
  <c r="IT92"/>
  <c r="IO92"/>
  <c r="IJ92"/>
  <c r="HU92"/>
  <c r="GG92"/>
  <c r="GB92"/>
  <c r="FW92"/>
  <c r="FR92"/>
  <c r="FM92"/>
  <c r="UU91"/>
  <c r="JN91"/>
  <c r="JI91"/>
  <c r="JD91"/>
  <c r="IY91"/>
  <c r="IT91"/>
  <c r="IO91"/>
  <c r="IJ91"/>
  <c r="HU91"/>
  <c r="GG91"/>
  <c r="GB91"/>
  <c r="FW91"/>
  <c r="FR91"/>
  <c r="FM91"/>
  <c r="UU90"/>
  <c r="JN90"/>
  <c r="JI90"/>
  <c r="JD90"/>
  <c r="IY90"/>
  <c r="IT90"/>
  <c r="IO90"/>
  <c r="IJ90"/>
  <c r="HU90"/>
  <c r="GG90"/>
  <c r="GB90"/>
  <c r="FW90"/>
  <c r="FR90"/>
  <c r="FM90"/>
  <c r="UU89"/>
  <c r="JN89"/>
  <c r="JI89"/>
  <c r="JD89"/>
  <c r="IY89"/>
  <c r="IT89"/>
  <c r="IO89"/>
  <c r="IJ89"/>
  <c r="HU89"/>
  <c r="GG89"/>
  <c r="GB89"/>
  <c r="FW89"/>
  <c r="FR89"/>
  <c r="FM89"/>
  <c r="UU88"/>
  <c r="JN88"/>
  <c r="JI88"/>
  <c r="JD88"/>
  <c r="IY88"/>
  <c r="IT88"/>
  <c r="IO88"/>
  <c r="IJ88"/>
  <c r="HU88"/>
  <c r="GG88"/>
  <c r="GB88"/>
  <c r="FW88"/>
  <c r="FR88"/>
  <c r="FM88"/>
  <c r="UU87"/>
  <c r="JN87"/>
  <c r="JI87"/>
  <c r="JD87"/>
  <c r="IY87"/>
  <c r="IT87"/>
  <c r="IO87"/>
  <c r="IJ87"/>
  <c r="HU87"/>
  <c r="GG87"/>
  <c r="GB87"/>
  <c r="FW87"/>
  <c r="FR87"/>
  <c r="FM87"/>
  <c r="UU86"/>
  <c r="JN86"/>
  <c r="JI86"/>
  <c r="JD86"/>
  <c r="IY86"/>
  <c r="IT86"/>
  <c r="IO86"/>
  <c r="IJ86"/>
  <c r="HU86"/>
  <c r="GG86"/>
  <c r="GB86"/>
  <c r="FW86"/>
  <c r="FR86"/>
  <c r="FM86"/>
  <c r="UU85"/>
  <c r="JN85"/>
  <c r="JI85"/>
  <c r="JD85"/>
  <c r="IY85"/>
  <c r="IT85"/>
  <c r="IO85"/>
  <c r="IJ85"/>
  <c r="HU85"/>
  <c r="GG85"/>
  <c r="GB85"/>
  <c r="FW85"/>
  <c r="FR85"/>
  <c r="FM85"/>
  <c r="UU84"/>
  <c r="JN84"/>
  <c r="JI84"/>
  <c r="JD84"/>
  <c r="IY84"/>
  <c r="IT84"/>
  <c r="IO84"/>
  <c r="IJ84"/>
  <c r="HU84"/>
  <c r="GG84"/>
  <c r="GB84"/>
  <c r="FW84"/>
  <c r="FR84"/>
  <c r="FM84"/>
  <c r="UU83"/>
  <c r="JN83"/>
  <c r="JI83"/>
  <c r="JD83"/>
  <c r="IY83"/>
  <c r="IT83"/>
  <c r="IO83"/>
  <c r="IJ83"/>
  <c r="HU83"/>
  <c r="GG83"/>
  <c r="GB83"/>
  <c r="FW83"/>
  <c r="FR83"/>
  <c r="FM83"/>
  <c r="UU82"/>
  <c r="JN82"/>
  <c r="JI82"/>
  <c r="JD82"/>
  <c r="IY82"/>
  <c r="IT82"/>
  <c r="IO82"/>
  <c r="IJ82"/>
  <c r="HU82"/>
  <c r="GG82"/>
  <c r="GB82"/>
  <c r="FW82"/>
  <c r="FR82"/>
  <c r="FM82"/>
  <c r="UU81"/>
  <c r="JN81"/>
  <c r="JI81"/>
  <c r="JD81"/>
  <c r="IY81"/>
  <c r="IT81"/>
  <c r="IO81"/>
  <c r="IJ81"/>
  <c r="HU81"/>
  <c r="GG81"/>
  <c r="GB81"/>
  <c r="FW81"/>
  <c r="FR81"/>
  <c r="FM81"/>
  <c r="UU80"/>
  <c r="JN80"/>
  <c r="JI80"/>
  <c r="JD80"/>
  <c r="IY80"/>
  <c r="IT80"/>
  <c r="IO80"/>
  <c r="IJ80"/>
  <c r="HU80"/>
  <c r="GG80"/>
  <c r="GB80"/>
  <c r="FW80"/>
  <c r="FR80"/>
  <c r="FM80"/>
  <c r="UU79"/>
  <c r="JN79"/>
  <c r="JI79"/>
  <c r="JD79"/>
  <c r="IY79"/>
  <c r="IT79"/>
  <c r="IO79"/>
  <c r="IJ79"/>
  <c r="HU79"/>
  <c r="GG79"/>
  <c r="GB79"/>
  <c r="FW79"/>
  <c r="FR79"/>
  <c r="FM79"/>
  <c r="UU78"/>
  <c r="JN78"/>
  <c r="JI78"/>
  <c r="JD78"/>
  <c r="IY78"/>
  <c r="IT78"/>
  <c r="IO78"/>
  <c r="IJ78"/>
  <c r="HU78"/>
  <c r="GG78"/>
  <c r="GB78"/>
  <c r="FW78"/>
  <c r="FR78"/>
  <c r="FM78"/>
  <c r="UU77"/>
  <c r="JN77"/>
  <c r="JI77"/>
  <c r="JD77"/>
  <c r="IY77"/>
  <c r="IT77"/>
  <c r="IO77"/>
  <c r="IJ77"/>
  <c r="HU77"/>
  <c r="GG77"/>
  <c r="GB77"/>
  <c r="FW77"/>
  <c r="FR77"/>
  <c r="FM77"/>
  <c r="UU76"/>
  <c r="JN76"/>
  <c r="JI76"/>
  <c r="JD76"/>
  <c r="IY76"/>
  <c r="IT76"/>
  <c r="IO76"/>
  <c r="IJ76"/>
  <c r="HU76"/>
  <c r="GG76"/>
  <c r="GB76"/>
  <c r="FW76"/>
  <c r="FR76"/>
  <c r="FM76"/>
  <c r="UU75"/>
  <c r="JN75"/>
  <c r="JI75"/>
  <c r="JD75"/>
  <c r="IY75"/>
  <c r="IT75"/>
  <c r="IO75"/>
  <c r="IJ75"/>
  <c r="HU75"/>
  <c r="GG75"/>
  <c r="GB75"/>
  <c r="FW75"/>
  <c r="FR75"/>
  <c r="FM75"/>
  <c r="UU74"/>
  <c r="JN74"/>
  <c r="JI74"/>
  <c r="JD74"/>
  <c r="IY74"/>
  <c r="IT74"/>
  <c r="IO74"/>
  <c r="IJ74"/>
  <c r="HU74"/>
  <c r="GG74"/>
  <c r="GB74"/>
  <c r="FW74"/>
  <c r="FR74"/>
  <c r="FM74"/>
  <c r="UU73"/>
  <c r="JN73"/>
  <c r="JI73"/>
  <c r="JD73"/>
  <c r="IY73"/>
  <c r="IT73"/>
  <c r="IO73"/>
  <c r="IJ73"/>
  <c r="HU73"/>
  <c r="GG73"/>
  <c r="GB73"/>
  <c r="FW73"/>
  <c r="FR73"/>
  <c r="FM73"/>
  <c r="UU72"/>
  <c r="JN72"/>
  <c r="JI72"/>
  <c r="JD72"/>
  <c r="IY72"/>
  <c r="IT72"/>
  <c r="IO72"/>
  <c r="IJ72"/>
  <c r="HU72"/>
  <c r="GG72"/>
  <c r="GB72"/>
  <c r="FW72"/>
  <c r="FR72"/>
  <c r="FM72"/>
  <c r="UU71"/>
  <c r="JN71"/>
  <c r="JI71"/>
  <c r="JD71"/>
  <c r="IY71"/>
  <c r="IT71"/>
  <c r="IO71"/>
  <c r="IJ71"/>
  <c r="HU71"/>
  <c r="GG71"/>
  <c r="GB71"/>
  <c r="FW71"/>
  <c r="FR71"/>
  <c r="FM71"/>
  <c r="UU70"/>
  <c r="JN70"/>
  <c r="JI70"/>
  <c r="JD70"/>
  <c r="IY70"/>
  <c r="IT70"/>
  <c r="IO70"/>
  <c r="IJ70"/>
  <c r="HU70"/>
  <c r="GG70"/>
  <c r="GB70"/>
  <c r="FW70"/>
  <c r="FR70"/>
  <c r="FM70"/>
  <c r="UU69"/>
  <c r="JN69"/>
  <c r="JI69"/>
  <c r="JD69"/>
  <c r="IY69"/>
  <c r="IT69"/>
  <c r="IO69"/>
  <c r="IJ69"/>
  <c r="HU69"/>
  <c r="GG69"/>
  <c r="GB69"/>
  <c r="FW69"/>
  <c r="FR69"/>
  <c r="FM69"/>
  <c r="UU68"/>
  <c r="JN68"/>
  <c r="JI68"/>
  <c r="JD68"/>
  <c r="IY68"/>
  <c r="IT68"/>
  <c r="IO68"/>
  <c r="IJ68"/>
  <c r="HU68"/>
  <c r="GG68"/>
  <c r="GB68"/>
  <c r="FW68"/>
  <c r="FR68"/>
  <c r="FM68"/>
  <c r="UU67"/>
  <c r="JN67"/>
  <c r="JI67"/>
  <c r="JD67"/>
  <c r="IY67"/>
  <c r="IT67"/>
  <c r="IO67"/>
  <c r="IJ67"/>
  <c r="HU67"/>
  <c r="GG67"/>
  <c r="GB67"/>
  <c r="FW67"/>
  <c r="FR67"/>
  <c r="FM67"/>
  <c r="UU66"/>
  <c r="JN66"/>
  <c r="JI66"/>
  <c r="JD66"/>
  <c r="IY66"/>
  <c r="IT66"/>
  <c r="IO66"/>
  <c r="IJ66"/>
  <c r="HU66"/>
  <c r="GG66"/>
  <c r="GB66"/>
  <c r="FW66"/>
  <c r="FR66"/>
  <c r="FM66"/>
  <c r="UU65"/>
  <c r="JN65"/>
  <c r="JI65"/>
  <c r="JD65"/>
  <c r="IY65"/>
  <c r="IT65"/>
  <c r="IO65"/>
  <c r="IJ65"/>
  <c r="HU65"/>
  <c r="GG65"/>
  <c r="GB65"/>
  <c r="FW65"/>
  <c r="FR65"/>
  <c r="FM65"/>
  <c r="WG64"/>
  <c r="WB64"/>
  <c r="UU64"/>
  <c r="JN64"/>
  <c r="JI64"/>
  <c r="JD64"/>
  <c r="IY64"/>
  <c r="IT64"/>
  <c r="IO64"/>
  <c r="IJ64"/>
  <c r="HU64"/>
  <c r="GG64"/>
  <c r="GB64"/>
  <c r="FW64"/>
  <c r="FR64"/>
  <c r="FM64"/>
  <c r="WG63"/>
  <c r="WB63"/>
  <c r="UU63"/>
  <c r="JN63"/>
  <c r="JI63"/>
  <c r="JD63"/>
  <c r="IY63"/>
  <c r="IT63"/>
  <c r="IO63"/>
  <c r="IJ63"/>
  <c r="HU63"/>
  <c r="GG63"/>
  <c r="GB63"/>
  <c r="FW63"/>
  <c r="FR63"/>
  <c r="FM63"/>
  <c r="WG62"/>
  <c r="WB62"/>
  <c r="UU62"/>
  <c r="JN62"/>
  <c r="JI62"/>
  <c r="JD62"/>
  <c r="IY62"/>
  <c r="IT62"/>
  <c r="IO62"/>
  <c r="IJ62"/>
  <c r="HU62"/>
  <c r="GG62"/>
  <c r="GB62"/>
  <c r="FW62"/>
  <c r="FR62"/>
  <c r="FM62"/>
  <c r="WG61"/>
  <c r="WB61"/>
  <c r="UU61"/>
  <c r="JN61"/>
  <c r="JI61"/>
  <c r="JD61"/>
  <c r="IY61"/>
  <c r="IT61"/>
  <c r="IO61"/>
  <c r="IJ61"/>
  <c r="HU61"/>
  <c r="GG61"/>
  <c r="GB61"/>
  <c r="FW61"/>
  <c r="FR61"/>
  <c r="FM61"/>
  <c r="WG60"/>
  <c r="WB60"/>
  <c r="UU60"/>
  <c r="JN60"/>
  <c r="JI60"/>
  <c r="JD60"/>
  <c r="IY60"/>
  <c r="IT60"/>
  <c r="IO60"/>
  <c r="IJ60"/>
  <c r="HU60"/>
  <c r="GG60"/>
  <c r="GB60"/>
  <c r="FW60"/>
  <c r="FR60"/>
  <c r="FM60"/>
  <c r="WG59"/>
  <c r="WB59"/>
  <c r="UU59"/>
  <c r="JN59"/>
  <c r="JI59"/>
  <c r="JD59"/>
  <c r="IY59"/>
  <c r="IT59"/>
  <c r="IO59"/>
  <c r="IJ59"/>
  <c r="HU59"/>
  <c r="GG59"/>
  <c r="GB59"/>
  <c r="FW59"/>
  <c r="FR59"/>
  <c r="FM59"/>
  <c r="WG58"/>
  <c r="WB58"/>
  <c r="UU58"/>
  <c r="JN58"/>
  <c r="JI58"/>
  <c r="JD58"/>
  <c r="IY58"/>
  <c r="IT58"/>
  <c r="IO58"/>
  <c r="IJ58"/>
  <c r="HU58"/>
  <c r="GG58"/>
  <c r="GB58"/>
  <c r="FW58"/>
  <c r="FR58"/>
  <c r="FM58"/>
  <c r="WG57"/>
  <c r="WB57"/>
  <c r="UU57"/>
  <c r="JN57"/>
  <c r="JI57"/>
  <c r="JD57"/>
  <c r="IY57"/>
  <c r="IT57"/>
  <c r="IO57"/>
  <c r="IJ57"/>
  <c r="HU57"/>
  <c r="GG57"/>
  <c r="GB57"/>
  <c r="FW57"/>
  <c r="FR57"/>
  <c r="FM57"/>
  <c r="WG56"/>
  <c r="WB56"/>
  <c r="UU56"/>
  <c r="JN56"/>
  <c r="JI56"/>
  <c r="JD56"/>
  <c r="IY56"/>
  <c r="IT56"/>
  <c r="IO56"/>
  <c r="IJ56"/>
  <c r="HU56"/>
  <c r="GG56"/>
  <c r="GB56"/>
  <c r="FW56"/>
  <c r="FR56"/>
  <c r="FM56"/>
  <c r="WG55"/>
  <c r="WB55"/>
  <c r="UU55"/>
  <c r="JN55"/>
  <c r="JI55"/>
  <c r="JD55"/>
  <c r="IY55"/>
  <c r="IT55"/>
  <c r="IO55"/>
  <c r="IJ55"/>
  <c r="HU55"/>
  <c r="GG55"/>
  <c r="GB55"/>
  <c r="FW55"/>
  <c r="FR55"/>
  <c r="FM55"/>
  <c r="WG54"/>
  <c r="WB54"/>
  <c r="UU54"/>
  <c r="JN54"/>
  <c r="JI54"/>
  <c r="JD54"/>
  <c r="IY54"/>
  <c r="IT54"/>
  <c r="IO54"/>
  <c r="IJ54"/>
  <c r="HU54"/>
  <c r="GG54"/>
  <c r="GB54"/>
  <c r="FW54"/>
  <c r="FR54"/>
  <c r="FM54"/>
  <c r="WG53"/>
  <c r="WB53"/>
  <c r="UU53"/>
  <c r="JN53"/>
  <c r="JI53"/>
  <c r="JD53"/>
  <c r="IY53"/>
  <c r="IT53"/>
  <c r="IO53"/>
  <c r="IJ53"/>
  <c r="HU53"/>
  <c r="GG53"/>
  <c r="GB53"/>
  <c r="FW53"/>
  <c r="FR53"/>
  <c r="FM53"/>
  <c r="WG52"/>
  <c r="WB52"/>
  <c r="UU52"/>
  <c r="JN52"/>
  <c r="JI52"/>
  <c r="JD52"/>
  <c r="IY52"/>
  <c r="IT52"/>
  <c r="IO52"/>
  <c r="IJ52"/>
  <c r="HU52"/>
  <c r="GG52"/>
  <c r="GB52"/>
  <c r="FW52"/>
  <c r="FR52"/>
  <c r="FM52"/>
  <c r="WG51"/>
  <c r="WB51"/>
  <c r="UU51"/>
  <c r="JN51"/>
  <c r="JI51"/>
  <c r="JD51"/>
  <c r="IY51"/>
  <c r="IT51"/>
  <c r="IO51"/>
  <c r="IJ51"/>
  <c r="HU51"/>
  <c r="GG51"/>
  <c r="GB51"/>
  <c r="FW51"/>
  <c r="FR51"/>
  <c r="FM51"/>
  <c r="WG50"/>
  <c r="WB50"/>
  <c r="UU50"/>
  <c r="JN50"/>
  <c r="JI50"/>
  <c r="JD50"/>
  <c r="IY50"/>
  <c r="IT50"/>
  <c r="IO50"/>
  <c r="IJ50"/>
  <c r="HU50"/>
  <c r="GG50"/>
  <c r="GB50"/>
  <c r="FW50"/>
  <c r="FR50"/>
  <c r="FM50"/>
  <c r="WG49"/>
  <c r="WB49"/>
  <c r="UU49"/>
  <c r="JN49"/>
  <c r="JI49"/>
  <c r="JD49"/>
  <c r="IY49"/>
  <c r="IT49"/>
  <c r="IO49"/>
  <c r="IJ49"/>
  <c r="HU49"/>
  <c r="GG49"/>
  <c r="GB49"/>
  <c r="FW49"/>
  <c r="FR49"/>
  <c r="FM49"/>
  <c r="WG48"/>
  <c r="WB48"/>
  <c r="UU48"/>
  <c r="JN48"/>
  <c r="JI48"/>
  <c r="JD48"/>
  <c r="IY48"/>
  <c r="IT48"/>
  <c r="IO48"/>
  <c r="IJ48"/>
  <c r="HU48"/>
  <c r="GG48"/>
  <c r="GB48"/>
  <c r="FW48"/>
  <c r="FR48"/>
  <c r="FM48"/>
  <c r="WG47"/>
  <c r="WB47"/>
  <c r="UU47"/>
  <c r="JN47"/>
  <c r="JI47"/>
  <c r="JD47"/>
  <c r="IY47"/>
  <c r="IT47"/>
  <c r="IO47"/>
  <c r="IJ47"/>
  <c r="HU47"/>
  <c r="GG47"/>
  <c r="GB47"/>
  <c r="FW47"/>
  <c r="FR47"/>
  <c r="FM47"/>
  <c r="WG46"/>
  <c r="WB46"/>
  <c r="UU46"/>
  <c r="JN46"/>
  <c r="JI46"/>
  <c r="JD46"/>
  <c r="IY46"/>
  <c r="IT46"/>
  <c r="IO46"/>
  <c r="IJ46"/>
  <c r="HU46"/>
  <c r="GG46"/>
  <c r="GB46"/>
  <c r="FW46"/>
  <c r="FR46"/>
  <c r="FM46"/>
  <c r="WG45"/>
  <c r="WB45"/>
  <c r="UU45"/>
  <c r="JN45"/>
  <c r="JI45"/>
  <c r="JD45"/>
  <c r="IY45"/>
  <c r="IT45"/>
  <c r="IO45"/>
  <c r="IJ45"/>
  <c r="HU45"/>
  <c r="GG45"/>
  <c r="GB45"/>
  <c r="FW45"/>
  <c r="FR45"/>
  <c r="FM45"/>
  <c r="WG44"/>
  <c r="WB44"/>
  <c r="UU44"/>
  <c r="JN44"/>
  <c r="JI44"/>
  <c r="JD44"/>
  <c r="IY44"/>
  <c r="IT44"/>
  <c r="IO44"/>
  <c r="IJ44"/>
  <c r="HU44"/>
  <c r="GG44"/>
  <c r="GB44"/>
  <c r="FW44"/>
  <c r="FR44"/>
  <c r="FM44"/>
  <c r="WG43"/>
  <c r="WB43"/>
  <c r="UU43"/>
  <c r="JN43"/>
  <c r="JI43"/>
  <c r="JD43"/>
  <c r="IY43"/>
  <c r="IT43"/>
  <c r="IO43"/>
  <c r="IJ43"/>
  <c r="HU43"/>
  <c r="GG43"/>
  <c r="GB43"/>
  <c r="FW43"/>
  <c r="FR43"/>
  <c r="FM43"/>
  <c r="WG42"/>
  <c r="WB42"/>
  <c r="UU42"/>
  <c r="JN42"/>
  <c r="JI42"/>
  <c r="JD42"/>
  <c r="IY42"/>
  <c r="IT42"/>
  <c r="IO42"/>
  <c r="IJ42"/>
  <c r="HU42"/>
  <c r="GG42"/>
  <c r="GB42"/>
  <c r="FW42"/>
  <c r="FR42"/>
  <c r="FM42"/>
  <c r="WG41"/>
  <c r="WB41"/>
  <c r="UU41"/>
  <c r="JN41"/>
  <c r="JI41"/>
  <c r="JD41"/>
  <c r="IY41"/>
  <c r="IT41"/>
  <c r="IO41"/>
  <c r="IJ41"/>
  <c r="HU41"/>
  <c r="GG41"/>
  <c r="GB41"/>
  <c r="FW41"/>
  <c r="FR41"/>
  <c r="FM41"/>
  <c r="WG40"/>
  <c r="WB40"/>
  <c r="UU40"/>
  <c r="JN40"/>
  <c r="JI40"/>
  <c r="JD40"/>
  <c r="IY40"/>
  <c r="IT40"/>
  <c r="IO40"/>
  <c r="IJ40"/>
  <c r="HU40"/>
  <c r="GG40"/>
  <c r="GB40"/>
  <c r="FW40"/>
  <c r="FR40"/>
  <c r="FM40"/>
  <c r="WG39"/>
  <c r="WB39"/>
  <c r="UU39"/>
  <c r="JN39"/>
  <c r="JI39"/>
  <c r="JD39"/>
  <c r="IY39"/>
  <c r="IT39"/>
  <c r="IO39"/>
  <c r="IJ39"/>
  <c r="HU39"/>
  <c r="GG39"/>
  <c r="GB39"/>
  <c r="FW39"/>
  <c r="FR39"/>
  <c r="FM39"/>
  <c r="WG38"/>
  <c r="WB38"/>
  <c r="UU38"/>
  <c r="JN38"/>
  <c r="JI38"/>
  <c r="JD38"/>
  <c r="IY38"/>
  <c r="IT38"/>
  <c r="IO38"/>
  <c r="IJ38"/>
  <c r="HU38"/>
  <c r="GG38"/>
  <c r="GB38"/>
  <c r="FW38"/>
  <c r="FR38"/>
  <c r="FM38"/>
  <c r="WG37"/>
  <c r="WB37"/>
  <c r="UU37"/>
  <c r="JN37"/>
  <c r="JI37"/>
  <c r="JD37"/>
  <c r="IY37"/>
  <c r="IT37"/>
  <c r="IO37"/>
  <c r="IJ37"/>
  <c r="HU37"/>
  <c r="GG37"/>
  <c r="GB37"/>
  <c r="FW37"/>
  <c r="FR37"/>
  <c r="FM37"/>
  <c r="WG36"/>
  <c r="WB36"/>
  <c r="UU36"/>
  <c r="JN36"/>
  <c r="JI36"/>
  <c r="JD36"/>
  <c r="IY36"/>
  <c r="IT36"/>
  <c r="IO36"/>
  <c r="IJ36"/>
  <c r="HU36"/>
  <c r="GG36"/>
  <c r="GB36"/>
  <c r="FW36"/>
  <c r="FR36"/>
  <c r="FM36"/>
  <c r="WG35"/>
  <c r="WB35"/>
  <c r="UU35"/>
  <c r="JN35"/>
  <c r="JI35"/>
  <c r="JD35"/>
  <c r="IY35"/>
  <c r="IT35"/>
  <c r="IO35"/>
  <c r="IJ35"/>
  <c r="HU35"/>
  <c r="GG35"/>
  <c r="GB35"/>
  <c r="FW35"/>
  <c r="FR35"/>
  <c r="FM35"/>
  <c r="WG34"/>
  <c r="WB34"/>
  <c r="UU34"/>
  <c r="JN34"/>
  <c r="JI34"/>
  <c r="JD34"/>
  <c r="IY34"/>
  <c r="IT34"/>
  <c r="IO34"/>
  <c r="IJ34"/>
  <c r="HU34"/>
  <c r="GG34"/>
  <c r="GB34"/>
  <c r="FW34"/>
  <c r="FR34"/>
  <c r="FM34"/>
  <c r="WG33"/>
  <c r="WB33"/>
  <c r="UU33"/>
  <c r="JN33"/>
  <c r="JI33"/>
  <c r="JD33"/>
  <c r="IY33"/>
  <c r="IT33"/>
  <c r="IO33"/>
  <c r="IJ33"/>
  <c r="HU33"/>
  <c r="GG33"/>
  <c r="GB33"/>
  <c r="FW33"/>
  <c r="FR33"/>
  <c r="FM33"/>
  <c r="WG32"/>
  <c r="WB32"/>
  <c r="UU32"/>
  <c r="JN32"/>
  <c r="JI32"/>
  <c r="JD32"/>
  <c r="IY32"/>
  <c r="IT32"/>
  <c r="IO32"/>
  <c r="IJ32"/>
  <c r="HU32"/>
  <c r="GG32"/>
  <c r="GB32"/>
  <c r="FW32"/>
  <c r="FR32"/>
  <c r="FM32"/>
  <c r="WG31"/>
  <c r="WB31"/>
  <c r="UU31"/>
  <c r="JN31"/>
  <c r="JI31"/>
  <c r="JD31"/>
  <c r="IY31"/>
  <c r="IT31"/>
  <c r="IO31"/>
  <c r="IJ31"/>
  <c r="HU31"/>
  <c r="GG31"/>
  <c r="GB31"/>
  <c r="FW31"/>
  <c r="FR31"/>
  <c r="FM31"/>
  <c r="WG30"/>
  <c r="WB30"/>
  <c r="UU30"/>
  <c r="JN30"/>
  <c r="JI30"/>
  <c r="JD30"/>
  <c r="IY30"/>
  <c r="IT30"/>
  <c r="IO30"/>
  <c r="IJ30"/>
  <c r="HU30"/>
  <c r="GG30"/>
  <c r="GB30"/>
  <c r="FW30"/>
  <c r="FR30"/>
  <c r="FM30"/>
  <c r="WG29"/>
  <c r="WB29"/>
  <c r="UU29"/>
  <c r="JN29"/>
  <c r="JI29"/>
  <c r="JD29"/>
  <c r="IY29"/>
  <c r="IT29"/>
  <c r="IO29"/>
  <c r="IJ29"/>
  <c r="HU29"/>
  <c r="GG29"/>
  <c r="GB29"/>
  <c r="FW29"/>
  <c r="FR29"/>
  <c r="FM29"/>
  <c r="WG28"/>
  <c r="WB28"/>
  <c r="UU28"/>
  <c r="JN28"/>
  <c r="JI28"/>
  <c r="JD28"/>
  <c r="IY28"/>
  <c r="IT28"/>
  <c r="IO28"/>
  <c r="IJ28"/>
  <c r="HU28"/>
  <c r="GG28"/>
  <c r="GB28"/>
  <c r="FW28"/>
  <c r="FR28"/>
  <c r="FM28"/>
  <c r="WG27"/>
  <c r="WB27"/>
  <c r="UU27"/>
  <c r="JN27"/>
  <c r="JI27"/>
  <c r="JD27"/>
  <c r="IY27"/>
  <c r="IT27"/>
  <c r="IO27"/>
  <c r="IJ27"/>
  <c r="HU27"/>
  <c r="GG27"/>
  <c r="GB27"/>
  <c r="FW27"/>
  <c r="FR27"/>
  <c r="FM27"/>
  <c r="WG26"/>
  <c r="WB26"/>
  <c r="UU26"/>
  <c r="JN26"/>
  <c r="JI26"/>
  <c r="JD26"/>
  <c r="IY26"/>
  <c r="IT26"/>
  <c r="IO26"/>
  <c r="IJ26"/>
  <c r="HU26"/>
  <c r="GG26"/>
  <c r="GB26"/>
  <c r="FW26"/>
  <c r="FR26"/>
  <c r="FM26"/>
  <c r="WG25"/>
  <c r="WB25"/>
  <c r="UU25"/>
  <c r="JN25"/>
  <c r="JI25"/>
  <c r="JD25"/>
  <c r="IY25"/>
  <c r="IT25"/>
  <c r="IO25"/>
  <c r="IJ25"/>
  <c r="HU25"/>
  <c r="GG25"/>
  <c r="GB25"/>
  <c r="FW25"/>
  <c r="FR25"/>
  <c r="FM25"/>
  <c r="WG24"/>
  <c r="WB24"/>
  <c r="UU24"/>
  <c r="JN24"/>
  <c r="JI24"/>
  <c r="JD24"/>
  <c r="IY24"/>
  <c r="IT24"/>
  <c r="IO24"/>
  <c r="IJ24"/>
  <c r="HU24"/>
  <c r="GG24"/>
  <c r="GB24"/>
  <c r="FW24"/>
  <c r="FR24"/>
  <c r="FM24"/>
  <c r="WG23"/>
  <c r="WB23"/>
  <c r="UU23"/>
  <c r="JN23"/>
  <c r="JI23"/>
  <c r="JD23"/>
  <c r="IY23"/>
  <c r="IT23"/>
  <c r="IO23"/>
  <c r="IJ23"/>
  <c r="HU23"/>
  <c r="GG23"/>
  <c r="GB23"/>
  <c r="FW23"/>
  <c r="FR23"/>
  <c r="FM23"/>
  <c r="WG22"/>
  <c r="WB22"/>
  <c r="UU22"/>
  <c r="JN22"/>
  <c r="JI22"/>
  <c r="JD22"/>
  <c r="IY22"/>
  <c r="IT22"/>
  <c r="IO22"/>
  <c r="IJ22"/>
  <c r="HU22"/>
  <c r="GG22"/>
  <c r="GB22"/>
  <c r="FW22"/>
  <c r="FR22"/>
  <c r="FM22"/>
  <c r="WG21"/>
  <c r="WB21"/>
  <c r="UU21"/>
  <c r="JN21"/>
  <c r="JI21"/>
  <c r="JD21"/>
  <c r="IY21"/>
  <c r="IT21"/>
  <c r="IO21"/>
  <c r="IJ21"/>
  <c r="HU21"/>
  <c r="GG21"/>
  <c r="GB21"/>
  <c r="FW21"/>
  <c r="FR21"/>
  <c r="FM21"/>
  <c r="WG20"/>
  <c r="WB20"/>
  <c r="UU20"/>
  <c r="JN20"/>
  <c r="JI20"/>
  <c r="JD20"/>
  <c r="IY20"/>
  <c r="IT20"/>
  <c r="IO20"/>
  <c r="IJ20"/>
  <c r="HU20"/>
  <c r="GG20"/>
  <c r="GB20"/>
  <c r="FW20"/>
  <c r="FR20"/>
  <c r="FM20"/>
  <c r="WG19"/>
  <c r="WB19"/>
  <c r="UU19"/>
  <c r="JN19"/>
  <c r="JI19"/>
  <c r="JD19"/>
  <c r="IY19"/>
  <c r="IT19"/>
  <c r="IO19"/>
  <c r="IJ19"/>
  <c r="HU19"/>
  <c r="GG19"/>
  <c r="GB19"/>
  <c r="FW19"/>
  <c r="FR19"/>
  <c r="FM19"/>
  <c r="WG18"/>
  <c r="WB18"/>
  <c r="UU18"/>
  <c r="JN18"/>
  <c r="JI18"/>
  <c r="JD18"/>
  <c r="IY18"/>
  <c r="IT18"/>
  <c r="IO18"/>
  <c r="IJ18"/>
  <c r="HU18"/>
  <c r="GG18"/>
  <c r="GB18"/>
  <c r="FW18"/>
  <c r="FR18"/>
  <c r="FM18"/>
  <c r="WG17"/>
  <c r="WB17"/>
  <c r="UU17"/>
  <c r="JN17"/>
  <c r="JI17"/>
  <c r="JD17"/>
  <c r="IY17"/>
  <c r="IT17"/>
  <c r="IO17"/>
  <c r="IJ17"/>
  <c r="HU17"/>
  <c r="GG17"/>
  <c r="GB17"/>
  <c r="FW17"/>
  <c r="FR17"/>
  <c r="FM17"/>
  <c r="WG16"/>
  <c r="WB16"/>
  <c r="UU16"/>
  <c r="JN16"/>
  <c r="JI16"/>
  <c r="JD16"/>
  <c r="IY16"/>
  <c r="IT16"/>
  <c r="IO16"/>
  <c r="IJ16"/>
  <c r="HU16"/>
  <c r="GG16"/>
  <c r="GB16"/>
  <c r="FW16"/>
  <c r="FR16"/>
  <c r="FM16"/>
  <c r="WG15"/>
  <c r="WB15"/>
  <c r="UU15"/>
  <c r="JN15"/>
  <c r="JI15"/>
  <c r="JD15"/>
  <c r="IY15"/>
  <c r="IT15"/>
  <c r="IO15"/>
  <c r="IJ15"/>
  <c r="HU15"/>
  <c r="GG15"/>
  <c r="GB15"/>
  <c r="FW15"/>
  <c r="FR15"/>
  <c r="FM15"/>
  <c r="WG14"/>
  <c r="WB14"/>
  <c r="UU14"/>
  <c r="JN14"/>
  <c r="JI14"/>
  <c r="JD14"/>
  <c r="IY14"/>
  <c r="IT14"/>
  <c r="IO14"/>
  <c r="IJ14"/>
  <c r="HU14"/>
  <c r="GG14"/>
  <c r="GB14"/>
  <c r="FW14"/>
  <c r="FR14"/>
  <c r="FM14"/>
  <c r="WG13"/>
  <c r="WB13"/>
  <c r="UU13"/>
  <c r="JN13"/>
  <c r="JI13"/>
  <c r="JD13"/>
  <c r="IY13"/>
  <c r="IT13"/>
  <c r="IO13"/>
  <c r="IJ13"/>
  <c r="HU13"/>
  <c r="GG13"/>
  <c r="GB13"/>
  <c r="FW13"/>
  <c r="FR13"/>
  <c r="FM13"/>
  <c r="WG12"/>
  <c r="WB12"/>
  <c r="UU12"/>
  <c r="JN12"/>
  <c r="JI12"/>
  <c r="JD12"/>
  <c r="IY12"/>
  <c r="IT12"/>
  <c r="IO12"/>
  <c r="IJ12"/>
  <c r="HU12"/>
  <c r="GG12"/>
  <c r="GB12"/>
  <c r="FW12"/>
  <c r="FR12"/>
  <c r="FM12"/>
  <c r="WG11"/>
  <c r="WB11"/>
  <c r="UU11"/>
  <c r="JN11"/>
  <c r="JI11"/>
  <c r="JD11"/>
  <c r="IY11"/>
  <c r="IT11"/>
  <c r="IO11"/>
  <c r="IJ11"/>
  <c r="HU11"/>
  <c r="GG11"/>
  <c r="GB11"/>
  <c r="FW11"/>
  <c r="FR11"/>
  <c r="FM11"/>
  <c r="WG10"/>
  <c r="WB10"/>
  <c r="UU10"/>
  <c r="JN10"/>
  <c r="JI10"/>
  <c r="JD10"/>
  <c r="IY10"/>
  <c r="IT10"/>
  <c r="IO10"/>
  <c r="IJ10"/>
  <c r="HU10"/>
  <c r="GG10"/>
  <c r="GB10"/>
  <c r="FW10"/>
  <c r="FR10"/>
  <c r="FM10"/>
  <c r="WG9"/>
  <c r="WB9"/>
  <c r="UU9"/>
  <c r="JN9"/>
  <c r="JI9"/>
  <c r="JD9"/>
  <c r="IY9"/>
  <c r="IT9"/>
  <c r="IO9"/>
  <c r="IJ9"/>
  <c r="HU9"/>
  <c r="GG9"/>
  <c r="GB9"/>
  <c r="FW9"/>
  <c r="FR9"/>
  <c r="FM9"/>
  <c r="WG8"/>
  <c r="WB8"/>
  <c r="UU8"/>
  <c r="JN8"/>
  <c r="JI8"/>
  <c r="JD8"/>
  <c r="IY8"/>
  <c r="IT8"/>
  <c r="IO8"/>
  <c r="IJ8"/>
  <c r="HU8"/>
  <c r="GG8"/>
  <c r="GB8"/>
  <c r="FW8"/>
  <c r="FR8"/>
  <c r="FM8"/>
  <c r="YR7"/>
  <c r="WG7"/>
  <c r="WB7"/>
  <c r="UU7"/>
  <c r="JN7"/>
  <c r="JI7"/>
  <c r="JD7"/>
  <c r="IY7"/>
  <c r="IT7"/>
  <c r="IO7"/>
  <c r="IJ7"/>
  <c r="HU7"/>
  <c r="GG7"/>
  <c r="GB7"/>
  <c r="FW7"/>
  <c r="FR7"/>
  <c r="FM7"/>
  <c r="YR6"/>
  <c r="WG6"/>
  <c r="WB6"/>
  <c r="UU6"/>
  <c r="JN6"/>
  <c r="JI6"/>
  <c r="JD6"/>
  <c r="IY6"/>
  <c r="IT6"/>
  <c r="IO6"/>
  <c r="IJ6"/>
  <c r="HU6"/>
  <c r="GG6"/>
  <c r="GB6"/>
  <c r="FW6"/>
  <c r="FR6"/>
  <c r="FM6"/>
  <c r="DE6"/>
  <c r="YR5"/>
  <c r="WG5"/>
  <c r="WB5"/>
  <c r="UU5"/>
  <c r="JN5"/>
  <c r="JI5"/>
  <c r="JD5"/>
  <c r="IY5"/>
  <c r="IT5"/>
  <c r="IO5"/>
  <c r="IJ5"/>
  <c r="HU5"/>
  <c r="GG5"/>
  <c r="GB5"/>
  <c r="FW5"/>
  <c r="FR5"/>
  <c r="FM5"/>
  <c r="YR4"/>
  <c r="XW4"/>
  <c r="XW5" s="1"/>
  <c r="WG4"/>
  <c r="WB4"/>
  <c r="JN4"/>
  <c r="JI4"/>
  <c r="JD4"/>
  <c r="IY4"/>
  <c r="IT4"/>
  <c r="IO4"/>
  <c r="IJ4"/>
  <c r="HU4"/>
  <c r="GG4"/>
  <c r="GB4"/>
  <c r="FW4"/>
  <c r="FR4"/>
  <c r="FM4"/>
  <c r="DI4"/>
  <c r="DM4" s="1"/>
  <c r="DB4"/>
  <c r="DB5" s="1"/>
  <c r="DB6" s="1"/>
  <c r="DB7" s="1"/>
  <c r="DB8" s="1"/>
  <c r="DB9" s="1"/>
  <c r="DB10" s="1"/>
  <c r="DB11" s="1"/>
  <c r="DB12" s="1"/>
  <c r="DB13" s="1"/>
  <c r="DB14" s="1"/>
  <c r="DB15" s="1"/>
  <c r="DB16" s="1"/>
  <c r="DB17" s="1"/>
  <c r="DB18" s="1"/>
  <c r="DB19" s="1"/>
  <c r="DB20" s="1"/>
  <c r="DB21" s="1"/>
  <c r="DB22" s="1"/>
  <c r="DB23" s="1"/>
  <c r="DB24" s="1"/>
  <c r="DB25" s="1"/>
  <c r="DB26" s="1"/>
  <c r="DB27" s="1"/>
  <c r="DB28" s="1"/>
  <c r="DB29" s="1"/>
  <c r="DB30" s="1"/>
  <c r="DB31" s="1"/>
  <c r="DB32" s="1"/>
  <c r="DB33" s="1"/>
  <c r="DB34" s="1"/>
  <c r="DB35" s="1"/>
  <c r="DB36" s="1"/>
  <c r="DB37" s="1"/>
  <c r="DB38" s="1"/>
  <c r="DB39" s="1"/>
  <c r="DB40" s="1"/>
  <c r="DB41" s="1"/>
  <c r="DB42" s="1"/>
  <c r="DB43" s="1"/>
  <c r="DB44" s="1"/>
  <c r="DB45" s="1"/>
  <c r="DB46" s="1"/>
  <c r="DB47" s="1"/>
  <c r="DB48" s="1"/>
  <c r="DB49" s="1"/>
  <c r="DB50" s="1"/>
  <c r="DB51" s="1"/>
  <c r="DB52" s="1"/>
  <c r="DB53" s="1"/>
  <c r="DB54" s="1"/>
  <c r="DB55" s="1"/>
  <c r="DB56" s="1"/>
  <c r="DB57" s="1"/>
  <c r="DB58" s="1"/>
  <c r="DB59" s="1"/>
  <c r="DB60" s="1"/>
  <c r="DB61" s="1"/>
  <c r="DB62" s="1"/>
  <c r="DB63" s="1"/>
  <c r="DB64" s="1"/>
  <c r="DB65" s="1"/>
  <c r="DB66" s="1"/>
  <c r="DB67" s="1"/>
  <c r="DB68" s="1"/>
  <c r="DB69" s="1"/>
  <c r="DB70" s="1"/>
  <c r="DB71" s="1"/>
  <c r="DB72" s="1"/>
  <c r="DB73" s="1"/>
  <c r="DB74" s="1"/>
  <c r="DB75" s="1"/>
  <c r="DB76" s="1"/>
  <c r="DB77" s="1"/>
  <c r="DB78" s="1"/>
  <c r="DB79" s="1"/>
  <c r="DB80" s="1"/>
  <c r="DB81" s="1"/>
  <c r="DB82" s="1"/>
  <c r="DB83" s="1"/>
  <c r="DB84" s="1"/>
  <c r="DB85" s="1"/>
  <c r="DB86" s="1"/>
  <c r="DB87" s="1"/>
  <c r="DB88" s="1"/>
  <c r="DB89" s="1"/>
  <c r="DB90" s="1"/>
  <c r="DB91" s="1"/>
  <c r="DB92" s="1"/>
  <c r="DB93" s="1"/>
  <c r="DB94" s="1"/>
  <c r="DB95" s="1"/>
  <c r="DB96" s="1"/>
  <c r="DB97" s="1"/>
  <c r="DB98" s="1"/>
  <c r="DB99" s="1"/>
  <c r="DB100" s="1"/>
  <c r="DB101" s="1"/>
  <c r="DB102" s="1"/>
  <c r="DB103" s="1"/>
  <c r="DB104" s="1"/>
  <c r="DB105" s="1"/>
  <c r="DB106" s="1"/>
  <c r="DB107" s="1"/>
  <c r="DB108" s="1"/>
  <c r="DB109" s="1"/>
  <c r="DB110" s="1"/>
  <c r="DB111" s="1"/>
  <c r="DB112" s="1"/>
  <c r="DB113" s="1"/>
  <c r="DB114" s="1"/>
  <c r="DB115" s="1"/>
  <c r="DB116" s="1"/>
  <c r="DB117" s="1"/>
  <c r="DB118" s="1"/>
  <c r="DB119" s="1"/>
  <c r="DB120" s="1"/>
  <c r="DB121" s="1"/>
  <c r="DB122" s="1"/>
  <c r="DB123" s="1"/>
  <c r="DB124" s="1"/>
  <c r="DB125" s="1"/>
  <c r="DB126" s="1"/>
  <c r="DB127" s="1"/>
  <c r="DB128" s="1"/>
  <c r="DB129" s="1"/>
  <c r="DB130" s="1"/>
  <c r="DB131" s="1"/>
  <c r="DB132" s="1"/>
  <c r="DB133" s="1"/>
  <c r="DB134" s="1"/>
  <c r="DB135" s="1"/>
  <c r="DB136" s="1"/>
  <c r="DB137" s="1"/>
  <c r="DB138" s="1"/>
  <c r="DB139" s="1"/>
  <c r="DB140" s="1"/>
  <c r="DB141" s="1"/>
  <c r="DB142" s="1"/>
  <c r="DB143" s="1"/>
  <c r="DB144" s="1"/>
  <c r="DB145" s="1"/>
  <c r="DB146" s="1"/>
  <c r="DB147" s="1"/>
  <c r="DB148" s="1"/>
  <c r="DB149" s="1"/>
  <c r="DB150" s="1"/>
  <c r="DB151" s="1"/>
  <c r="DB152" s="1"/>
  <c r="DB153" s="1"/>
  <c r="DB154" s="1"/>
  <c r="DB155" s="1"/>
  <c r="DB156" s="1"/>
  <c r="DB157" s="1"/>
  <c r="DB158" s="1"/>
  <c r="DB159" s="1"/>
  <c r="DB160" s="1"/>
  <c r="DB161" s="1"/>
  <c r="DB162" s="1"/>
  <c r="DB163" s="1"/>
  <c r="DB164" s="1"/>
  <c r="DB165" s="1"/>
  <c r="DB166" s="1"/>
  <c r="DB167" s="1"/>
  <c r="DB168" s="1"/>
  <c r="DB169" s="1"/>
  <c r="DB170" s="1"/>
  <c r="DB171" s="1"/>
  <c r="DB172" s="1"/>
  <c r="DB173" s="1"/>
  <c r="DB174" s="1"/>
  <c r="DB175" s="1"/>
  <c r="DB176" s="1"/>
  <c r="DB177" s="1"/>
  <c r="DB178" s="1"/>
  <c r="DB179" s="1"/>
  <c r="DB180" s="1"/>
  <c r="DB181" s="1"/>
  <c r="DB182" s="1"/>
  <c r="DB183" s="1"/>
  <c r="DB184" s="1"/>
  <c r="DB185" s="1"/>
  <c r="DB186" s="1"/>
  <c r="DB187" s="1"/>
  <c r="DB188" s="1"/>
  <c r="DB189" s="1"/>
  <c r="DB190" s="1"/>
  <c r="DB191" s="1"/>
  <c r="DB192" s="1"/>
  <c r="DB193" s="1"/>
  <c r="DB194" s="1"/>
  <c r="DB195" s="1"/>
  <c r="DB196" s="1"/>
  <c r="DB197" s="1"/>
  <c r="DB198" s="1"/>
  <c r="DB199" s="1"/>
  <c r="DB200" s="1"/>
  <c r="DB201" s="1"/>
  <c r="DB202" s="1"/>
  <c r="DB203" s="1"/>
  <c r="DB204" s="1"/>
  <c r="DB205" s="1"/>
  <c r="DB206" s="1"/>
  <c r="DB207" s="1"/>
  <c r="DB208" s="1"/>
  <c r="DB209" s="1"/>
  <c r="DB210" s="1"/>
  <c r="DB211" s="1"/>
  <c r="DB212" s="1"/>
  <c r="DB213" s="1"/>
  <c r="DB214" s="1"/>
  <c r="DB215" s="1"/>
  <c r="DB216" s="1"/>
  <c r="DB217" s="1"/>
  <c r="DB218" s="1"/>
  <c r="DB219" s="1"/>
  <c r="DB220" s="1"/>
  <c r="DB221" s="1"/>
  <c r="DB222" s="1"/>
  <c r="DB223" s="1"/>
  <c r="DB224" s="1"/>
  <c r="DB225" s="1"/>
  <c r="DB226" s="1"/>
  <c r="DB227" s="1"/>
  <c r="DB228" s="1"/>
  <c r="DB229" s="1"/>
  <c r="DB230" s="1"/>
  <c r="DB231" s="1"/>
  <c r="DB232" s="1"/>
  <c r="DB233" s="1"/>
  <c r="DB234" s="1"/>
  <c r="DB235" s="1"/>
  <c r="DB236" s="1"/>
  <c r="DB237" s="1"/>
  <c r="DB238" s="1"/>
  <c r="DB239" s="1"/>
  <c r="DB240" s="1"/>
  <c r="DB241" s="1"/>
  <c r="DB242" s="1"/>
  <c r="DB243" s="1"/>
  <c r="DB244" s="1"/>
  <c r="DB245" s="1"/>
  <c r="DB246" s="1"/>
  <c r="DB247" s="1"/>
  <c r="DB248" s="1"/>
  <c r="DB249" s="1"/>
  <c r="DB250" s="1"/>
  <c r="DB251" s="1"/>
  <c r="DB252" s="1"/>
  <c r="DB253" s="1"/>
  <c r="DB254" s="1"/>
  <c r="DB255" s="1"/>
  <c r="DB256" s="1"/>
  <c r="DB257" s="1"/>
  <c r="DB258" s="1"/>
  <c r="DB259" s="1"/>
  <c r="DB260" s="1"/>
  <c r="DB261" s="1"/>
  <c r="DB262" s="1"/>
  <c r="DB263" s="1"/>
  <c r="DB264" s="1"/>
  <c r="DB265" s="1"/>
  <c r="DB266" s="1"/>
  <c r="DB267" s="1"/>
  <c r="DB268" s="1"/>
  <c r="DB269" s="1"/>
  <c r="DB270" s="1"/>
  <c r="DB271" s="1"/>
  <c r="DB272" s="1"/>
  <c r="DB273" s="1"/>
  <c r="DB274" s="1"/>
  <c r="DB275" s="1"/>
  <c r="DB276" s="1"/>
  <c r="DB277" s="1"/>
  <c r="DB278" s="1"/>
  <c r="DB279" s="1"/>
  <c r="DB280" s="1"/>
  <c r="DB281" s="1"/>
  <c r="DB282" s="1"/>
  <c r="DB283" s="1"/>
  <c r="DB284" s="1"/>
  <c r="DB285" s="1"/>
  <c r="DB286" s="1"/>
  <c r="DB287" s="1"/>
  <c r="DB288" s="1"/>
  <c r="DB289" s="1"/>
  <c r="DB290" s="1"/>
  <c r="DB291" s="1"/>
  <c r="DB292" s="1"/>
  <c r="DB293" s="1"/>
  <c r="DB294" s="1"/>
  <c r="DB295" s="1"/>
  <c r="DB296" s="1"/>
  <c r="DB297" s="1"/>
  <c r="DB298" s="1"/>
  <c r="DB299" s="1"/>
  <c r="DB300" s="1"/>
  <c r="DB301" s="1"/>
  <c r="DB302" s="1"/>
  <c r="DB303" s="1"/>
  <c r="DB304" s="1"/>
  <c r="DB305" s="1"/>
  <c r="DB306" s="1"/>
  <c r="DB307" s="1"/>
  <c r="DB308" s="1"/>
  <c r="DB309" s="1"/>
  <c r="DB310" s="1"/>
  <c r="DB311" s="1"/>
  <c r="DB312" s="1"/>
  <c r="DB313" s="1"/>
  <c r="DB314" s="1"/>
  <c r="DB315" s="1"/>
  <c r="DB316" s="1"/>
  <c r="DB317" s="1"/>
  <c r="DB318" s="1"/>
  <c r="DB319" s="1"/>
  <c r="DB320" s="1"/>
  <c r="DB321" s="1"/>
  <c r="DB322" s="1"/>
  <c r="DB323" s="1"/>
  <c r="DB324" s="1"/>
  <c r="DB325" s="1"/>
  <c r="DB326" s="1"/>
  <c r="DB327" s="1"/>
  <c r="DB328" s="1"/>
  <c r="DB329" s="1"/>
  <c r="DB330" s="1"/>
  <c r="DB331" s="1"/>
  <c r="DB332" s="1"/>
  <c r="DB333" s="1"/>
  <c r="DB334" s="1"/>
  <c r="DB335" s="1"/>
  <c r="DB336" s="1"/>
  <c r="DB337" s="1"/>
  <c r="DB338" s="1"/>
  <c r="DB339" s="1"/>
  <c r="DB340" s="1"/>
  <c r="DB341" s="1"/>
  <c r="DB342" s="1"/>
  <c r="DB343" s="1"/>
  <c r="DB344" s="1"/>
  <c r="DB345" s="1"/>
  <c r="DB346" s="1"/>
  <c r="DB347" s="1"/>
  <c r="DB348" s="1"/>
  <c r="DB349" s="1"/>
  <c r="DB350" s="1"/>
  <c r="DB351" s="1"/>
  <c r="DB352" s="1"/>
  <c r="DB353" s="1"/>
  <c r="DB354" s="1"/>
  <c r="DB355" s="1"/>
  <c r="DB356" s="1"/>
  <c r="DB357" s="1"/>
  <c r="DB358" s="1"/>
  <c r="DB359" s="1"/>
  <c r="DB360" s="1"/>
  <c r="DB361" s="1"/>
  <c r="DB362" s="1"/>
  <c r="DB363" s="1"/>
  <c r="DB364" s="1"/>
  <c r="DB365" s="1"/>
  <c r="DB366" s="1"/>
  <c r="DB367" s="1"/>
  <c r="DB368" s="1"/>
  <c r="DB369" s="1"/>
  <c r="DB370" s="1"/>
  <c r="DB371" s="1"/>
  <c r="DB372" s="1"/>
  <c r="DB373" s="1"/>
  <c r="DB374" s="1"/>
  <c r="DB375" s="1"/>
  <c r="DB376" s="1"/>
  <c r="DB377" s="1"/>
  <c r="DB378" s="1"/>
  <c r="DB379" s="1"/>
  <c r="DB380" s="1"/>
  <c r="DB381" s="1"/>
  <c r="DB382" s="1"/>
  <c r="DB383" s="1"/>
  <c r="DB384" s="1"/>
  <c r="DB385" s="1"/>
  <c r="DB386" s="1"/>
  <c r="DB387" s="1"/>
  <c r="DB388" s="1"/>
  <c r="DB389" s="1"/>
  <c r="DB390" s="1"/>
  <c r="DB391" s="1"/>
  <c r="DB392" s="1"/>
  <c r="DB393" s="1"/>
  <c r="DB394" s="1"/>
  <c r="DB395" s="1"/>
  <c r="DB396" s="1"/>
  <c r="DB397" s="1"/>
  <c r="DB398" s="1"/>
  <c r="DB399" s="1"/>
  <c r="DB400" s="1"/>
  <c r="DB401" s="1"/>
  <c r="DB402" s="1"/>
  <c r="DB403" s="1"/>
  <c r="DB404" s="1"/>
  <c r="DB405" s="1"/>
  <c r="DB406" s="1"/>
  <c r="DB407" s="1"/>
  <c r="DB408" s="1"/>
  <c r="DB409" s="1"/>
  <c r="DB410" s="1"/>
  <c r="DB411" s="1"/>
  <c r="DB412" s="1"/>
  <c r="DB413" s="1"/>
  <c r="DB414" s="1"/>
  <c r="DB415" s="1"/>
  <c r="DB416" s="1"/>
  <c r="DB417" s="1"/>
  <c r="DB418" s="1"/>
  <c r="DB419" s="1"/>
  <c r="DB420" s="1"/>
  <c r="DB421" s="1"/>
  <c r="DB422" s="1"/>
  <c r="DB423" s="1"/>
  <c r="DB424" s="1"/>
  <c r="DB425" s="1"/>
  <c r="DB426" s="1"/>
  <c r="DB427" s="1"/>
  <c r="DB428" s="1"/>
  <c r="DB429" s="1"/>
  <c r="DB430" s="1"/>
  <c r="DB431" s="1"/>
  <c r="DB432" s="1"/>
  <c r="DB433" s="1"/>
  <c r="DB434" s="1"/>
  <c r="DB435" s="1"/>
  <c r="DB436" s="1"/>
  <c r="DB437" s="1"/>
  <c r="DB438" s="1"/>
  <c r="DB439" s="1"/>
  <c r="DB440" s="1"/>
  <c r="DB441" s="1"/>
  <c r="DB442" s="1"/>
  <c r="DB443" s="1"/>
  <c r="DB444" s="1"/>
  <c r="DB445" s="1"/>
  <c r="DB446" s="1"/>
  <c r="DB447" s="1"/>
  <c r="DB448" s="1"/>
  <c r="DB449" s="1"/>
  <c r="DB450" s="1"/>
  <c r="DB451" s="1"/>
  <c r="DB452" s="1"/>
  <c r="DB453" s="1"/>
  <c r="DB454" s="1"/>
  <c r="DB455" s="1"/>
  <c r="DB456" s="1"/>
  <c r="DB457" s="1"/>
  <c r="DB458" s="1"/>
  <c r="DB459" s="1"/>
  <c r="DB460" s="1"/>
  <c r="DB461" s="1"/>
  <c r="DB462" s="1"/>
  <c r="DB463" s="1"/>
  <c r="DB464" s="1"/>
  <c r="DB465" s="1"/>
  <c r="DB466" s="1"/>
  <c r="DB467" s="1"/>
  <c r="DB468" s="1"/>
  <c r="DB469" s="1"/>
  <c r="DB470" s="1"/>
  <c r="DB471" s="1"/>
  <c r="DB472" s="1"/>
  <c r="DB473" s="1"/>
  <c r="DB474" s="1"/>
  <c r="DB475" s="1"/>
  <c r="DB476" s="1"/>
  <c r="DB477" s="1"/>
  <c r="DB478" s="1"/>
  <c r="DB479" s="1"/>
  <c r="DB480" s="1"/>
  <c r="DB481" s="1"/>
  <c r="DB482" s="1"/>
  <c r="DB483" s="1"/>
  <c r="DB484" s="1"/>
  <c r="DB485" s="1"/>
  <c r="DB486" s="1"/>
  <c r="DB487" s="1"/>
  <c r="DB488" s="1"/>
  <c r="DB489" s="1"/>
  <c r="DB490" s="1"/>
  <c r="DB491" s="1"/>
  <c r="DB492" s="1"/>
  <c r="DB493" s="1"/>
  <c r="DB494" s="1"/>
  <c r="DB495" s="1"/>
  <c r="DB496" s="1"/>
  <c r="DB497" s="1"/>
  <c r="DB498" s="1"/>
  <c r="DB499" s="1"/>
  <c r="DB500" s="1"/>
  <c r="DB501" s="1"/>
  <c r="DB502" s="1"/>
  <c r="DB503" s="1"/>
  <c r="CT4"/>
  <c r="CT5" s="1"/>
  <c r="CT6" s="1"/>
  <c r="CT7" s="1"/>
  <c r="CT8" s="1"/>
  <c r="CT9" s="1"/>
  <c r="CT10" s="1"/>
  <c r="CT11" s="1"/>
  <c r="CT12" s="1"/>
  <c r="CT13" s="1"/>
  <c r="CT14" s="1"/>
  <c r="CT15" s="1"/>
  <c r="CT16" s="1"/>
  <c r="CT17" s="1"/>
  <c r="CT18" s="1"/>
  <c r="CT19" s="1"/>
  <c r="CT20" s="1"/>
  <c r="CT21" s="1"/>
  <c r="CT22" s="1"/>
  <c r="CT23" s="1"/>
  <c r="CT24" s="1"/>
  <c r="CT25" s="1"/>
  <c r="CT26" s="1"/>
  <c r="CT27" s="1"/>
  <c r="CT28" s="1"/>
  <c r="CT29" s="1"/>
  <c r="CT30" s="1"/>
  <c r="CT31" s="1"/>
  <c r="CT32" s="1"/>
  <c r="CT33" s="1"/>
  <c r="CT34" s="1"/>
  <c r="CT35" s="1"/>
  <c r="CT36" s="1"/>
  <c r="CT37" s="1"/>
  <c r="CT38" s="1"/>
  <c r="CT39" s="1"/>
  <c r="CT40" s="1"/>
  <c r="CT41" s="1"/>
  <c r="CT42" s="1"/>
  <c r="CT43" s="1"/>
  <c r="CT44" s="1"/>
  <c r="CT45" s="1"/>
  <c r="CT46" s="1"/>
  <c r="CT47" s="1"/>
  <c r="CT48" s="1"/>
  <c r="CT49" s="1"/>
  <c r="CT50" s="1"/>
  <c r="CT51" s="1"/>
  <c r="CT52" s="1"/>
  <c r="CT53" s="1"/>
  <c r="CT54" s="1"/>
  <c r="CT55" s="1"/>
  <c r="CT56" s="1"/>
  <c r="CT57" s="1"/>
  <c r="CT58" s="1"/>
  <c r="CT59" s="1"/>
  <c r="CT60" s="1"/>
  <c r="CT61" s="1"/>
  <c r="CT62" s="1"/>
  <c r="CT63" s="1"/>
  <c r="CT64" s="1"/>
  <c r="CT65" s="1"/>
  <c r="CT66" s="1"/>
  <c r="CT67" s="1"/>
  <c r="CT68" s="1"/>
  <c r="CT69" s="1"/>
  <c r="CT70" s="1"/>
  <c r="CT71" s="1"/>
  <c r="CT72" s="1"/>
  <c r="CT73" s="1"/>
  <c r="CT74" s="1"/>
  <c r="CT75" s="1"/>
  <c r="CT76" s="1"/>
  <c r="CT77" s="1"/>
  <c r="CT78" s="1"/>
  <c r="CT79" s="1"/>
  <c r="CT80" s="1"/>
  <c r="CT81" s="1"/>
  <c r="CT82" s="1"/>
  <c r="CT83" s="1"/>
  <c r="CT84" s="1"/>
  <c r="CT85" s="1"/>
  <c r="CT86" s="1"/>
  <c r="CT87" s="1"/>
  <c r="CT88" s="1"/>
  <c r="CT89" s="1"/>
  <c r="CT90" s="1"/>
  <c r="CT91" s="1"/>
  <c r="CT92" s="1"/>
  <c r="CT93" s="1"/>
  <c r="CT94" s="1"/>
  <c r="CT95" s="1"/>
  <c r="CT96" s="1"/>
  <c r="CT97" s="1"/>
  <c r="CT98" s="1"/>
  <c r="CT99" s="1"/>
  <c r="CT100" s="1"/>
  <c r="CT101" s="1"/>
  <c r="CT102" s="1"/>
  <c r="CT103" s="1"/>
  <c r="CT104" s="1"/>
  <c r="CT105" s="1"/>
  <c r="CT106" s="1"/>
  <c r="CT107" s="1"/>
  <c r="CT108" s="1"/>
  <c r="CT109" s="1"/>
  <c r="CT110" s="1"/>
  <c r="CT111" s="1"/>
  <c r="CT112" s="1"/>
  <c r="CT113" s="1"/>
  <c r="CT114" s="1"/>
  <c r="CT115" s="1"/>
  <c r="CT116" s="1"/>
  <c r="CT117" s="1"/>
  <c r="CT118" s="1"/>
  <c r="CT119" s="1"/>
  <c r="CT120" s="1"/>
  <c r="CT121" s="1"/>
  <c r="CT122" s="1"/>
  <c r="CT123" s="1"/>
  <c r="CT124" s="1"/>
  <c r="CT125" s="1"/>
  <c r="CT126" s="1"/>
  <c r="CT127" s="1"/>
  <c r="CT128" s="1"/>
  <c r="CT129" s="1"/>
  <c r="CT130" s="1"/>
  <c r="CT131" s="1"/>
  <c r="CT132" s="1"/>
  <c r="CT133" s="1"/>
  <c r="CT134" s="1"/>
  <c r="CT135" s="1"/>
  <c r="CT136" s="1"/>
  <c r="CT137" s="1"/>
  <c r="CT138" s="1"/>
  <c r="CT139" s="1"/>
  <c r="CT140" s="1"/>
  <c r="CT141" s="1"/>
  <c r="CT142" s="1"/>
  <c r="CT143" s="1"/>
  <c r="CT144" s="1"/>
  <c r="CT145" s="1"/>
  <c r="CT146" s="1"/>
  <c r="CT147" s="1"/>
  <c r="CT148" s="1"/>
  <c r="CT149" s="1"/>
  <c r="CT150" s="1"/>
  <c r="CT151" s="1"/>
  <c r="CT152" s="1"/>
  <c r="CT153" s="1"/>
  <c r="CT154" s="1"/>
  <c r="CT155" s="1"/>
  <c r="CT156" s="1"/>
  <c r="CT157" s="1"/>
  <c r="CT158" s="1"/>
  <c r="CT159" s="1"/>
  <c r="CT160" s="1"/>
  <c r="CT161" s="1"/>
  <c r="CT162" s="1"/>
  <c r="CT163" s="1"/>
  <c r="CT164" s="1"/>
  <c r="CT165" s="1"/>
  <c r="CT166" s="1"/>
  <c r="CT167" s="1"/>
  <c r="CT168" s="1"/>
  <c r="CT169" s="1"/>
  <c r="CT170" s="1"/>
  <c r="CT171" s="1"/>
  <c r="CT172" s="1"/>
  <c r="CT173" s="1"/>
  <c r="CT174" s="1"/>
  <c r="CT175" s="1"/>
  <c r="CT176" s="1"/>
  <c r="CT177" s="1"/>
  <c r="CT178" s="1"/>
  <c r="CT179" s="1"/>
  <c r="CT180" s="1"/>
  <c r="CT181" s="1"/>
  <c r="CT182" s="1"/>
  <c r="CT183" s="1"/>
  <c r="CT184" s="1"/>
  <c r="CT185" s="1"/>
  <c r="CT186" s="1"/>
  <c r="CT187" s="1"/>
  <c r="CT188" s="1"/>
  <c r="CT189" s="1"/>
  <c r="CT190" s="1"/>
  <c r="CT191" s="1"/>
  <c r="CT192" s="1"/>
  <c r="CT193" s="1"/>
  <c r="CT194" s="1"/>
  <c r="CT195" s="1"/>
  <c r="CT196" s="1"/>
  <c r="CT197" s="1"/>
  <c r="CT198" s="1"/>
  <c r="CT199" s="1"/>
  <c r="CT200" s="1"/>
  <c r="CT201" s="1"/>
  <c r="CT202" s="1"/>
  <c r="CT203" s="1"/>
  <c r="CT204" s="1"/>
  <c r="CT205" s="1"/>
  <c r="CT206" s="1"/>
  <c r="CT207" s="1"/>
  <c r="CT208" s="1"/>
  <c r="CT209" s="1"/>
  <c r="CT210" s="1"/>
  <c r="CT211" s="1"/>
  <c r="CT212" s="1"/>
  <c r="CT213" s="1"/>
  <c r="CT214" s="1"/>
  <c r="CT215" s="1"/>
  <c r="CT216" s="1"/>
  <c r="CT217" s="1"/>
  <c r="CT218" s="1"/>
  <c r="CT219" s="1"/>
  <c r="CT220" s="1"/>
  <c r="CT221" s="1"/>
  <c r="CT222" s="1"/>
  <c r="CT223" s="1"/>
  <c r="CT224" s="1"/>
  <c r="CT225" s="1"/>
  <c r="CT226" s="1"/>
  <c r="CT227" s="1"/>
  <c r="CT228" s="1"/>
  <c r="CT229" s="1"/>
  <c r="CT230" s="1"/>
  <c r="CT231" s="1"/>
  <c r="CT232" s="1"/>
  <c r="CT233" s="1"/>
  <c r="CT234" s="1"/>
  <c r="CT235" s="1"/>
  <c r="CT236" s="1"/>
  <c r="CT237" s="1"/>
  <c r="CT238" s="1"/>
  <c r="CT239" s="1"/>
  <c r="CT240" s="1"/>
  <c r="CT241" s="1"/>
  <c r="CT242" s="1"/>
  <c r="CT243" s="1"/>
  <c r="CT244" s="1"/>
  <c r="CT245" s="1"/>
  <c r="CT246" s="1"/>
  <c r="CT247" s="1"/>
  <c r="CT248" s="1"/>
  <c r="CT249" s="1"/>
  <c r="CT250" s="1"/>
  <c r="CT251" s="1"/>
  <c r="CT252" s="1"/>
  <c r="CT253" s="1"/>
  <c r="CT254" s="1"/>
  <c r="CT255" s="1"/>
  <c r="CT256" s="1"/>
  <c r="CT257" s="1"/>
  <c r="CT258" s="1"/>
  <c r="CT259" s="1"/>
  <c r="CT260" s="1"/>
  <c r="CT261" s="1"/>
  <c r="CT262" s="1"/>
  <c r="CT263" s="1"/>
  <c r="CT264" s="1"/>
  <c r="CT265" s="1"/>
  <c r="CT266" s="1"/>
  <c r="CT267" s="1"/>
  <c r="CT268" s="1"/>
  <c r="CT269" s="1"/>
  <c r="CT270" s="1"/>
  <c r="CT271" s="1"/>
  <c r="CT272" s="1"/>
  <c r="CT273" s="1"/>
  <c r="CT274" s="1"/>
  <c r="CT275" s="1"/>
  <c r="CT276" s="1"/>
  <c r="CT277" s="1"/>
  <c r="CT278" s="1"/>
  <c r="CT279" s="1"/>
  <c r="CT280" s="1"/>
  <c r="CT281" s="1"/>
  <c r="CT282" s="1"/>
  <c r="CT283" s="1"/>
  <c r="CT284" s="1"/>
  <c r="CT285" s="1"/>
  <c r="CT286" s="1"/>
  <c r="CT287" s="1"/>
  <c r="CT288" s="1"/>
  <c r="CT289" s="1"/>
  <c r="CT290" s="1"/>
  <c r="CT291" s="1"/>
  <c r="CT292" s="1"/>
  <c r="CT293" s="1"/>
  <c r="CT294" s="1"/>
  <c r="CT295" s="1"/>
  <c r="CT296" s="1"/>
  <c r="CT297" s="1"/>
  <c r="CT298" s="1"/>
  <c r="CT299" s="1"/>
  <c r="CT300" s="1"/>
  <c r="CT301" s="1"/>
  <c r="CT302" s="1"/>
  <c r="CT303" s="1"/>
  <c r="CT304" s="1"/>
  <c r="CT305" s="1"/>
  <c r="CT306" s="1"/>
  <c r="CT307" s="1"/>
  <c r="CT308" s="1"/>
  <c r="CT309" s="1"/>
  <c r="CT310" s="1"/>
  <c r="CT311" s="1"/>
  <c r="CT312" s="1"/>
  <c r="CT313" s="1"/>
  <c r="CT314" s="1"/>
  <c r="CT315" s="1"/>
  <c r="CT316" s="1"/>
  <c r="CT317" s="1"/>
  <c r="CT318" s="1"/>
  <c r="CT319" s="1"/>
  <c r="CT320" s="1"/>
  <c r="CT321" s="1"/>
  <c r="CT322" s="1"/>
  <c r="CT323" s="1"/>
  <c r="CT324" s="1"/>
  <c r="CT325" s="1"/>
  <c r="CT326" s="1"/>
  <c r="CT327" s="1"/>
  <c r="CT328" s="1"/>
  <c r="CT329" s="1"/>
  <c r="CT330" s="1"/>
  <c r="CT331" s="1"/>
  <c r="CT332" s="1"/>
  <c r="CT333" s="1"/>
  <c r="CT334" s="1"/>
  <c r="CT335" s="1"/>
  <c r="CT336" s="1"/>
  <c r="CT337" s="1"/>
  <c r="CT338" s="1"/>
  <c r="CT339" s="1"/>
  <c r="CT340" s="1"/>
  <c r="CT341" s="1"/>
  <c r="CT342" s="1"/>
  <c r="CT343" s="1"/>
  <c r="CT344" s="1"/>
  <c r="CT345" s="1"/>
  <c r="CT346" s="1"/>
  <c r="CT347" s="1"/>
  <c r="CT348" s="1"/>
  <c r="CT349" s="1"/>
  <c r="CT350" s="1"/>
  <c r="CT351" s="1"/>
  <c r="CT352" s="1"/>
  <c r="CT353" s="1"/>
  <c r="CT354" s="1"/>
  <c r="CT355" s="1"/>
  <c r="CT356" s="1"/>
  <c r="CT357" s="1"/>
  <c r="CT358" s="1"/>
  <c r="CT359" s="1"/>
  <c r="CT360" s="1"/>
  <c r="CT361" s="1"/>
  <c r="CT362" s="1"/>
  <c r="CT363" s="1"/>
  <c r="CT364" s="1"/>
  <c r="CT365" s="1"/>
  <c r="CT366" s="1"/>
  <c r="CT367" s="1"/>
  <c r="CT368" s="1"/>
  <c r="CT369" s="1"/>
  <c r="CT370" s="1"/>
  <c r="CT371" s="1"/>
  <c r="CT372" s="1"/>
  <c r="CT373" s="1"/>
  <c r="CT374" s="1"/>
  <c r="CT375" s="1"/>
  <c r="CT376" s="1"/>
  <c r="CT377" s="1"/>
  <c r="CT378" s="1"/>
  <c r="CT379" s="1"/>
  <c r="CT380" s="1"/>
  <c r="CT381" s="1"/>
  <c r="CT382" s="1"/>
  <c r="CT383" s="1"/>
  <c r="CT384" s="1"/>
  <c r="CT385" s="1"/>
  <c r="CT386" s="1"/>
  <c r="CT387" s="1"/>
  <c r="CT388" s="1"/>
  <c r="CT389" s="1"/>
  <c r="CT390" s="1"/>
  <c r="CT391" s="1"/>
  <c r="CT392" s="1"/>
  <c r="CT393" s="1"/>
  <c r="CT394" s="1"/>
  <c r="CT395" s="1"/>
  <c r="CT396" s="1"/>
  <c r="CT397" s="1"/>
  <c r="CT398" s="1"/>
  <c r="CT399" s="1"/>
  <c r="CT400" s="1"/>
  <c r="CT401" s="1"/>
  <c r="CT402" s="1"/>
  <c r="CT403" s="1"/>
  <c r="CT404" s="1"/>
  <c r="CT405" s="1"/>
  <c r="CT406" s="1"/>
  <c r="CT407" s="1"/>
  <c r="CT408" s="1"/>
  <c r="CT409" s="1"/>
  <c r="CT410" s="1"/>
  <c r="CT411" s="1"/>
  <c r="CT412" s="1"/>
  <c r="CT413" s="1"/>
  <c r="CT414" s="1"/>
  <c r="CT415" s="1"/>
  <c r="CT416" s="1"/>
  <c r="CT417" s="1"/>
  <c r="CT418" s="1"/>
  <c r="CT419" s="1"/>
  <c r="CT420" s="1"/>
  <c r="CT421" s="1"/>
  <c r="CT422" s="1"/>
  <c r="CT423" s="1"/>
  <c r="CT424" s="1"/>
  <c r="CT425" s="1"/>
  <c r="CT426" s="1"/>
  <c r="CT427" s="1"/>
  <c r="CT428" s="1"/>
  <c r="CT429" s="1"/>
  <c r="CT430" s="1"/>
  <c r="CT431" s="1"/>
  <c r="CT432" s="1"/>
  <c r="CT433" s="1"/>
  <c r="CT434" s="1"/>
  <c r="CT435" s="1"/>
  <c r="CT436" s="1"/>
  <c r="CT437" s="1"/>
  <c r="CT438" s="1"/>
  <c r="CT439" s="1"/>
  <c r="CT440" s="1"/>
  <c r="CT441" s="1"/>
  <c r="CT442" s="1"/>
  <c r="CT443" s="1"/>
  <c r="CT444" s="1"/>
  <c r="CT445" s="1"/>
  <c r="CT446" s="1"/>
  <c r="CT447" s="1"/>
  <c r="CT448" s="1"/>
  <c r="CT449" s="1"/>
  <c r="CT450" s="1"/>
  <c r="CT451" s="1"/>
  <c r="CT452" s="1"/>
  <c r="CT453" s="1"/>
  <c r="CT454" s="1"/>
  <c r="CT455" s="1"/>
  <c r="CT456" s="1"/>
  <c r="CT457" s="1"/>
  <c r="CT458" s="1"/>
  <c r="CT459" s="1"/>
  <c r="CT460" s="1"/>
  <c r="CT461" s="1"/>
  <c r="CT462" s="1"/>
  <c r="CT463" s="1"/>
  <c r="CT464" s="1"/>
  <c r="CT465" s="1"/>
  <c r="CT466" s="1"/>
  <c r="CT467" s="1"/>
  <c r="CT468" s="1"/>
  <c r="CT469" s="1"/>
  <c r="CT470" s="1"/>
  <c r="CT471" s="1"/>
  <c r="CT472" s="1"/>
  <c r="CT473" s="1"/>
  <c r="CT474" s="1"/>
  <c r="CT475" s="1"/>
  <c r="CT476" s="1"/>
  <c r="CT477" s="1"/>
  <c r="CT478" s="1"/>
  <c r="CT479" s="1"/>
  <c r="CT480" s="1"/>
  <c r="CT481" s="1"/>
  <c r="CT482" s="1"/>
  <c r="CT483" s="1"/>
  <c r="CT484" s="1"/>
  <c r="CT485" s="1"/>
  <c r="CT486" s="1"/>
  <c r="CT487" s="1"/>
  <c r="CT488" s="1"/>
  <c r="CT489" s="1"/>
  <c r="CT490" s="1"/>
  <c r="CT491" s="1"/>
  <c r="CT492" s="1"/>
  <c r="CT493" s="1"/>
  <c r="CT494" s="1"/>
  <c r="CT495" s="1"/>
  <c r="CT496" s="1"/>
  <c r="CT497" s="1"/>
  <c r="CT498" s="1"/>
  <c r="CT499" s="1"/>
  <c r="CT500" s="1"/>
  <c r="CT501" s="1"/>
  <c r="CT502" s="1"/>
  <c r="CT503" s="1"/>
  <c r="CL4"/>
  <c r="CL5" s="1"/>
  <c r="CL6" s="1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L44" s="1"/>
  <c r="CL45" s="1"/>
  <c r="CL46" s="1"/>
  <c r="CL47" s="1"/>
  <c r="CL48" s="1"/>
  <c r="CL49" s="1"/>
  <c r="CL50" s="1"/>
  <c r="CL51" s="1"/>
  <c r="CL52" s="1"/>
  <c r="CL53" s="1"/>
  <c r="CL54" s="1"/>
  <c r="CL55" s="1"/>
  <c r="CL56" s="1"/>
  <c r="CL57" s="1"/>
  <c r="CL58" s="1"/>
  <c r="CL59" s="1"/>
  <c r="CL60" s="1"/>
  <c r="CL61" s="1"/>
  <c r="CL62" s="1"/>
  <c r="CL63" s="1"/>
  <c r="CL64" s="1"/>
  <c r="CL65" s="1"/>
  <c r="CL66" s="1"/>
  <c r="CL67" s="1"/>
  <c r="CL68" s="1"/>
  <c r="CL69" s="1"/>
  <c r="CL70" s="1"/>
  <c r="CL71" s="1"/>
  <c r="CL72" s="1"/>
  <c r="CL73" s="1"/>
  <c r="CL74" s="1"/>
  <c r="CL75" s="1"/>
  <c r="CL76" s="1"/>
  <c r="CL77" s="1"/>
  <c r="CL78" s="1"/>
  <c r="CL79" s="1"/>
  <c r="CL80" s="1"/>
  <c r="CL81" s="1"/>
  <c r="CL82" s="1"/>
  <c r="CL83" s="1"/>
  <c r="CL84" s="1"/>
  <c r="CL85" s="1"/>
  <c r="CL86" s="1"/>
  <c r="CL87" s="1"/>
  <c r="CL88" s="1"/>
  <c r="CL89" s="1"/>
  <c r="CL90" s="1"/>
  <c r="CL91" s="1"/>
  <c r="CL92" s="1"/>
  <c r="CL93" s="1"/>
  <c r="CL94" s="1"/>
  <c r="CL95" s="1"/>
  <c r="CL96" s="1"/>
  <c r="CL97" s="1"/>
  <c r="CL98" s="1"/>
  <c r="CL99" s="1"/>
  <c r="CL100" s="1"/>
  <c r="CL101" s="1"/>
  <c r="CL102" s="1"/>
  <c r="CL103" s="1"/>
  <c r="CL104" s="1"/>
  <c r="CL105" s="1"/>
  <c r="CL106" s="1"/>
  <c r="CL107" s="1"/>
  <c r="CL108" s="1"/>
  <c r="CL109" s="1"/>
  <c r="CL110" s="1"/>
  <c r="CL111" s="1"/>
  <c r="CL112" s="1"/>
  <c r="CL113" s="1"/>
  <c r="CL114" s="1"/>
  <c r="CL115" s="1"/>
  <c r="CL116" s="1"/>
  <c r="CL117" s="1"/>
  <c r="CL118" s="1"/>
  <c r="CL119" s="1"/>
  <c r="CL120" s="1"/>
  <c r="CL121" s="1"/>
  <c r="CL122" s="1"/>
  <c r="CL123" s="1"/>
  <c r="CL124" s="1"/>
  <c r="CL125" s="1"/>
  <c r="CL126" s="1"/>
  <c r="CL127" s="1"/>
  <c r="CL128" s="1"/>
  <c r="CL129" s="1"/>
  <c r="CL130" s="1"/>
  <c r="CL131" s="1"/>
  <c r="CL132" s="1"/>
  <c r="CL133" s="1"/>
  <c r="CL134" s="1"/>
  <c r="CL135" s="1"/>
  <c r="CL136" s="1"/>
  <c r="CL137" s="1"/>
  <c r="CL138" s="1"/>
  <c r="CL139" s="1"/>
  <c r="CL140" s="1"/>
  <c r="CL141" s="1"/>
  <c r="CL142" s="1"/>
  <c r="CL143" s="1"/>
  <c r="CL144" s="1"/>
  <c r="CL145" s="1"/>
  <c r="CL146" s="1"/>
  <c r="CL147" s="1"/>
  <c r="CL148" s="1"/>
  <c r="CL149" s="1"/>
  <c r="CL150" s="1"/>
  <c r="CL151" s="1"/>
  <c r="CL152" s="1"/>
  <c r="CL153" s="1"/>
  <c r="CL154" s="1"/>
  <c r="CL155" s="1"/>
  <c r="CL156" s="1"/>
  <c r="CL157" s="1"/>
  <c r="CL158" s="1"/>
  <c r="CL159" s="1"/>
  <c r="CL160" s="1"/>
  <c r="CL161" s="1"/>
  <c r="CL162" s="1"/>
  <c r="CL163" s="1"/>
  <c r="CL164" s="1"/>
  <c r="CL165" s="1"/>
  <c r="CL166" s="1"/>
  <c r="CL167" s="1"/>
  <c r="CL168" s="1"/>
  <c r="CL169" s="1"/>
  <c r="CL170" s="1"/>
  <c r="CL171" s="1"/>
  <c r="CL172" s="1"/>
  <c r="CL173" s="1"/>
  <c r="CL174" s="1"/>
  <c r="CL175" s="1"/>
  <c r="CL176" s="1"/>
  <c r="CL177" s="1"/>
  <c r="CL178" s="1"/>
  <c r="CL179" s="1"/>
  <c r="CL180" s="1"/>
  <c r="CL181" s="1"/>
  <c r="CL182" s="1"/>
  <c r="CL183" s="1"/>
  <c r="CL184" s="1"/>
  <c r="CL185" s="1"/>
  <c r="CL186" s="1"/>
  <c r="CL187" s="1"/>
  <c r="CL188" s="1"/>
  <c r="CL189" s="1"/>
  <c r="CL190" s="1"/>
  <c r="CL191" s="1"/>
  <c r="CL192" s="1"/>
  <c r="CL193" s="1"/>
  <c r="CL194" s="1"/>
  <c r="CL195" s="1"/>
  <c r="CL196" s="1"/>
  <c r="CL197" s="1"/>
  <c r="CL198" s="1"/>
  <c r="CL199" s="1"/>
  <c r="CL200" s="1"/>
  <c r="CL201" s="1"/>
  <c r="CL202" s="1"/>
  <c r="CL203" s="1"/>
  <c r="CL204" s="1"/>
  <c r="CL205" s="1"/>
  <c r="CL206" s="1"/>
  <c r="CL207" s="1"/>
  <c r="CL208" s="1"/>
  <c r="CL209" s="1"/>
  <c r="CL210" s="1"/>
  <c r="CL211" s="1"/>
  <c r="CL212" s="1"/>
  <c r="CL213" s="1"/>
  <c r="CL214" s="1"/>
  <c r="CL215" s="1"/>
  <c r="CL216" s="1"/>
  <c r="CL217" s="1"/>
  <c r="CL218" s="1"/>
  <c r="CL219" s="1"/>
  <c r="CL220" s="1"/>
  <c r="CL221" s="1"/>
  <c r="CL222" s="1"/>
  <c r="CL223" s="1"/>
  <c r="CL224" s="1"/>
  <c r="CL225" s="1"/>
  <c r="CL226" s="1"/>
  <c r="CL227" s="1"/>
  <c r="CL228" s="1"/>
  <c r="CL229" s="1"/>
  <c r="CL230" s="1"/>
  <c r="CL231" s="1"/>
  <c r="CL232" s="1"/>
  <c r="CL233" s="1"/>
  <c r="CL234" s="1"/>
  <c r="CL235" s="1"/>
  <c r="CL236" s="1"/>
  <c r="CL237" s="1"/>
  <c r="CL238" s="1"/>
  <c r="CL239" s="1"/>
  <c r="CL240" s="1"/>
  <c r="CL241" s="1"/>
  <c r="CL242" s="1"/>
  <c r="CL243" s="1"/>
  <c r="CL244" s="1"/>
  <c r="CL245" s="1"/>
  <c r="CL246" s="1"/>
  <c r="CL247" s="1"/>
  <c r="CL248" s="1"/>
  <c r="CL249" s="1"/>
  <c r="CL250" s="1"/>
  <c r="CL251" s="1"/>
  <c r="CL252" s="1"/>
  <c r="CL253" s="1"/>
  <c r="CL254" s="1"/>
  <c r="CL255" s="1"/>
  <c r="CL256" s="1"/>
  <c r="CL257" s="1"/>
  <c r="CL258" s="1"/>
  <c r="CL259" s="1"/>
  <c r="CL260" s="1"/>
  <c r="CL261" s="1"/>
  <c r="CL262" s="1"/>
  <c r="CL263" s="1"/>
  <c r="CL264" s="1"/>
  <c r="CL265" s="1"/>
  <c r="CL266" s="1"/>
  <c r="CL267" s="1"/>
  <c r="CL268" s="1"/>
  <c r="CL269" s="1"/>
  <c r="CL270" s="1"/>
  <c r="CL271" s="1"/>
  <c r="CL272" s="1"/>
  <c r="CL273" s="1"/>
  <c r="CL274" s="1"/>
  <c r="CL275" s="1"/>
  <c r="CL276" s="1"/>
  <c r="CL277" s="1"/>
  <c r="CL278" s="1"/>
  <c r="CL279" s="1"/>
  <c r="CL280" s="1"/>
  <c r="CL281" s="1"/>
  <c r="CL282" s="1"/>
  <c r="CL283" s="1"/>
  <c r="CL284" s="1"/>
  <c r="CL285" s="1"/>
  <c r="CL286" s="1"/>
  <c r="CL287" s="1"/>
  <c r="CL288" s="1"/>
  <c r="CL289" s="1"/>
  <c r="CL290" s="1"/>
  <c r="CL291" s="1"/>
  <c r="CL292" s="1"/>
  <c r="CL293" s="1"/>
  <c r="CL294" s="1"/>
  <c r="CL295" s="1"/>
  <c r="CL296" s="1"/>
  <c r="CL297" s="1"/>
  <c r="CL298" s="1"/>
  <c r="CL299" s="1"/>
  <c r="CL300" s="1"/>
  <c r="CL301" s="1"/>
  <c r="CL302" s="1"/>
  <c r="CL303" s="1"/>
  <c r="CL304" s="1"/>
  <c r="CL305" s="1"/>
  <c r="CL306" s="1"/>
  <c r="CL307" s="1"/>
  <c r="CL308" s="1"/>
  <c r="CL309" s="1"/>
  <c r="CL310" s="1"/>
  <c r="CL311" s="1"/>
  <c r="CL312" s="1"/>
  <c r="CL313" s="1"/>
  <c r="CL314" s="1"/>
  <c r="CL315" s="1"/>
  <c r="CL316" s="1"/>
  <c r="CL317" s="1"/>
  <c r="CL318" s="1"/>
  <c r="CL319" s="1"/>
  <c r="CL320" s="1"/>
  <c r="CL321" s="1"/>
  <c r="CL322" s="1"/>
  <c r="CL323" s="1"/>
  <c r="CL324" s="1"/>
  <c r="CL325" s="1"/>
  <c r="CL326" s="1"/>
  <c r="CL327" s="1"/>
  <c r="CL328" s="1"/>
  <c r="CL329" s="1"/>
  <c r="CL330" s="1"/>
  <c r="CL331" s="1"/>
  <c r="CL332" s="1"/>
  <c r="CL333" s="1"/>
  <c r="CL334" s="1"/>
  <c r="CL335" s="1"/>
  <c r="CL336" s="1"/>
  <c r="CL337" s="1"/>
  <c r="CL338" s="1"/>
  <c r="CL339" s="1"/>
  <c r="CL340" s="1"/>
  <c r="CL341" s="1"/>
  <c r="CL342" s="1"/>
  <c r="CL343" s="1"/>
  <c r="CL344" s="1"/>
  <c r="CL345" s="1"/>
  <c r="CL346" s="1"/>
  <c r="CL347" s="1"/>
  <c r="CL348" s="1"/>
  <c r="CL349" s="1"/>
  <c r="CL350" s="1"/>
  <c r="CL351" s="1"/>
  <c r="CL352" s="1"/>
  <c r="CL353" s="1"/>
  <c r="CL354" s="1"/>
  <c r="CL355" s="1"/>
  <c r="CL356" s="1"/>
  <c r="CL357" s="1"/>
  <c r="CL358" s="1"/>
  <c r="CL359" s="1"/>
  <c r="CL360" s="1"/>
  <c r="CL361" s="1"/>
  <c r="CL362" s="1"/>
  <c r="CL363" s="1"/>
  <c r="CL364" s="1"/>
  <c r="CL365" s="1"/>
  <c r="CL366" s="1"/>
  <c r="CL367" s="1"/>
  <c r="CL368" s="1"/>
  <c r="CL369" s="1"/>
  <c r="CL370" s="1"/>
  <c r="CL371" s="1"/>
  <c r="CL372" s="1"/>
  <c r="CL373" s="1"/>
  <c r="CL374" s="1"/>
  <c r="CL375" s="1"/>
  <c r="CL376" s="1"/>
  <c r="CL377" s="1"/>
  <c r="CL378" s="1"/>
  <c r="CL379" s="1"/>
  <c r="CL380" s="1"/>
  <c r="CL381" s="1"/>
  <c r="CL382" s="1"/>
  <c r="CL383" s="1"/>
  <c r="CL384" s="1"/>
  <c r="CL385" s="1"/>
  <c r="CL386" s="1"/>
  <c r="CL387" s="1"/>
  <c r="CL388" s="1"/>
  <c r="CL389" s="1"/>
  <c r="CL390" s="1"/>
  <c r="CL391" s="1"/>
  <c r="CL392" s="1"/>
  <c r="CL393" s="1"/>
  <c r="CL394" s="1"/>
  <c r="CL395" s="1"/>
  <c r="CL396" s="1"/>
  <c r="CL397" s="1"/>
  <c r="CL398" s="1"/>
  <c r="CL399" s="1"/>
  <c r="CL400" s="1"/>
  <c r="CL401" s="1"/>
  <c r="CL402" s="1"/>
  <c r="CL403" s="1"/>
  <c r="CL404" s="1"/>
  <c r="CL405" s="1"/>
  <c r="CL406" s="1"/>
  <c r="CL407" s="1"/>
  <c r="CL408" s="1"/>
  <c r="CL409" s="1"/>
  <c r="CL410" s="1"/>
  <c r="CL411" s="1"/>
  <c r="CL412" s="1"/>
  <c r="CL413" s="1"/>
  <c r="CL414" s="1"/>
  <c r="CL415" s="1"/>
  <c r="CL416" s="1"/>
  <c r="CL417" s="1"/>
  <c r="CL418" s="1"/>
  <c r="CL419" s="1"/>
  <c r="CL420" s="1"/>
  <c r="CL421" s="1"/>
  <c r="CL422" s="1"/>
  <c r="CL423" s="1"/>
  <c r="CL424" s="1"/>
  <c r="CL425" s="1"/>
  <c r="CL426" s="1"/>
  <c r="CL427" s="1"/>
  <c r="CL428" s="1"/>
  <c r="CL429" s="1"/>
  <c r="CL430" s="1"/>
  <c r="CL431" s="1"/>
  <c r="CL432" s="1"/>
  <c r="CL433" s="1"/>
  <c r="CL434" s="1"/>
  <c r="CL435" s="1"/>
  <c r="CL436" s="1"/>
  <c r="CL437" s="1"/>
  <c r="CL438" s="1"/>
  <c r="CL439" s="1"/>
  <c r="CL440" s="1"/>
  <c r="CL441" s="1"/>
  <c r="CL442" s="1"/>
  <c r="CL443" s="1"/>
  <c r="CL444" s="1"/>
  <c r="CL445" s="1"/>
  <c r="CL446" s="1"/>
  <c r="CL447" s="1"/>
  <c r="CL448" s="1"/>
  <c r="CL449" s="1"/>
  <c r="CL450" s="1"/>
  <c r="CL451" s="1"/>
  <c r="CL452" s="1"/>
  <c r="CL453" s="1"/>
  <c r="CL454" s="1"/>
  <c r="CL455" s="1"/>
  <c r="CL456" s="1"/>
  <c r="CL457" s="1"/>
  <c r="CL458" s="1"/>
  <c r="CL459" s="1"/>
  <c r="CL460" s="1"/>
  <c r="CL461" s="1"/>
  <c r="CL462" s="1"/>
  <c r="CL463" s="1"/>
  <c r="CL464" s="1"/>
  <c r="CL465" s="1"/>
  <c r="CL466" s="1"/>
  <c r="CL467" s="1"/>
  <c r="CL468" s="1"/>
  <c r="CL469" s="1"/>
  <c r="CL470" s="1"/>
  <c r="CL471" s="1"/>
  <c r="CL472" s="1"/>
  <c r="CL473" s="1"/>
  <c r="CL474" s="1"/>
  <c r="CL475" s="1"/>
  <c r="CL476" s="1"/>
  <c r="CL477" s="1"/>
  <c r="CL478" s="1"/>
  <c r="CL479" s="1"/>
  <c r="CL480" s="1"/>
  <c r="CL481" s="1"/>
  <c r="CL482" s="1"/>
  <c r="CL483" s="1"/>
  <c r="CL484" s="1"/>
  <c r="CL485" s="1"/>
  <c r="CL486" s="1"/>
  <c r="CL487" s="1"/>
  <c r="CL488" s="1"/>
  <c r="CL489" s="1"/>
  <c r="CL490" s="1"/>
  <c r="CL491" s="1"/>
  <c r="CL492" s="1"/>
  <c r="CL493" s="1"/>
  <c r="CL494" s="1"/>
  <c r="CL495" s="1"/>
  <c r="CL496" s="1"/>
  <c r="CL497" s="1"/>
  <c r="CL498" s="1"/>
  <c r="CL499" s="1"/>
  <c r="CL500" s="1"/>
  <c r="CL501" s="1"/>
  <c r="CL502" s="1"/>
  <c r="CL503" s="1"/>
  <c r="CL504" s="1"/>
  <c r="CL505" s="1"/>
  <c r="CL506" s="1"/>
  <c r="CL507" s="1"/>
  <c r="CL508" s="1"/>
  <c r="CL509" s="1"/>
  <c r="CL510" s="1"/>
  <c r="CL511" s="1"/>
  <c r="CL512" s="1"/>
  <c r="CL513" s="1"/>
  <c r="CL514" s="1"/>
  <c r="CL515" s="1"/>
  <c r="CL516" s="1"/>
  <c r="CL517" s="1"/>
  <c r="CL518" s="1"/>
  <c r="CL519" s="1"/>
  <c r="CL520" s="1"/>
  <c r="CL521" s="1"/>
  <c r="CL522" s="1"/>
  <c r="CL523" s="1"/>
  <c r="CL524" s="1"/>
  <c r="CL525" s="1"/>
  <c r="CL526" s="1"/>
  <c r="CL527" s="1"/>
  <c r="CL528" s="1"/>
  <c r="CL529" s="1"/>
  <c r="CL530" s="1"/>
  <c r="CL531" s="1"/>
  <c r="CL532" s="1"/>
  <c r="CL533" s="1"/>
  <c r="CL534" s="1"/>
  <c r="CL535" s="1"/>
  <c r="CL536" s="1"/>
  <c r="CL537" s="1"/>
  <c r="CL538" s="1"/>
  <c r="CL539" s="1"/>
  <c r="CL540" s="1"/>
  <c r="CL541" s="1"/>
  <c r="CL542" s="1"/>
  <c r="CL543" s="1"/>
  <c r="CL544" s="1"/>
  <c r="CL545" s="1"/>
  <c r="CL546" s="1"/>
  <c r="CL547" s="1"/>
  <c r="CL548" s="1"/>
  <c r="CL549" s="1"/>
  <c r="CL550" s="1"/>
  <c r="CL551" s="1"/>
  <c r="CL552" s="1"/>
  <c r="CL553" s="1"/>
  <c r="CL554" s="1"/>
  <c r="CL555" s="1"/>
  <c r="CL556" s="1"/>
  <c r="CL557" s="1"/>
  <c r="CL558" s="1"/>
  <c r="CL559" s="1"/>
  <c r="CL560" s="1"/>
  <c r="CL561" s="1"/>
  <c r="CL562" s="1"/>
  <c r="CL563" s="1"/>
  <c r="CL564" s="1"/>
  <c r="CL565" s="1"/>
  <c r="CL566" s="1"/>
  <c r="CL567" s="1"/>
  <c r="CL568" s="1"/>
  <c r="CL569" s="1"/>
  <c r="CL570" s="1"/>
  <c r="CL571" s="1"/>
  <c r="CL572" s="1"/>
  <c r="CL573" s="1"/>
  <c r="CL574" s="1"/>
  <c r="CL575" s="1"/>
  <c r="CL576" s="1"/>
  <c r="CL577" s="1"/>
  <c r="CL578" s="1"/>
  <c r="CL579" s="1"/>
  <c r="CL580" s="1"/>
  <c r="CL581" s="1"/>
  <c r="CL582" s="1"/>
  <c r="CL583" s="1"/>
  <c r="CL584" s="1"/>
  <c r="CL585" s="1"/>
  <c r="CL586" s="1"/>
  <c r="CL587" s="1"/>
  <c r="CL588" s="1"/>
  <c r="CL589" s="1"/>
  <c r="CL590" s="1"/>
  <c r="CL591" s="1"/>
  <c r="CL592" s="1"/>
  <c r="CL593" s="1"/>
  <c r="CL594" s="1"/>
  <c r="CL595" s="1"/>
  <c r="CL596" s="1"/>
  <c r="CL597" s="1"/>
  <c r="CL598" s="1"/>
  <c r="CL599" s="1"/>
  <c r="CL600" s="1"/>
  <c r="CL601" s="1"/>
  <c r="CL602" s="1"/>
  <c r="CL603" s="1"/>
  <c r="CL604" s="1"/>
  <c r="CL605" s="1"/>
  <c r="CL606" s="1"/>
  <c r="CL607" s="1"/>
  <c r="CL608" s="1"/>
  <c r="CL609" s="1"/>
  <c r="CL610" s="1"/>
  <c r="CL611" s="1"/>
  <c r="CL612" s="1"/>
  <c r="CL613" s="1"/>
  <c r="CL614" s="1"/>
  <c r="CL615" s="1"/>
  <c r="CL616" s="1"/>
  <c r="CL617" s="1"/>
  <c r="CL618" s="1"/>
  <c r="CL619" s="1"/>
  <c r="CL620" s="1"/>
  <c r="CL621" s="1"/>
  <c r="CL622" s="1"/>
  <c r="CL623" s="1"/>
  <c r="CL624" s="1"/>
  <c r="CL625" s="1"/>
  <c r="CL626" s="1"/>
  <c r="CL627" s="1"/>
  <c r="CL628" s="1"/>
  <c r="CL629" s="1"/>
  <c r="CL630" s="1"/>
  <c r="CL631" s="1"/>
  <c r="CL632" s="1"/>
  <c r="CL633" s="1"/>
  <c r="CL634" s="1"/>
  <c r="CL635" s="1"/>
  <c r="CL636" s="1"/>
  <c r="CL637" s="1"/>
  <c r="CL638" s="1"/>
  <c r="CL639" s="1"/>
  <c r="CL640" s="1"/>
  <c r="CL641" s="1"/>
  <c r="CL642" s="1"/>
  <c r="CL643" s="1"/>
  <c r="CL644" s="1"/>
  <c r="CL645" s="1"/>
  <c r="CL646" s="1"/>
  <c r="CL647" s="1"/>
  <c r="CL648" s="1"/>
  <c r="CL649" s="1"/>
  <c r="CL650" s="1"/>
  <c r="CL651" s="1"/>
  <c r="CL652" s="1"/>
  <c r="CL653" s="1"/>
  <c r="CL654" s="1"/>
  <c r="CL655" s="1"/>
  <c r="CL656" s="1"/>
  <c r="CL657" s="1"/>
  <c r="CL658" s="1"/>
  <c r="CL659" s="1"/>
  <c r="CL660" s="1"/>
  <c r="CL661" s="1"/>
  <c r="CL662" s="1"/>
  <c r="CL663" s="1"/>
  <c r="CL664" s="1"/>
  <c r="CL665" s="1"/>
  <c r="CL666" s="1"/>
  <c r="CL667" s="1"/>
  <c r="CL668" s="1"/>
  <c r="CL669" s="1"/>
  <c r="CL670" s="1"/>
  <c r="CL671" s="1"/>
  <c r="CL672" s="1"/>
  <c r="CL673" s="1"/>
  <c r="CL674" s="1"/>
  <c r="CL675" s="1"/>
  <c r="CL676" s="1"/>
  <c r="CL677" s="1"/>
  <c r="CL678" s="1"/>
  <c r="CL679" s="1"/>
  <c r="CL680" s="1"/>
  <c r="CL681" s="1"/>
  <c r="CL682" s="1"/>
  <c r="CL683" s="1"/>
  <c r="CL684" s="1"/>
  <c r="CL685" s="1"/>
  <c r="CL686" s="1"/>
  <c r="CL687" s="1"/>
  <c r="CL688" s="1"/>
  <c r="CL689" s="1"/>
  <c r="CL690" s="1"/>
  <c r="CL691" s="1"/>
  <c r="CL692" s="1"/>
  <c r="CL693" s="1"/>
  <c r="CL694" s="1"/>
  <c r="CL695" s="1"/>
  <c r="CL696" s="1"/>
  <c r="CL697" s="1"/>
  <c r="CL698" s="1"/>
  <c r="CL699" s="1"/>
  <c r="CL700" s="1"/>
  <c r="CL701" s="1"/>
  <c r="CL702" s="1"/>
  <c r="CL703" s="1"/>
  <c r="CL704" s="1"/>
  <c r="CL705" s="1"/>
  <c r="CL706" s="1"/>
  <c r="CL707" s="1"/>
  <c r="CL708" s="1"/>
  <c r="CL709" s="1"/>
  <c r="CL710" s="1"/>
  <c r="CL711" s="1"/>
  <c r="CL712" s="1"/>
  <c r="CL713" s="1"/>
  <c r="CL714" s="1"/>
  <c r="CL715" s="1"/>
  <c r="CL716" s="1"/>
  <c r="CL717" s="1"/>
  <c r="CL718" s="1"/>
  <c r="CL719" s="1"/>
  <c r="CL720" s="1"/>
  <c r="CL721" s="1"/>
  <c r="CL722" s="1"/>
  <c r="CL723" s="1"/>
  <c r="CL724" s="1"/>
  <c r="CL725" s="1"/>
  <c r="CL726" s="1"/>
  <c r="CL727" s="1"/>
  <c r="CL728" s="1"/>
  <c r="CL729" s="1"/>
  <c r="CL730" s="1"/>
  <c r="CL731" s="1"/>
  <c r="CL732" s="1"/>
  <c r="CL733" s="1"/>
  <c r="CL734" s="1"/>
  <c r="CL735" s="1"/>
  <c r="CL736" s="1"/>
  <c r="CL737" s="1"/>
  <c r="CL738" s="1"/>
  <c r="CL739" s="1"/>
  <c r="CL740" s="1"/>
  <c r="CL741" s="1"/>
  <c r="CL742" s="1"/>
  <c r="CL743" s="1"/>
  <c r="CL744" s="1"/>
  <c r="CL745" s="1"/>
  <c r="CL746" s="1"/>
  <c r="CL747" s="1"/>
  <c r="CL748" s="1"/>
  <c r="CL749" s="1"/>
  <c r="CL750" s="1"/>
  <c r="CL751" s="1"/>
  <c r="CL752" s="1"/>
  <c r="CL753" s="1"/>
  <c r="CL754" s="1"/>
  <c r="CL755" s="1"/>
  <c r="CL756" s="1"/>
  <c r="CL757" s="1"/>
  <c r="CL758" s="1"/>
  <c r="CL759" s="1"/>
  <c r="CL760" s="1"/>
  <c r="CL761" s="1"/>
  <c r="CL762" s="1"/>
  <c r="CL763" s="1"/>
  <c r="CL764" s="1"/>
  <c r="CL765" s="1"/>
  <c r="CL766" s="1"/>
  <c r="CL767" s="1"/>
  <c r="CL768" s="1"/>
  <c r="CL769" s="1"/>
  <c r="CL770" s="1"/>
  <c r="CL771" s="1"/>
  <c r="CL772" s="1"/>
  <c r="CL773" s="1"/>
  <c r="CL774" s="1"/>
  <c r="CL775" s="1"/>
  <c r="CL776" s="1"/>
  <c r="CL777" s="1"/>
  <c r="CL778" s="1"/>
  <c r="CL779" s="1"/>
  <c r="CL780" s="1"/>
  <c r="CL781" s="1"/>
  <c r="CL782" s="1"/>
  <c r="CL783" s="1"/>
  <c r="CL784" s="1"/>
  <c r="CL785" s="1"/>
  <c r="CL786" s="1"/>
  <c r="CL787" s="1"/>
  <c r="CL788" s="1"/>
  <c r="CL789" s="1"/>
  <c r="CL790" s="1"/>
  <c r="CL791" s="1"/>
  <c r="CL792" s="1"/>
  <c r="CL793" s="1"/>
  <c r="CL794" s="1"/>
  <c r="CL795" s="1"/>
  <c r="CL796" s="1"/>
  <c r="CL797" s="1"/>
  <c r="CL798" s="1"/>
  <c r="CL799" s="1"/>
  <c r="CL800" s="1"/>
  <c r="CL801" s="1"/>
  <c r="CL802" s="1"/>
  <c r="CL803" s="1"/>
  <c r="CL804" s="1"/>
  <c r="CL805" s="1"/>
  <c r="CL806" s="1"/>
  <c r="CL807" s="1"/>
  <c r="CL808" s="1"/>
  <c r="CL809" s="1"/>
  <c r="CL810" s="1"/>
  <c r="CL811" s="1"/>
  <c r="CL812" s="1"/>
  <c r="CL813" s="1"/>
  <c r="CL814" s="1"/>
  <c r="CL815" s="1"/>
  <c r="CL816" s="1"/>
  <c r="CL817" s="1"/>
  <c r="CL818" s="1"/>
  <c r="CL819" s="1"/>
  <c r="CL820" s="1"/>
  <c r="CL821" s="1"/>
  <c r="CL822" s="1"/>
  <c r="CL823" s="1"/>
  <c r="CL824" s="1"/>
  <c r="CL825" s="1"/>
  <c r="CL826" s="1"/>
  <c r="CL827" s="1"/>
  <c r="CL828" s="1"/>
  <c r="CL829" s="1"/>
  <c r="CL830" s="1"/>
  <c r="CL831" s="1"/>
  <c r="CL832" s="1"/>
  <c r="CL833" s="1"/>
  <c r="CL834" s="1"/>
  <c r="CL835" s="1"/>
  <c r="CL836" s="1"/>
  <c r="CL837" s="1"/>
  <c r="CL838" s="1"/>
  <c r="CL839" s="1"/>
  <c r="CL840" s="1"/>
  <c r="CL841" s="1"/>
  <c r="CL842" s="1"/>
  <c r="CL843" s="1"/>
  <c r="CL844" s="1"/>
  <c r="CL845" s="1"/>
  <c r="CL846" s="1"/>
  <c r="CL847" s="1"/>
  <c r="CL848" s="1"/>
  <c r="CL849" s="1"/>
  <c r="CL850" s="1"/>
  <c r="CL851" s="1"/>
  <c r="CL852" s="1"/>
  <c r="CL853" s="1"/>
  <c r="CL854" s="1"/>
  <c r="CL855" s="1"/>
  <c r="CL856" s="1"/>
  <c r="CL857" s="1"/>
  <c r="CL858" s="1"/>
  <c r="CL859" s="1"/>
  <c r="CL860" s="1"/>
  <c r="CL861" s="1"/>
  <c r="CL862" s="1"/>
  <c r="CL863" s="1"/>
  <c r="CL864" s="1"/>
  <c r="CL865" s="1"/>
  <c r="CL866" s="1"/>
  <c r="CL867" s="1"/>
  <c r="CL868" s="1"/>
  <c r="CL869" s="1"/>
  <c r="CL870" s="1"/>
  <c r="CL871" s="1"/>
  <c r="CL872" s="1"/>
  <c r="CL873" s="1"/>
  <c r="CL874" s="1"/>
  <c r="CL875" s="1"/>
  <c r="CL876" s="1"/>
  <c r="CL877" s="1"/>
  <c r="CL878" s="1"/>
  <c r="CL879" s="1"/>
  <c r="CL880" s="1"/>
  <c r="CL881" s="1"/>
  <c r="CL882" s="1"/>
  <c r="CL883" s="1"/>
  <c r="CL884" s="1"/>
  <c r="CL885" s="1"/>
  <c r="CL886" s="1"/>
  <c r="CL887" s="1"/>
  <c r="CL888" s="1"/>
  <c r="CL889" s="1"/>
  <c r="CL890" s="1"/>
  <c r="CL891" s="1"/>
  <c r="CL892" s="1"/>
  <c r="CL893" s="1"/>
  <c r="CL894" s="1"/>
  <c r="CL895" s="1"/>
  <c r="CL896" s="1"/>
  <c r="CL897" s="1"/>
  <c r="CL898" s="1"/>
  <c r="CL899" s="1"/>
  <c r="CL900" s="1"/>
  <c r="CL901" s="1"/>
  <c r="CL902" s="1"/>
  <c r="CL903" s="1"/>
  <c r="CL904" s="1"/>
  <c r="CL905" s="1"/>
  <c r="CL906" s="1"/>
  <c r="CL907" s="1"/>
  <c r="CL908" s="1"/>
  <c r="CL909" s="1"/>
  <c r="CL910" s="1"/>
  <c r="CL911" s="1"/>
  <c r="CL912" s="1"/>
  <c r="CL913" s="1"/>
  <c r="CL914" s="1"/>
  <c r="CL915" s="1"/>
  <c r="CL916" s="1"/>
  <c r="CL917" s="1"/>
  <c r="CL918" s="1"/>
  <c r="CL919" s="1"/>
  <c r="CL920" s="1"/>
  <c r="CL921" s="1"/>
  <c r="CL922" s="1"/>
  <c r="CL923" s="1"/>
  <c r="CL924" s="1"/>
  <c r="CL925" s="1"/>
  <c r="CL926" s="1"/>
  <c r="CL927" s="1"/>
  <c r="CL928" s="1"/>
  <c r="CL929" s="1"/>
  <c r="CL930" s="1"/>
  <c r="CL931" s="1"/>
  <c r="CL932" s="1"/>
  <c r="CL933" s="1"/>
  <c r="CL934" s="1"/>
  <c r="CL935" s="1"/>
  <c r="CL936" s="1"/>
  <c r="CL937" s="1"/>
  <c r="CL938" s="1"/>
  <c r="CL939" s="1"/>
  <c r="CL940" s="1"/>
  <c r="CL941" s="1"/>
  <c r="CL942" s="1"/>
  <c r="CL943" s="1"/>
  <c r="CL944" s="1"/>
  <c r="CL945" s="1"/>
  <c r="CL946" s="1"/>
  <c r="CL947" s="1"/>
  <c r="CL948" s="1"/>
  <c r="CL949" s="1"/>
  <c r="CL950" s="1"/>
  <c r="CL951" s="1"/>
  <c r="CL952" s="1"/>
  <c r="CL953" s="1"/>
  <c r="CL954" s="1"/>
  <c r="CL955" s="1"/>
  <c r="CL956" s="1"/>
  <c r="CL957" s="1"/>
  <c r="CL958" s="1"/>
  <c r="CL959" s="1"/>
  <c r="CL960" s="1"/>
  <c r="CL961" s="1"/>
  <c r="CL962" s="1"/>
  <c r="CL963" s="1"/>
  <c r="CL964" s="1"/>
  <c r="CL965" s="1"/>
  <c r="CL966" s="1"/>
  <c r="CL967" s="1"/>
  <c r="CL968" s="1"/>
  <c r="CL969" s="1"/>
  <c r="CL970" s="1"/>
  <c r="CL971" s="1"/>
  <c r="CL972" s="1"/>
  <c r="CL973" s="1"/>
  <c r="CL974" s="1"/>
  <c r="CL975" s="1"/>
  <c r="CL976" s="1"/>
  <c r="CL977" s="1"/>
  <c r="CL978" s="1"/>
  <c r="CL979" s="1"/>
  <c r="CL980" s="1"/>
  <c r="CL981" s="1"/>
  <c r="CL982" s="1"/>
  <c r="CL983" s="1"/>
  <c r="CL984" s="1"/>
  <c r="CL985" s="1"/>
  <c r="CL986" s="1"/>
  <c r="CL987" s="1"/>
  <c r="CL988" s="1"/>
  <c r="CL989" s="1"/>
  <c r="CL990" s="1"/>
  <c r="CL991" s="1"/>
  <c r="CL992" s="1"/>
  <c r="CL993" s="1"/>
  <c r="CL994" s="1"/>
  <c r="CL995" s="1"/>
  <c r="CL996" s="1"/>
  <c r="CL997" s="1"/>
  <c r="CL998" s="1"/>
  <c r="CL999" s="1"/>
  <c r="CL1000" s="1"/>
  <c r="CL1001" s="1"/>
  <c r="CL1002" s="1"/>
  <c r="CL1003" s="1"/>
  <c r="ZL3"/>
  <c r="ZK3"/>
  <c r="ZK4" s="1"/>
  <c r="YR3"/>
  <c r="YR9" s="1"/>
  <c r="XW3"/>
  <c r="XX3" s="1"/>
  <c r="XL3"/>
  <c r="XL4" s="1"/>
  <c r="XD3"/>
  <c r="XD4" s="1"/>
  <c r="WO3"/>
  <c r="WN3"/>
  <c r="WN4" s="1"/>
  <c r="WG3"/>
  <c r="WH5" s="1"/>
  <c r="WB3"/>
  <c r="JN3"/>
  <c r="JI3"/>
  <c r="JD3"/>
  <c r="IY3"/>
  <c r="IT3"/>
  <c r="IO3"/>
  <c r="IJ3"/>
  <c r="HU3"/>
  <c r="GG3"/>
  <c r="GB3"/>
  <c r="FW3"/>
  <c r="FR3"/>
  <c r="FM3"/>
  <c r="DM3"/>
  <c r="DL3"/>
  <c r="DL4" s="1"/>
  <c r="DL5" s="1"/>
  <c r="DL6" s="1"/>
  <c r="DL7" s="1"/>
  <c r="DL8" s="1"/>
  <c r="DL9" s="1"/>
  <c r="DL10" s="1"/>
  <c r="DL11" s="1"/>
  <c r="DL12" s="1"/>
  <c r="DL13" s="1"/>
  <c r="DL14" s="1"/>
  <c r="DL15" s="1"/>
  <c r="DL16" s="1"/>
  <c r="DL17" s="1"/>
  <c r="DL18" s="1"/>
  <c r="DL19" s="1"/>
  <c r="DL20" s="1"/>
  <c r="DL21" s="1"/>
  <c r="DL22" s="1"/>
  <c r="DL23" s="1"/>
  <c r="DL24" s="1"/>
  <c r="DL25" s="1"/>
  <c r="DL26" s="1"/>
  <c r="DL27" s="1"/>
  <c r="DL28" s="1"/>
  <c r="DL29" s="1"/>
  <c r="DL30" s="1"/>
  <c r="DL31" s="1"/>
  <c r="DL32" s="1"/>
  <c r="DL33" s="1"/>
  <c r="DL34" s="1"/>
  <c r="DL35" s="1"/>
  <c r="DL36" s="1"/>
  <c r="DL37" s="1"/>
  <c r="DL38" s="1"/>
  <c r="DL39" s="1"/>
  <c r="DL40" s="1"/>
  <c r="DL41" s="1"/>
  <c r="DL42" s="1"/>
  <c r="DL43" s="1"/>
  <c r="DL44" s="1"/>
  <c r="DL45" s="1"/>
  <c r="DL46" s="1"/>
  <c r="DL47" s="1"/>
  <c r="DL48" s="1"/>
  <c r="DL49" s="1"/>
  <c r="DL50" s="1"/>
  <c r="DL51" s="1"/>
  <c r="DL52" s="1"/>
  <c r="DL53" s="1"/>
  <c r="DL54" s="1"/>
  <c r="DL55" s="1"/>
  <c r="DL56" s="1"/>
  <c r="DL57" s="1"/>
  <c r="DL58" s="1"/>
  <c r="DL59" s="1"/>
  <c r="DL60" s="1"/>
  <c r="DL61" s="1"/>
  <c r="DL62" s="1"/>
  <c r="DL63" s="1"/>
  <c r="DL64" s="1"/>
  <c r="DL65" s="1"/>
  <c r="DL66" s="1"/>
  <c r="DL67" s="1"/>
  <c r="DL68" s="1"/>
  <c r="DL69" s="1"/>
  <c r="DL70" s="1"/>
  <c r="DL71" s="1"/>
  <c r="DL72" s="1"/>
  <c r="DL73" s="1"/>
  <c r="DL74" s="1"/>
  <c r="DL75" s="1"/>
  <c r="DL76" s="1"/>
  <c r="DL77" s="1"/>
  <c r="DL78" s="1"/>
  <c r="DL79" s="1"/>
  <c r="DL80" s="1"/>
  <c r="DL81" s="1"/>
  <c r="DL82" s="1"/>
  <c r="DL83" s="1"/>
  <c r="DL84" s="1"/>
  <c r="DL85" s="1"/>
  <c r="DL86" s="1"/>
  <c r="DL87" s="1"/>
  <c r="DL88" s="1"/>
  <c r="DL89" s="1"/>
  <c r="DL90" s="1"/>
  <c r="DL91" s="1"/>
  <c r="DL92" s="1"/>
  <c r="DL93" s="1"/>
  <c r="DL94" s="1"/>
  <c r="DL95" s="1"/>
  <c r="DL96" s="1"/>
  <c r="DL97" s="1"/>
  <c r="DL98" s="1"/>
  <c r="DL99" s="1"/>
  <c r="DL100" s="1"/>
  <c r="DL101" s="1"/>
  <c r="DL102" s="1"/>
  <c r="DL103" s="1"/>
  <c r="DL104" s="1"/>
  <c r="DL105" s="1"/>
  <c r="DL106" s="1"/>
  <c r="DL107" s="1"/>
  <c r="DL108" s="1"/>
  <c r="DL109" s="1"/>
  <c r="DL110" s="1"/>
  <c r="DL111" s="1"/>
  <c r="DL112" s="1"/>
  <c r="DL113" s="1"/>
  <c r="DL114" s="1"/>
  <c r="DL115" s="1"/>
  <c r="DL116" s="1"/>
  <c r="DL117" s="1"/>
  <c r="DL118" s="1"/>
  <c r="DL119" s="1"/>
  <c r="DL120" s="1"/>
  <c r="DL121" s="1"/>
  <c r="DL122" s="1"/>
  <c r="DL123" s="1"/>
  <c r="DL124" s="1"/>
  <c r="DL125" s="1"/>
  <c r="DL126" s="1"/>
  <c r="DL127" s="1"/>
  <c r="DL128" s="1"/>
  <c r="DL129" s="1"/>
  <c r="DL130" s="1"/>
  <c r="DL131" s="1"/>
  <c r="DL132" s="1"/>
  <c r="DL133" s="1"/>
  <c r="DL134" s="1"/>
  <c r="DL135" s="1"/>
  <c r="DL136" s="1"/>
  <c r="DL137" s="1"/>
  <c r="DL138" s="1"/>
  <c r="DL139" s="1"/>
  <c r="DL140" s="1"/>
  <c r="DL141" s="1"/>
  <c r="DL142" s="1"/>
  <c r="DL143" s="1"/>
  <c r="DL144" s="1"/>
  <c r="DL145" s="1"/>
  <c r="DL146" s="1"/>
  <c r="DL147" s="1"/>
  <c r="DL148" s="1"/>
  <c r="DL149" s="1"/>
  <c r="DL150" s="1"/>
  <c r="DL151" s="1"/>
  <c r="DL152" s="1"/>
  <c r="DL153" s="1"/>
  <c r="DI3"/>
  <c r="DJ3" s="1"/>
  <c r="DF3"/>
  <c r="DF4" s="1"/>
  <c r="DB3"/>
  <c r="DC3" s="1"/>
  <c r="CX3"/>
  <c r="CX4" s="1"/>
  <c r="CT3"/>
  <c r="CU3" s="1"/>
  <c r="CP3"/>
  <c r="CP4" s="1"/>
  <c r="CL3"/>
  <c r="CM3" s="1"/>
  <c r="CH3"/>
  <c r="CH4" s="1"/>
  <c r="ZL2"/>
  <c r="XX2"/>
  <c r="XM2"/>
  <c r="XE2"/>
  <c r="WO2"/>
  <c r="WG2"/>
  <c r="WH3" s="1"/>
  <c r="WI3" s="1"/>
  <c r="WB2"/>
  <c r="WD3" s="1"/>
  <c r="UU2"/>
  <c r="JN2"/>
  <c r="JI2"/>
  <c r="JD2"/>
  <c r="IY2"/>
  <c r="IT2"/>
  <c r="IO2"/>
  <c r="IJ2"/>
  <c r="IE2"/>
  <c r="HZ2"/>
  <c r="HU2"/>
  <c r="GG2"/>
  <c r="GB2"/>
  <c r="FW2"/>
  <c r="FR2"/>
  <c r="FM2"/>
  <c r="DM2"/>
  <c r="DJ2"/>
  <c r="CP6" i="4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CQ85" i="3"/>
  <c r="CQ83"/>
  <c r="CQ79"/>
  <c r="CQ78"/>
  <c r="CQ75"/>
  <c r="CQ66"/>
  <c r="CQ60"/>
  <c r="CQ59"/>
  <c r="CQ58"/>
  <c r="CQ57"/>
  <c r="CQ56"/>
  <c r="CQ52"/>
  <c r="CQ51"/>
  <c r="CQ50"/>
  <c r="CQ49"/>
  <c r="CQ48"/>
  <c r="CQ47"/>
  <c r="CQ46"/>
  <c r="CQ45"/>
  <c r="CQ44"/>
  <c r="CQ43"/>
  <c r="CQ42"/>
  <c r="CQ41"/>
  <c r="CQ40"/>
  <c r="CQ39"/>
  <c r="CQ30"/>
  <c r="CQ6" i="4" s="1"/>
  <c r="CQ29" i="3"/>
  <c r="CQ28"/>
  <c r="CQ27"/>
  <c r="CQ3" i="4" s="1"/>
  <c r="CQ26" i="3"/>
  <c r="CQ2" i="4" s="1"/>
  <c r="CQ25" i="3"/>
  <c r="CQ19"/>
  <c r="CQ18"/>
  <c r="CQ17"/>
  <c r="CQ16"/>
  <c r="CQ15"/>
  <c r="CQ14"/>
  <c r="CQ13"/>
  <c r="CQ12"/>
  <c r="CQ6"/>
  <c r="CQ5"/>
  <c r="CQ4"/>
  <c r="CX116" i="2"/>
  <c r="CW116"/>
  <c r="CV116"/>
  <c r="CU116"/>
  <c r="CT116"/>
  <c r="CS116"/>
  <c r="CR116"/>
  <c r="CP116"/>
  <c r="CO116"/>
  <c r="CN116"/>
  <c r="CM116"/>
  <c r="CL116"/>
  <c r="CK116"/>
  <c r="CJ116"/>
  <c r="FG115" i="5" s="1"/>
  <c r="CI116" i="2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B115" i="5" s="1"/>
  <c r="F116" i="2"/>
  <c r="FA115" i="5" s="1"/>
  <c r="E116" i="2"/>
  <c r="D116"/>
  <c r="C116"/>
  <c r="B116"/>
  <c r="A116"/>
  <c r="CX115"/>
  <c r="CW115"/>
  <c r="CV115"/>
  <c r="CU115"/>
  <c r="CT115"/>
  <c r="CS115"/>
  <c r="CR115"/>
  <c r="CP115"/>
  <c r="CO115"/>
  <c r="CN115"/>
  <c r="CM115"/>
  <c r="CL115"/>
  <c r="CK115"/>
  <c r="CJ115"/>
  <c r="FG114" i="5" s="1"/>
  <c r="CI115" i="2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B114" i="5" s="1"/>
  <c r="F115" i="2"/>
  <c r="FA114" i="5" s="1"/>
  <c r="E115" i="2"/>
  <c r="D115"/>
  <c r="C115"/>
  <c r="B115"/>
  <c r="A115"/>
  <c r="CX114"/>
  <c r="CW114"/>
  <c r="CV114"/>
  <c r="CU114"/>
  <c r="CT114"/>
  <c r="CS114"/>
  <c r="CR114"/>
  <c r="CP114"/>
  <c r="CO114"/>
  <c r="CN114"/>
  <c r="CM114"/>
  <c r="CL114"/>
  <c r="CK114"/>
  <c r="CJ114"/>
  <c r="FG113" i="5" s="1"/>
  <c r="CI114" i="2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B113" i="5" s="1"/>
  <c r="F114" i="2"/>
  <c r="FA113" i="5" s="1"/>
  <c r="E114" i="2"/>
  <c r="D114"/>
  <c r="C114"/>
  <c r="B114"/>
  <c r="A114"/>
  <c r="CX113"/>
  <c r="CW113"/>
  <c r="CV113"/>
  <c r="CU113"/>
  <c r="CT113"/>
  <c r="CS113"/>
  <c r="CR113"/>
  <c r="CP113"/>
  <c r="CO113"/>
  <c r="CN113"/>
  <c r="CM113"/>
  <c r="CL113"/>
  <c r="CK113"/>
  <c r="CJ113"/>
  <c r="FG112" i="5" s="1"/>
  <c r="CI113" i="2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B112" i="5" s="1"/>
  <c r="F113" i="2"/>
  <c r="FA112" i="5" s="1"/>
  <c r="E113" i="2"/>
  <c r="D113"/>
  <c r="C113"/>
  <c r="B113"/>
  <c r="A113"/>
  <c r="CX112"/>
  <c r="CW112"/>
  <c r="CV112"/>
  <c r="CU112"/>
  <c r="CT112"/>
  <c r="CS112"/>
  <c r="CR112"/>
  <c r="CP112"/>
  <c r="CO112"/>
  <c r="CN112"/>
  <c r="CM112"/>
  <c r="CL112"/>
  <c r="CK112"/>
  <c r="CJ112"/>
  <c r="FG111" i="5" s="1"/>
  <c r="CI112" i="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B111" i="5" s="1"/>
  <c r="F112" i="2"/>
  <c r="FA111" i="5" s="1"/>
  <c r="E112" i="2"/>
  <c r="D112"/>
  <c r="C112"/>
  <c r="B112"/>
  <c r="A112"/>
  <c r="CX111"/>
  <c r="CW111"/>
  <c r="CV111"/>
  <c r="CU111"/>
  <c r="CT111"/>
  <c r="CS111"/>
  <c r="CR111"/>
  <c r="CP111"/>
  <c r="CO111"/>
  <c r="CN111"/>
  <c r="CM111"/>
  <c r="CL111"/>
  <c r="CK111"/>
  <c r="CJ111"/>
  <c r="FG110" i="5" s="1"/>
  <c r="CI111" i="2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B110" i="5" s="1"/>
  <c r="F111" i="2"/>
  <c r="FA110" i="5" s="1"/>
  <c r="E111" i="2"/>
  <c r="D111"/>
  <c r="C111"/>
  <c r="B111"/>
  <c r="A111"/>
  <c r="CX110"/>
  <c r="CW110"/>
  <c r="CV110"/>
  <c r="CU110"/>
  <c r="CT110"/>
  <c r="CS110"/>
  <c r="CR110"/>
  <c r="CP110"/>
  <c r="CO110"/>
  <c r="CN110"/>
  <c r="CM110"/>
  <c r="CL110"/>
  <c r="CK110"/>
  <c r="CJ110"/>
  <c r="FG109" i="5" s="1"/>
  <c r="CI110" i="2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B109" i="5" s="1"/>
  <c r="F110" i="2"/>
  <c r="FA109" i="5" s="1"/>
  <c r="E110" i="2"/>
  <c r="D110"/>
  <c r="C110"/>
  <c r="B110"/>
  <c r="A110"/>
  <c r="CX109"/>
  <c r="CW109"/>
  <c r="CV109"/>
  <c r="CU109"/>
  <c r="CT109"/>
  <c r="CS109"/>
  <c r="CR109"/>
  <c r="CP109"/>
  <c r="CO109"/>
  <c r="CN109"/>
  <c r="CM109"/>
  <c r="CL109"/>
  <c r="CK109"/>
  <c r="CJ109"/>
  <c r="FG108" i="5" s="1"/>
  <c r="CI109" i="2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B108" i="5" s="1"/>
  <c r="F109" i="2"/>
  <c r="FA108" i="5" s="1"/>
  <c r="E109" i="2"/>
  <c r="D109"/>
  <c r="C109"/>
  <c r="B109"/>
  <c r="A109"/>
  <c r="CX108"/>
  <c r="CW108"/>
  <c r="CV108"/>
  <c r="CU108"/>
  <c r="CT108"/>
  <c r="CS108"/>
  <c r="CR108"/>
  <c r="CP108"/>
  <c r="CO108"/>
  <c r="CN108"/>
  <c r="CM108"/>
  <c r="CL108"/>
  <c r="CK108"/>
  <c r="CJ108"/>
  <c r="FG107" i="5" s="1"/>
  <c r="CI108" i="2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B107" i="5" s="1"/>
  <c r="F108" i="2"/>
  <c r="FA107" i="5" s="1"/>
  <c r="E108" i="2"/>
  <c r="D108"/>
  <c r="C108"/>
  <c r="B108"/>
  <c r="A108"/>
  <c r="CX107"/>
  <c r="CW107"/>
  <c r="CV107"/>
  <c r="CU107"/>
  <c r="CT107"/>
  <c r="CS107"/>
  <c r="CR107"/>
  <c r="CP107"/>
  <c r="CO107"/>
  <c r="CN107"/>
  <c r="CM107"/>
  <c r="CL107"/>
  <c r="CK107"/>
  <c r="CJ107"/>
  <c r="FG106" i="5" s="1"/>
  <c r="CI107" i="2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B106" i="5" s="1"/>
  <c r="F107" i="2"/>
  <c r="FA106" i="5" s="1"/>
  <c r="E107" i="2"/>
  <c r="D107"/>
  <c r="C107"/>
  <c r="B107"/>
  <c r="A107"/>
  <c r="CX106"/>
  <c r="CW106"/>
  <c r="CV106"/>
  <c r="CU106"/>
  <c r="CT106"/>
  <c r="CS106"/>
  <c r="CR106"/>
  <c r="CP106"/>
  <c r="CO106"/>
  <c r="CN106"/>
  <c r="CM106"/>
  <c r="CL106"/>
  <c r="CK106"/>
  <c r="CJ106"/>
  <c r="FG105" i="5" s="1"/>
  <c r="CI106" i="2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B105" i="5" s="1"/>
  <c r="F106" i="2"/>
  <c r="FA105" i="5" s="1"/>
  <c r="E106" i="2"/>
  <c r="D106"/>
  <c r="C106"/>
  <c r="B106"/>
  <c r="A106"/>
  <c r="CX105"/>
  <c r="CW105"/>
  <c r="CV105"/>
  <c r="CU105"/>
  <c r="CT105"/>
  <c r="CS105"/>
  <c r="CR105"/>
  <c r="CP105"/>
  <c r="CO105"/>
  <c r="CN105"/>
  <c r="CM105"/>
  <c r="CL105"/>
  <c r="CK105"/>
  <c r="CJ105"/>
  <c r="FG104" i="5" s="1"/>
  <c r="CI105" i="2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B104" i="5" s="1"/>
  <c r="F105" i="2"/>
  <c r="FA104" i="5" s="1"/>
  <c r="E105" i="2"/>
  <c r="D105"/>
  <c r="C105"/>
  <c r="B105"/>
  <c r="A105"/>
  <c r="CX104"/>
  <c r="CW104"/>
  <c r="CV104"/>
  <c r="CU104"/>
  <c r="CT104"/>
  <c r="CS104"/>
  <c r="CR104"/>
  <c r="CP104"/>
  <c r="CO104"/>
  <c r="CN104"/>
  <c r="CM104"/>
  <c r="CL104"/>
  <c r="CK104"/>
  <c r="CJ104"/>
  <c r="FG103" i="5" s="1"/>
  <c r="CI104" i="2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B103" i="5" s="1"/>
  <c r="F104" i="2"/>
  <c r="FA103" i="5" s="1"/>
  <c r="E104" i="2"/>
  <c r="D104"/>
  <c r="C104"/>
  <c r="B104"/>
  <c r="A104"/>
  <c r="CX103"/>
  <c r="CW103"/>
  <c r="CV103"/>
  <c r="CU103"/>
  <c r="CT103"/>
  <c r="CS103"/>
  <c r="CR103"/>
  <c r="CP103"/>
  <c r="CO103"/>
  <c r="CN103"/>
  <c r="CM103"/>
  <c r="CL103"/>
  <c r="CK103"/>
  <c r="CJ103"/>
  <c r="FG102" i="5" s="1"/>
  <c r="CI103" i="2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B102" i="5" s="1"/>
  <c r="F103" i="2"/>
  <c r="FA102" i="5" s="1"/>
  <c r="E103" i="2"/>
  <c r="D103"/>
  <c r="C103"/>
  <c r="B103"/>
  <c r="A103"/>
  <c r="CX102"/>
  <c r="CW102"/>
  <c r="CV102"/>
  <c r="CU102"/>
  <c r="CT102"/>
  <c r="CS102"/>
  <c r="CR102"/>
  <c r="CP102"/>
  <c r="CO102"/>
  <c r="CN102"/>
  <c r="CM102"/>
  <c r="CL102"/>
  <c r="CK102"/>
  <c r="CJ102"/>
  <c r="FG101" i="5" s="1"/>
  <c r="CI102" i="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B101" i="5" s="1"/>
  <c r="F102" i="2"/>
  <c r="FA101" i="5" s="1"/>
  <c r="E102" i="2"/>
  <c r="D102"/>
  <c r="C102"/>
  <c r="B102"/>
  <c r="A102"/>
  <c r="CX101"/>
  <c r="CW101"/>
  <c r="CV101"/>
  <c r="CU101"/>
  <c r="CT101"/>
  <c r="CS101"/>
  <c r="CR101"/>
  <c r="CP101"/>
  <c r="CO101"/>
  <c r="CN101"/>
  <c r="CM101"/>
  <c r="CL101"/>
  <c r="CK101"/>
  <c r="CJ101"/>
  <c r="FG100" i="5" s="1"/>
  <c r="CI101" i="2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B100" i="5" s="1"/>
  <c r="F101" i="2"/>
  <c r="FA100" i="5" s="1"/>
  <c r="E101" i="2"/>
  <c r="D101"/>
  <c r="C101"/>
  <c r="B101"/>
  <c r="A101"/>
  <c r="CX100"/>
  <c r="CW100"/>
  <c r="CV100"/>
  <c r="CU100"/>
  <c r="CT100"/>
  <c r="CS100"/>
  <c r="CR100"/>
  <c r="CP100"/>
  <c r="CO100"/>
  <c r="CN100"/>
  <c r="CM100"/>
  <c r="CL100"/>
  <c r="CK100"/>
  <c r="CJ100"/>
  <c r="FG99" i="5" s="1"/>
  <c r="CI100" i="2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B99" i="5" s="1"/>
  <c r="F100" i="2"/>
  <c r="FA99" i="5" s="1"/>
  <c r="E100" i="2"/>
  <c r="D100"/>
  <c r="C100"/>
  <c r="B100"/>
  <c r="A100"/>
  <c r="CX99"/>
  <c r="CW99"/>
  <c r="CV99"/>
  <c r="CU99"/>
  <c r="CT99"/>
  <c r="CS99"/>
  <c r="CR99"/>
  <c r="CP99"/>
  <c r="CO99"/>
  <c r="CN99"/>
  <c r="CM99"/>
  <c r="CL99"/>
  <c r="CK99"/>
  <c r="CJ99"/>
  <c r="FG98" i="5" s="1"/>
  <c r="CI99" i="2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B98" i="5" s="1"/>
  <c r="F99" i="2"/>
  <c r="FA98" i="5" s="1"/>
  <c r="E99" i="2"/>
  <c r="D99"/>
  <c r="C99"/>
  <c r="B99"/>
  <c r="A99"/>
  <c r="CX98"/>
  <c r="CW98"/>
  <c r="CV98"/>
  <c r="CU98"/>
  <c r="CT98"/>
  <c r="CS98"/>
  <c r="CR98"/>
  <c r="CP98"/>
  <c r="CO98"/>
  <c r="CN98"/>
  <c r="CM98"/>
  <c r="CL98"/>
  <c r="CK98"/>
  <c r="CJ98"/>
  <c r="FG97" i="5" s="1"/>
  <c r="CI98" i="2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B97" i="5" s="1"/>
  <c r="F98" i="2"/>
  <c r="FA97" i="5" s="1"/>
  <c r="E98" i="2"/>
  <c r="D98"/>
  <c r="C98"/>
  <c r="B98"/>
  <c r="A98"/>
  <c r="CX97"/>
  <c r="CW97"/>
  <c r="CV97"/>
  <c r="CU97"/>
  <c r="CT97"/>
  <c r="CS97"/>
  <c r="CR97"/>
  <c r="CP97"/>
  <c r="CO97"/>
  <c r="CN97"/>
  <c r="CM97"/>
  <c r="CL97"/>
  <c r="CK97"/>
  <c r="CJ97"/>
  <c r="FG96" i="5" s="1"/>
  <c r="CI97" i="2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B96" i="5" s="1"/>
  <c r="F97" i="2"/>
  <c r="FA96" i="5" s="1"/>
  <c r="E97" i="2"/>
  <c r="D97"/>
  <c r="C97"/>
  <c r="B97"/>
  <c r="A97"/>
  <c r="CX96"/>
  <c r="CW96"/>
  <c r="CV96"/>
  <c r="CU96"/>
  <c r="CT96"/>
  <c r="CS96"/>
  <c r="CR96"/>
  <c r="CP96"/>
  <c r="CO96"/>
  <c r="CN96"/>
  <c r="CM96"/>
  <c r="CL96"/>
  <c r="CK96"/>
  <c r="CJ96"/>
  <c r="FG95" i="5" s="1"/>
  <c r="CI96" i="2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B95" i="5" s="1"/>
  <c r="F96" i="2"/>
  <c r="FA95" i="5" s="1"/>
  <c r="E96" i="2"/>
  <c r="D96"/>
  <c r="C96"/>
  <c r="B96"/>
  <c r="A96"/>
  <c r="CX95"/>
  <c r="CW95"/>
  <c r="CV95"/>
  <c r="CU95"/>
  <c r="CT95"/>
  <c r="CS95"/>
  <c r="CR95"/>
  <c r="CP95"/>
  <c r="CO95"/>
  <c r="CN95"/>
  <c r="CM95"/>
  <c r="CL95"/>
  <c r="CK95"/>
  <c r="CJ95"/>
  <c r="FG94" i="5" s="1"/>
  <c r="CI95" i="2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B94" i="5" s="1"/>
  <c r="F95" i="2"/>
  <c r="FA94" i="5" s="1"/>
  <c r="E95" i="2"/>
  <c r="D95"/>
  <c r="C95"/>
  <c r="B95"/>
  <c r="A95"/>
  <c r="CX94"/>
  <c r="CW94"/>
  <c r="CV94"/>
  <c r="CU94"/>
  <c r="CT94"/>
  <c r="CS94"/>
  <c r="CR94"/>
  <c r="CP94"/>
  <c r="CO94"/>
  <c r="CN94"/>
  <c r="CM94"/>
  <c r="CL94"/>
  <c r="CK94"/>
  <c r="CJ94"/>
  <c r="FG93" i="5" s="1"/>
  <c r="CI94" i="2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B93" i="5" s="1"/>
  <c r="F94" i="2"/>
  <c r="FA93" i="5" s="1"/>
  <c r="E94" i="2"/>
  <c r="D94"/>
  <c r="C94"/>
  <c r="B94"/>
  <c r="A94"/>
  <c r="CX93"/>
  <c r="CW93"/>
  <c r="CV93"/>
  <c r="CU93"/>
  <c r="CT93"/>
  <c r="CS93"/>
  <c r="CR93"/>
  <c r="CP93"/>
  <c r="CO93"/>
  <c r="CN93"/>
  <c r="CM93"/>
  <c r="CL93"/>
  <c r="CK93"/>
  <c r="CJ93"/>
  <c r="FG92" i="5" s="1"/>
  <c r="CI93" i="2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B92" i="5" s="1"/>
  <c r="F93" i="2"/>
  <c r="FA92" i="5" s="1"/>
  <c r="E93" i="2"/>
  <c r="D93"/>
  <c r="C93"/>
  <c r="B93"/>
  <c r="A93"/>
  <c r="CX92"/>
  <c r="CW92"/>
  <c r="CV92"/>
  <c r="CU92"/>
  <c r="CT92"/>
  <c r="CS92"/>
  <c r="CR92"/>
  <c r="CP92"/>
  <c r="CO92"/>
  <c r="CN92"/>
  <c r="CM92"/>
  <c r="CL92"/>
  <c r="CK92"/>
  <c r="CJ92"/>
  <c r="FG91" i="5" s="1"/>
  <c r="CI92" i="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B91" i="5" s="1"/>
  <c r="F92" i="2"/>
  <c r="FA91" i="5" s="1"/>
  <c r="E92" i="2"/>
  <c r="D92"/>
  <c r="C92"/>
  <c r="B92"/>
  <c r="A92"/>
  <c r="CX91"/>
  <c r="CW91"/>
  <c r="CV91"/>
  <c r="CU91"/>
  <c r="CT91"/>
  <c r="CS91"/>
  <c r="CR91"/>
  <c r="CP91"/>
  <c r="CO91"/>
  <c r="CN91"/>
  <c r="CM91"/>
  <c r="CL91"/>
  <c r="CK91"/>
  <c r="CJ91"/>
  <c r="FG90" i="5" s="1"/>
  <c r="CI91" i="2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B90" i="5" s="1"/>
  <c r="F91" i="2"/>
  <c r="FA90" i="5" s="1"/>
  <c r="E91" i="2"/>
  <c r="D91"/>
  <c r="C91"/>
  <c r="B91"/>
  <c r="A91"/>
  <c r="CX90"/>
  <c r="CW90"/>
  <c r="CV90"/>
  <c r="CU90"/>
  <c r="CT90"/>
  <c r="CS90"/>
  <c r="CR90"/>
  <c r="CP90"/>
  <c r="CO90"/>
  <c r="CN90"/>
  <c r="CM90"/>
  <c r="CL90"/>
  <c r="CK90"/>
  <c r="CJ90"/>
  <c r="FG89" i="5" s="1"/>
  <c r="CI90" i="2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B89" i="5" s="1"/>
  <c r="F90" i="2"/>
  <c r="FA89" i="5" s="1"/>
  <c r="E90" i="2"/>
  <c r="D90"/>
  <c r="C90"/>
  <c r="B90"/>
  <c r="A90"/>
  <c r="CX89"/>
  <c r="CW89"/>
  <c r="CV89"/>
  <c r="CU89"/>
  <c r="CT89"/>
  <c r="CS89"/>
  <c r="CR89"/>
  <c r="CP89"/>
  <c r="CO89"/>
  <c r="CN89"/>
  <c r="CM89"/>
  <c r="CL89"/>
  <c r="CK89"/>
  <c r="CJ89"/>
  <c r="FG88" i="5" s="1"/>
  <c r="CI89" i="2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B88" i="5" s="1"/>
  <c r="F89" i="2"/>
  <c r="FA88" i="5" s="1"/>
  <c r="E89" i="2"/>
  <c r="D89"/>
  <c r="C89"/>
  <c r="B89"/>
  <c r="A89"/>
  <c r="CX88"/>
  <c r="CW88"/>
  <c r="CV88"/>
  <c r="CU88"/>
  <c r="CT88"/>
  <c r="CS88"/>
  <c r="CR88"/>
  <c r="CP88"/>
  <c r="CO88"/>
  <c r="CN88"/>
  <c r="CM88"/>
  <c r="CL88"/>
  <c r="CK88"/>
  <c r="CJ88"/>
  <c r="FG87" i="5" s="1"/>
  <c r="CI88" i="2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B87" i="5" s="1"/>
  <c r="F88" i="2"/>
  <c r="FA87" i="5" s="1"/>
  <c r="E88" i="2"/>
  <c r="D88"/>
  <c r="C88"/>
  <c r="B88"/>
  <c r="A88"/>
  <c r="CX87"/>
  <c r="CW87"/>
  <c r="CV87"/>
  <c r="CU87"/>
  <c r="CT87"/>
  <c r="CS87"/>
  <c r="CR87"/>
  <c r="CP87"/>
  <c r="CO87"/>
  <c r="CN87"/>
  <c r="CM87"/>
  <c r="CL87"/>
  <c r="CK87"/>
  <c r="CJ87"/>
  <c r="FG86" i="5" s="1"/>
  <c r="CI87" i="2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B86" i="5" s="1"/>
  <c r="F87" i="2"/>
  <c r="FA86" i="5" s="1"/>
  <c r="E87" i="2"/>
  <c r="D87"/>
  <c r="C87"/>
  <c r="B87"/>
  <c r="A87"/>
  <c r="CX86"/>
  <c r="CW86"/>
  <c r="CV86"/>
  <c r="CU86"/>
  <c r="CT86"/>
  <c r="CS86"/>
  <c r="CR86"/>
  <c r="CP86"/>
  <c r="CO86"/>
  <c r="CN86"/>
  <c r="CM86"/>
  <c r="CL86"/>
  <c r="CK86"/>
  <c r="CJ86"/>
  <c r="FG85" i="5" s="1"/>
  <c r="CI86" i="2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B85" i="5" s="1"/>
  <c r="F86" i="2"/>
  <c r="FA85" i="5" s="1"/>
  <c r="E86" i="2"/>
  <c r="D86"/>
  <c r="C86"/>
  <c r="B86"/>
  <c r="A86"/>
  <c r="CX85"/>
  <c r="CW85"/>
  <c r="CV85"/>
  <c r="CU85"/>
  <c r="CT85"/>
  <c r="CS85"/>
  <c r="CR85"/>
  <c r="CP85"/>
  <c r="CO85"/>
  <c r="CN85"/>
  <c r="CM85"/>
  <c r="CL85"/>
  <c r="CK85"/>
  <c r="CJ85"/>
  <c r="FG84" i="5" s="1"/>
  <c r="CI85" i="2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B84" i="5" s="1"/>
  <c r="F85" i="2"/>
  <c r="FA84" i="5" s="1"/>
  <c r="E85" i="2"/>
  <c r="D85"/>
  <c r="C85"/>
  <c r="B85"/>
  <c r="A85"/>
  <c r="CX84"/>
  <c r="CW84"/>
  <c r="CV84"/>
  <c r="CU84"/>
  <c r="CT84"/>
  <c r="CS84"/>
  <c r="CR84"/>
  <c r="CP84"/>
  <c r="CO84"/>
  <c r="CN84"/>
  <c r="CM84"/>
  <c r="CL84"/>
  <c r="CK84"/>
  <c r="CJ84"/>
  <c r="FG83" i="5" s="1"/>
  <c r="CI84" i="2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B83" i="5" s="1"/>
  <c r="F84" i="2"/>
  <c r="FA83" i="5" s="1"/>
  <c r="E84" i="2"/>
  <c r="D84"/>
  <c r="C84"/>
  <c r="B84"/>
  <c r="A84"/>
  <c r="CX83"/>
  <c r="CW83"/>
  <c r="CV83"/>
  <c r="CU83"/>
  <c r="CT83"/>
  <c r="CS83"/>
  <c r="CR83"/>
  <c r="CP83"/>
  <c r="CO83"/>
  <c r="CN83"/>
  <c r="CM83"/>
  <c r="CL83"/>
  <c r="CK83"/>
  <c r="CJ83"/>
  <c r="FG82" i="5" s="1"/>
  <c r="CI83" i="2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B82" i="5" s="1"/>
  <c r="F83" i="2"/>
  <c r="FA82" i="5" s="1"/>
  <c r="E83" i="2"/>
  <c r="D83"/>
  <c r="C83"/>
  <c r="B83"/>
  <c r="A83"/>
  <c r="CX82"/>
  <c r="CW82"/>
  <c r="CV82"/>
  <c r="CU82"/>
  <c r="CT82"/>
  <c r="CS82"/>
  <c r="CR82"/>
  <c r="CP82"/>
  <c r="CO82"/>
  <c r="CN82"/>
  <c r="CM82"/>
  <c r="CL82"/>
  <c r="CK82"/>
  <c r="CJ82"/>
  <c r="FG81" i="5" s="1"/>
  <c r="CI82" i="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B81" i="5" s="1"/>
  <c r="F82" i="2"/>
  <c r="FA81" i="5" s="1"/>
  <c r="E82" i="2"/>
  <c r="D82"/>
  <c r="C82"/>
  <c r="B82"/>
  <c r="A82"/>
  <c r="CX81"/>
  <c r="CW81"/>
  <c r="CV81"/>
  <c r="CU81"/>
  <c r="CT81"/>
  <c r="CS81"/>
  <c r="CR81"/>
  <c r="CP81"/>
  <c r="CO81"/>
  <c r="CN81"/>
  <c r="CM81"/>
  <c r="CL81"/>
  <c r="CK81"/>
  <c r="CJ81"/>
  <c r="FG80" i="5" s="1"/>
  <c r="CI81" i="2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B80" i="5" s="1"/>
  <c r="F81" i="2"/>
  <c r="FA80" i="5" s="1"/>
  <c r="E81" i="2"/>
  <c r="D81"/>
  <c r="C81"/>
  <c r="B81"/>
  <c r="A81"/>
  <c r="CX80"/>
  <c r="CW80"/>
  <c r="CV80"/>
  <c r="CU80"/>
  <c r="CT80"/>
  <c r="CS80"/>
  <c r="CR80"/>
  <c r="CP80"/>
  <c r="CO80"/>
  <c r="CN80"/>
  <c r="CM80"/>
  <c r="CL80"/>
  <c r="CK80"/>
  <c r="CJ80"/>
  <c r="FG79" i="5" s="1"/>
  <c r="CI80" i="2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B79" i="5" s="1"/>
  <c r="F80" i="2"/>
  <c r="FA79" i="5" s="1"/>
  <c r="E80" i="2"/>
  <c r="D80"/>
  <c r="C80"/>
  <c r="B80"/>
  <c r="A80"/>
  <c r="CX79"/>
  <c r="CW79"/>
  <c r="CV79"/>
  <c r="CU79"/>
  <c r="CT79"/>
  <c r="CS79"/>
  <c r="CR79"/>
  <c r="CP79"/>
  <c r="CO79"/>
  <c r="CN79"/>
  <c r="CM79"/>
  <c r="CL79"/>
  <c r="CK79"/>
  <c r="CJ79"/>
  <c r="FG78" i="5" s="1"/>
  <c r="CI79" i="2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B78" i="5" s="1"/>
  <c r="F79" i="2"/>
  <c r="FA78" i="5" s="1"/>
  <c r="E79" i="2"/>
  <c r="D79"/>
  <c r="C79"/>
  <c r="B79"/>
  <c r="A79"/>
  <c r="CX78"/>
  <c r="CW78"/>
  <c r="CV78"/>
  <c r="CU78"/>
  <c r="CT78"/>
  <c r="CS78"/>
  <c r="CR78"/>
  <c r="CP78"/>
  <c r="CO78"/>
  <c r="CN78"/>
  <c r="CM78"/>
  <c r="CL78"/>
  <c r="CK78"/>
  <c r="CJ78"/>
  <c r="FG77" i="5" s="1"/>
  <c r="CI78" i="2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B77" i="5" s="1"/>
  <c r="F78" i="2"/>
  <c r="FA77" i="5" s="1"/>
  <c r="E78" i="2"/>
  <c r="D78"/>
  <c r="C78"/>
  <c r="B78"/>
  <c r="A78"/>
  <c r="CX77"/>
  <c r="CW77"/>
  <c r="CV77"/>
  <c r="CU77"/>
  <c r="CT77"/>
  <c r="CS77"/>
  <c r="CR77"/>
  <c r="CP77"/>
  <c r="CO77"/>
  <c r="CN77"/>
  <c r="CM77"/>
  <c r="CL77"/>
  <c r="CK77"/>
  <c r="CJ77"/>
  <c r="FG76" i="5" s="1"/>
  <c r="CI77" i="2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B76" i="5" s="1"/>
  <c r="F77" i="2"/>
  <c r="FA76" i="5" s="1"/>
  <c r="E77" i="2"/>
  <c r="D77"/>
  <c r="C77"/>
  <c r="B77"/>
  <c r="A77"/>
  <c r="CX76"/>
  <c r="CW76"/>
  <c r="CV76"/>
  <c r="CU76"/>
  <c r="CT76"/>
  <c r="CS76"/>
  <c r="CR76"/>
  <c r="CP76"/>
  <c r="CO76"/>
  <c r="CN76"/>
  <c r="CM76"/>
  <c r="CL76"/>
  <c r="CK76"/>
  <c r="CJ76"/>
  <c r="FG75" i="5" s="1"/>
  <c r="CI76" i="2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B75" i="5" s="1"/>
  <c r="F76" i="2"/>
  <c r="FA75" i="5" s="1"/>
  <c r="E76" i="2"/>
  <c r="D76"/>
  <c r="C76"/>
  <c r="B76"/>
  <c r="A76"/>
  <c r="CX75"/>
  <c r="CW75"/>
  <c r="CV75"/>
  <c r="CU75"/>
  <c r="CT75"/>
  <c r="CS75"/>
  <c r="CR75"/>
  <c r="CP75"/>
  <c r="CO75"/>
  <c r="CN75"/>
  <c r="CM75"/>
  <c r="CL75"/>
  <c r="CK75"/>
  <c r="CJ75"/>
  <c r="FG74" i="5" s="1"/>
  <c r="CI75" i="2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B74" i="5" s="1"/>
  <c r="F75" i="2"/>
  <c r="FA74" i="5" s="1"/>
  <c r="E75" i="2"/>
  <c r="D75"/>
  <c r="C75"/>
  <c r="B75"/>
  <c r="A75"/>
  <c r="CX74"/>
  <c r="CW74"/>
  <c r="CV74"/>
  <c r="CU74"/>
  <c r="CT74"/>
  <c r="CS74"/>
  <c r="CR74"/>
  <c r="CP74"/>
  <c r="CO74"/>
  <c r="CN74"/>
  <c r="CM74"/>
  <c r="CL74"/>
  <c r="CK74"/>
  <c r="CJ74"/>
  <c r="FG73" i="5" s="1"/>
  <c r="CI74" i="2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B73" i="5" s="1"/>
  <c r="F74" i="2"/>
  <c r="FA73" i="5" s="1"/>
  <c r="E74" i="2"/>
  <c r="D74"/>
  <c r="C74"/>
  <c r="B74"/>
  <c r="A74"/>
  <c r="CX73"/>
  <c r="CW73"/>
  <c r="CV73"/>
  <c r="CU73"/>
  <c r="CT73"/>
  <c r="CS73"/>
  <c r="CR73"/>
  <c r="CP73"/>
  <c r="CO73"/>
  <c r="CN73"/>
  <c r="CM73"/>
  <c r="CL73"/>
  <c r="CK73"/>
  <c r="CJ73"/>
  <c r="FG72" i="5" s="1"/>
  <c r="CI73" i="2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B72" i="5" s="1"/>
  <c r="F73" i="2"/>
  <c r="FA72" i="5" s="1"/>
  <c r="E73" i="2"/>
  <c r="D73"/>
  <c r="C73"/>
  <c r="B73"/>
  <c r="A73"/>
  <c r="CX72"/>
  <c r="CW72"/>
  <c r="CV72"/>
  <c r="CU72"/>
  <c r="CT72"/>
  <c r="CS72"/>
  <c r="CR72"/>
  <c r="CP72"/>
  <c r="CO72"/>
  <c r="CN72"/>
  <c r="CM72"/>
  <c r="CL72"/>
  <c r="CK72"/>
  <c r="CJ72"/>
  <c r="FG71" i="5" s="1"/>
  <c r="CI72" i="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B71" i="5" s="1"/>
  <c r="F72" i="2"/>
  <c r="FA71" i="5" s="1"/>
  <c r="E72" i="2"/>
  <c r="D72"/>
  <c r="C72"/>
  <c r="B72"/>
  <c r="A72"/>
  <c r="CX71"/>
  <c r="CW71"/>
  <c r="CV71"/>
  <c r="CU71"/>
  <c r="CT71"/>
  <c r="CS71"/>
  <c r="CR71"/>
  <c r="CP71"/>
  <c r="CO71"/>
  <c r="CN71"/>
  <c r="CM71"/>
  <c r="CL71"/>
  <c r="CK71"/>
  <c r="CJ71"/>
  <c r="FG70" i="5" s="1"/>
  <c r="CI71" i="2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B70" i="5" s="1"/>
  <c r="F71" i="2"/>
  <c r="FA70" i="5" s="1"/>
  <c r="E71" i="2"/>
  <c r="D71"/>
  <c r="C71"/>
  <c r="B71"/>
  <c r="A71"/>
  <c r="CX70"/>
  <c r="CW70"/>
  <c r="CV70"/>
  <c r="CU70"/>
  <c r="CT70"/>
  <c r="CS70"/>
  <c r="CR70"/>
  <c r="CP70"/>
  <c r="CO70"/>
  <c r="CN70"/>
  <c r="CM70"/>
  <c r="CL70"/>
  <c r="CK70"/>
  <c r="CJ70"/>
  <c r="FG69" i="5" s="1"/>
  <c r="CI70" i="2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B69" i="5" s="1"/>
  <c r="F70" i="2"/>
  <c r="FA69" i="5" s="1"/>
  <c r="E70" i="2"/>
  <c r="D70"/>
  <c r="C70"/>
  <c r="B70"/>
  <c r="A70"/>
  <c r="CX69"/>
  <c r="CW69"/>
  <c r="CV69"/>
  <c r="CU69"/>
  <c r="CT69"/>
  <c r="CS69"/>
  <c r="CR69"/>
  <c r="CP69"/>
  <c r="CO69"/>
  <c r="CN69"/>
  <c r="CM69"/>
  <c r="CL69"/>
  <c r="CK69"/>
  <c r="CJ69"/>
  <c r="FG68" i="5" s="1"/>
  <c r="CI69" i="2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B68" i="5" s="1"/>
  <c r="F69" i="2"/>
  <c r="FA68" i="5" s="1"/>
  <c r="E69" i="2"/>
  <c r="D69"/>
  <c r="C69"/>
  <c r="B69"/>
  <c r="A69"/>
  <c r="CX68"/>
  <c r="CW68"/>
  <c r="CV68"/>
  <c r="CU68"/>
  <c r="CT68"/>
  <c r="CS68"/>
  <c r="CR68"/>
  <c r="CP68"/>
  <c r="CO68"/>
  <c r="CN68"/>
  <c r="CM68"/>
  <c r="CL68"/>
  <c r="CK68"/>
  <c r="CJ68"/>
  <c r="FG67" i="5" s="1"/>
  <c r="CI68" i="2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B67" i="5" s="1"/>
  <c r="F68" i="2"/>
  <c r="FA67" i="5" s="1"/>
  <c r="E68" i="2"/>
  <c r="D68"/>
  <c r="C68"/>
  <c r="B68"/>
  <c r="A68"/>
  <c r="CX67"/>
  <c r="CW67"/>
  <c r="CV67"/>
  <c r="CU67"/>
  <c r="CT67"/>
  <c r="CS67"/>
  <c r="CR67"/>
  <c r="CP67"/>
  <c r="CO67"/>
  <c r="CN67"/>
  <c r="CM67"/>
  <c r="CL67"/>
  <c r="CK67"/>
  <c r="CJ67"/>
  <c r="FG66" i="5" s="1"/>
  <c r="CI67" i="2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B66" i="5" s="1"/>
  <c r="F67" i="2"/>
  <c r="FA66" i="5" s="1"/>
  <c r="E67" i="2"/>
  <c r="D67"/>
  <c r="C67"/>
  <c r="B67"/>
  <c r="A67"/>
  <c r="CX66"/>
  <c r="CW66"/>
  <c r="CV66"/>
  <c r="CU66"/>
  <c r="CT66"/>
  <c r="CS66"/>
  <c r="CR66"/>
  <c r="CP66"/>
  <c r="CO66"/>
  <c r="CN66"/>
  <c r="CM66"/>
  <c r="CL66"/>
  <c r="CK66"/>
  <c r="CJ66"/>
  <c r="FG65" i="5" s="1"/>
  <c r="CI66" i="2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B65" i="5" s="1"/>
  <c r="F66" i="2"/>
  <c r="FA65" i="5" s="1"/>
  <c r="E66" i="2"/>
  <c r="D66"/>
  <c r="C66"/>
  <c r="B66"/>
  <c r="A66"/>
  <c r="CX65"/>
  <c r="CW65"/>
  <c r="CV65"/>
  <c r="CU65"/>
  <c r="CT65"/>
  <c r="CS65"/>
  <c r="CR65"/>
  <c r="CP65"/>
  <c r="CO65"/>
  <c r="CN65"/>
  <c r="CM65"/>
  <c r="CL65"/>
  <c r="CK65"/>
  <c r="CJ65"/>
  <c r="FG64" i="5" s="1"/>
  <c r="CI65" i="2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B64" i="5" s="1"/>
  <c r="F65" i="2"/>
  <c r="FA64" i="5" s="1"/>
  <c r="E65" i="2"/>
  <c r="D65"/>
  <c r="C65"/>
  <c r="B65"/>
  <c r="A65"/>
  <c r="CX64"/>
  <c r="CW64"/>
  <c r="CV64"/>
  <c r="CU64"/>
  <c r="CT64"/>
  <c r="CS64"/>
  <c r="CR64"/>
  <c r="CP64"/>
  <c r="CO64"/>
  <c r="CN64"/>
  <c r="CM64"/>
  <c r="CL64"/>
  <c r="CK64"/>
  <c r="CJ64"/>
  <c r="FG63" i="5" s="1"/>
  <c r="CI64" i="2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B63" i="5" s="1"/>
  <c r="F64" i="2"/>
  <c r="FA63" i="5" s="1"/>
  <c r="E64" i="2"/>
  <c r="D64"/>
  <c r="C64"/>
  <c r="B64"/>
  <c r="A64"/>
  <c r="CX63"/>
  <c r="CW63"/>
  <c r="CV63"/>
  <c r="CU63"/>
  <c r="CT63"/>
  <c r="CS63"/>
  <c r="CR63"/>
  <c r="CP63"/>
  <c r="CO63"/>
  <c r="CN63"/>
  <c r="CM63"/>
  <c r="CL63"/>
  <c r="CK63"/>
  <c r="CJ63"/>
  <c r="FG62" i="5" s="1"/>
  <c r="CI63" i="2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B62" i="5" s="1"/>
  <c r="F63" i="2"/>
  <c r="FA62" i="5" s="1"/>
  <c r="E63" i="2"/>
  <c r="D63"/>
  <c r="C63"/>
  <c r="B63"/>
  <c r="A63"/>
  <c r="CX62"/>
  <c r="CW62"/>
  <c r="CV62"/>
  <c r="CU62"/>
  <c r="CT62"/>
  <c r="CS62"/>
  <c r="CR62"/>
  <c r="CP62"/>
  <c r="CO62"/>
  <c r="CN62"/>
  <c r="CM62"/>
  <c r="CL62"/>
  <c r="CK62"/>
  <c r="CJ62"/>
  <c r="FG61" i="5" s="1"/>
  <c r="CI62" i="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B61" i="5" s="1"/>
  <c r="F62" i="2"/>
  <c r="FA61" i="5" s="1"/>
  <c r="E62" i="2"/>
  <c r="D62"/>
  <c r="C62"/>
  <c r="B62"/>
  <c r="A62"/>
  <c r="CX61"/>
  <c r="CW61"/>
  <c r="CV61"/>
  <c r="CU61"/>
  <c r="CT61"/>
  <c r="CS61"/>
  <c r="CR61"/>
  <c r="CP61"/>
  <c r="CO61"/>
  <c r="CN61"/>
  <c r="CM61"/>
  <c r="CL61"/>
  <c r="CK61"/>
  <c r="CJ61"/>
  <c r="FG60" i="5" s="1"/>
  <c r="CI61" i="2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B60" i="5" s="1"/>
  <c r="F61" i="2"/>
  <c r="FA60" i="5" s="1"/>
  <c r="E61" i="2"/>
  <c r="D61"/>
  <c r="C61"/>
  <c r="B61"/>
  <c r="A61"/>
  <c r="CX60"/>
  <c r="CW60"/>
  <c r="CV60"/>
  <c r="CU60"/>
  <c r="CT60"/>
  <c r="CS60"/>
  <c r="CR60"/>
  <c r="CP60"/>
  <c r="CO60"/>
  <c r="CN60"/>
  <c r="CM60"/>
  <c r="CL60"/>
  <c r="CK60"/>
  <c r="CJ60"/>
  <c r="FG59" i="5" s="1"/>
  <c r="CI60" i="2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B59" i="5" s="1"/>
  <c r="F60" i="2"/>
  <c r="FA59" i="5" s="1"/>
  <c r="E60" i="2"/>
  <c r="D60"/>
  <c r="C60"/>
  <c r="B60"/>
  <c r="A60"/>
  <c r="CX59"/>
  <c r="CW59"/>
  <c r="CV59"/>
  <c r="CU59"/>
  <c r="CT59"/>
  <c r="CS59"/>
  <c r="CR59"/>
  <c r="CP59"/>
  <c r="CO59"/>
  <c r="CN59"/>
  <c r="CM59"/>
  <c r="CL59"/>
  <c r="CK59"/>
  <c r="CJ59"/>
  <c r="FG58" i="5" s="1"/>
  <c r="CI59" i="2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B58" i="5" s="1"/>
  <c r="F59" i="2"/>
  <c r="FA58" i="5" s="1"/>
  <c r="E59" i="2"/>
  <c r="D59"/>
  <c r="C59"/>
  <c r="B59"/>
  <c r="A59"/>
  <c r="CX58"/>
  <c r="CW58"/>
  <c r="CV58"/>
  <c r="CU58"/>
  <c r="CT58"/>
  <c r="CS58"/>
  <c r="CR58"/>
  <c r="CP58"/>
  <c r="CO58"/>
  <c r="CN58"/>
  <c r="CM58"/>
  <c r="CL58"/>
  <c r="CK58"/>
  <c r="CJ58"/>
  <c r="FG57" i="5" s="1"/>
  <c r="CI58" i="2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B57" i="5" s="1"/>
  <c r="F58" i="2"/>
  <c r="FA57" i="5" s="1"/>
  <c r="E58" i="2"/>
  <c r="D58"/>
  <c r="C58"/>
  <c r="B58"/>
  <c r="A58"/>
  <c r="CX57"/>
  <c r="CW57"/>
  <c r="CV57"/>
  <c r="CU57"/>
  <c r="CT57"/>
  <c r="CS57"/>
  <c r="CR57"/>
  <c r="CP57"/>
  <c r="CO57"/>
  <c r="CN57"/>
  <c r="CM57"/>
  <c r="CL57"/>
  <c r="CK57"/>
  <c r="CJ57"/>
  <c r="FG56" i="5" s="1"/>
  <c r="CI57" i="2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B56" i="5" s="1"/>
  <c r="F57" i="2"/>
  <c r="FA56" i="5" s="1"/>
  <c r="E57" i="2"/>
  <c r="D57"/>
  <c r="C57"/>
  <c r="B57"/>
  <c r="A57"/>
  <c r="CX56"/>
  <c r="CW56"/>
  <c r="CV56"/>
  <c r="CU56"/>
  <c r="CT56"/>
  <c r="CS56"/>
  <c r="CR56"/>
  <c r="CP56"/>
  <c r="CO56"/>
  <c r="CN56"/>
  <c r="CM56"/>
  <c r="CL56"/>
  <c r="CK56"/>
  <c r="CJ56"/>
  <c r="FG55" i="5" s="1"/>
  <c r="CI56" i="2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B55" i="5" s="1"/>
  <c r="F56" i="2"/>
  <c r="FA55" i="5" s="1"/>
  <c r="E56" i="2"/>
  <c r="D56"/>
  <c r="C56"/>
  <c r="B56"/>
  <c r="A56"/>
  <c r="CX55"/>
  <c r="CW55"/>
  <c r="CV55"/>
  <c r="CU55"/>
  <c r="CT55"/>
  <c r="CS55"/>
  <c r="CR55"/>
  <c r="CP55"/>
  <c r="CO55"/>
  <c r="CN55"/>
  <c r="CM55"/>
  <c r="CL55"/>
  <c r="CK55"/>
  <c r="CJ55"/>
  <c r="FG54" i="5" s="1"/>
  <c r="CI55" i="2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B54" i="5" s="1"/>
  <c r="F55" i="2"/>
  <c r="FA54" i="5" s="1"/>
  <c r="E55" i="2"/>
  <c r="D55"/>
  <c r="C55"/>
  <c r="B55"/>
  <c r="A55"/>
  <c r="CX54"/>
  <c r="CW54"/>
  <c r="CV54"/>
  <c r="CU54"/>
  <c r="CT54"/>
  <c r="CS54"/>
  <c r="CR54"/>
  <c r="CP54"/>
  <c r="CO54"/>
  <c r="CN54"/>
  <c r="CM54"/>
  <c r="CL54"/>
  <c r="CK54"/>
  <c r="CJ54"/>
  <c r="FG53" i="5" s="1"/>
  <c r="CI54" i="2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B53" i="5" s="1"/>
  <c r="F54" i="2"/>
  <c r="FA53" i="5" s="1"/>
  <c r="E54" i="2"/>
  <c r="D54"/>
  <c r="C54"/>
  <c r="B54"/>
  <c r="A54"/>
  <c r="CX53"/>
  <c r="CW53"/>
  <c r="CV53"/>
  <c r="CU53"/>
  <c r="CT53"/>
  <c r="CS53"/>
  <c r="CR53"/>
  <c r="CP53"/>
  <c r="CO53"/>
  <c r="CN53"/>
  <c r="CM53"/>
  <c r="CL53"/>
  <c r="CK53"/>
  <c r="CJ53"/>
  <c r="FG52" i="5" s="1"/>
  <c r="CI53" i="2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B52" i="5" s="1"/>
  <c r="F53" i="2"/>
  <c r="FA52" i="5" s="1"/>
  <c r="E53" i="2"/>
  <c r="D53"/>
  <c r="C53"/>
  <c r="B53"/>
  <c r="A53"/>
  <c r="CX52"/>
  <c r="CW52"/>
  <c r="CV52"/>
  <c r="CU52"/>
  <c r="CT52"/>
  <c r="CS52"/>
  <c r="CR52"/>
  <c r="CP52"/>
  <c r="CO52"/>
  <c r="CN52"/>
  <c r="CM52"/>
  <c r="CL52"/>
  <c r="CK52"/>
  <c r="CJ52"/>
  <c r="FG51" i="5" s="1"/>
  <c r="CI52" i="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B51" i="5" s="1"/>
  <c r="F52" i="2"/>
  <c r="FA51" i="5" s="1"/>
  <c r="E52" i="2"/>
  <c r="D52"/>
  <c r="C52"/>
  <c r="B52"/>
  <c r="A52"/>
  <c r="CX51"/>
  <c r="CW51"/>
  <c r="CV51"/>
  <c r="CU51"/>
  <c r="CT51"/>
  <c r="CS51"/>
  <c r="CR51"/>
  <c r="CP51"/>
  <c r="CO51"/>
  <c r="CN51"/>
  <c r="CM51"/>
  <c r="CL51"/>
  <c r="CK51"/>
  <c r="CJ51"/>
  <c r="FG50" i="5" s="1"/>
  <c r="CI51" i="2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B50" i="5" s="1"/>
  <c r="F51" i="2"/>
  <c r="FA50" i="5" s="1"/>
  <c r="E51" i="2"/>
  <c r="D51"/>
  <c r="C51"/>
  <c r="B51"/>
  <c r="A51"/>
  <c r="CX50"/>
  <c r="CW50"/>
  <c r="CV50"/>
  <c r="CU50"/>
  <c r="CT50"/>
  <c r="CS50"/>
  <c r="CR50"/>
  <c r="CP50"/>
  <c r="CO50"/>
  <c r="CN50"/>
  <c r="CM50"/>
  <c r="CL50"/>
  <c r="CK50"/>
  <c r="CJ50"/>
  <c r="FG49" i="5" s="1"/>
  <c r="CI50" i="2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B49" i="5" s="1"/>
  <c r="F50" i="2"/>
  <c r="FA49" i="5" s="1"/>
  <c r="E50" i="2"/>
  <c r="D50"/>
  <c r="C50"/>
  <c r="B50"/>
  <c r="A50"/>
  <c r="CX49"/>
  <c r="CW49"/>
  <c r="CV49"/>
  <c r="CU49"/>
  <c r="CT49"/>
  <c r="CS49"/>
  <c r="CR49"/>
  <c r="CP49"/>
  <c r="CO49"/>
  <c r="CN49"/>
  <c r="CM49"/>
  <c r="CL49"/>
  <c r="CK49"/>
  <c r="CJ49"/>
  <c r="FG48" i="5" s="1"/>
  <c r="CI49" i="2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B48" i="5" s="1"/>
  <c r="F49" i="2"/>
  <c r="FA48" i="5" s="1"/>
  <c r="E49" i="2"/>
  <c r="D49"/>
  <c r="C49"/>
  <c r="B49"/>
  <c r="A49"/>
  <c r="CX48"/>
  <c r="CW48"/>
  <c r="CV48"/>
  <c r="CU48"/>
  <c r="CT48"/>
  <c r="CS48"/>
  <c r="CR48"/>
  <c r="CP48"/>
  <c r="CO48"/>
  <c r="CN48"/>
  <c r="CM48"/>
  <c r="CL48"/>
  <c r="CK48"/>
  <c r="CJ48"/>
  <c r="FG47" i="5" s="1"/>
  <c r="CI48" i="2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B47" i="5" s="1"/>
  <c r="F48" i="2"/>
  <c r="FA47" i="5" s="1"/>
  <c r="E48" i="2"/>
  <c r="D48"/>
  <c r="C48"/>
  <c r="B48"/>
  <c r="A48"/>
  <c r="CX47"/>
  <c r="CW47"/>
  <c r="CV47"/>
  <c r="CU47"/>
  <c r="CT47"/>
  <c r="CS47"/>
  <c r="CR47"/>
  <c r="CP47"/>
  <c r="CO47"/>
  <c r="CN47"/>
  <c r="CM47"/>
  <c r="CL47"/>
  <c r="CK47"/>
  <c r="CJ47"/>
  <c r="FG46" i="5" s="1"/>
  <c r="CI47" i="2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B46" i="5" s="1"/>
  <c r="F47" i="2"/>
  <c r="FA46" i="5" s="1"/>
  <c r="E47" i="2"/>
  <c r="D47"/>
  <c r="C47"/>
  <c r="B47"/>
  <c r="A47"/>
  <c r="CX46"/>
  <c r="CW46"/>
  <c r="CV46"/>
  <c r="CU46"/>
  <c r="CT46"/>
  <c r="CS46"/>
  <c r="CR46"/>
  <c r="CP46"/>
  <c r="CO46"/>
  <c r="CN46"/>
  <c r="CM46"/>
  <c r="CL46"/>
  <c r="CK46"/>
  <c r="CJ46"/>
  <c r="FG45" i="5" s="1"/>
  <c r="CI46" i="2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B45" i="5" s="1"/>
  <c r="F46" i="2"/>
  <c r="FA45" i="5" s="1"/>
  <c r="E46" i="2"/>
  <c r="D46"/>
  <c r="C46"/>
  <c r="B46"/>
  <c r="A46"/>
  <c r="CX45"/>
  <c r="CW45"/>
  <c r="CV45"/>
  <c r="CU45"/>
  <c r="CT45"/>
  <c r="CS45"/>
  <c r="CR45"/>
  <c r="CP45"/>
  <c r="CO45"/>
  <c r="CN45"/>
  <c r="CM45"/>
  <c r="CL45"/>
  <c r="CK45"/>
  <c r="CJ45"/>
  <c r="FG44" i="5" s="1"/>
  <c r="CI45" i="2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B44" i="5" s="1"/>
  <c r="F45" i="2"/>
  <c r="FA44" i="5" s="1"/>
  <c r="E45" i="2"/>
  <c r="D45"/>
  <c r="C45"/>
  <c r="B45"/>
  <c r="A45"/>
  <c r="CX44"/>
  <c r="CW44"/>
  <c r="CV44"/>
  <c r="CU44"/>
  <c r="CT44"/>
  <c r="CS44"/>
  <c r="CR44"/>
  <c r="CP44"/>
  <c r="CO44"/>
  <c r="CN44"/>
  <c r="CM44"/>
  <c r="CL44"/>
  <c r="CK44"/>
  <c r="CJ44"/>
  <c r="FG43" i="5" s="1"/>
  <c r="CI44" i="2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B43" i="5" s="1"/>
  <c r="F44" i="2"/>
  <c r="FA43" i="5" s="1"/>
  <c r="E44" i="2"/>
  <c r="D44"/>
  <c r="C44"/>
  <c r="B44"/>
  <c r="A44"/>
  <c r="CX43"/>
  <c r="CW43"/>
  <c r="CV43"/>
  <c r="CU43"/>
  <c r="CT43"/>
  <c r="CS43"/>
  <c r="CR43"/>
  <c r="CP43"/>
  <c r="CO43"/>
  <c r="CN43"/>
  <c r="CM43"/>
  <c r="CL43"/>
  <c r="CK43"/>
  <c r="CJ43"/>
  <c r="FG42" i="5" s="1"/>
  <c r="CI43" i="2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B42" i="5" s="1"/>
  <c r="F43" i="2"/>
  <c r="FA42" i="5" s="1"/>
  <c r="E43" i="2"/>
  <c r="D43"/>
  <c r="C43"/>
  <c r="B43"/>
  <c r="A43"/>
  <c r="CX42"/>
  <c r="CW42"/>
  <c r="CV42"/>
  <c r="CU42"/>
  <c r="CT42"/>
  <c r="CS42"/>
  <c r="CR42"/>
  <c r="CP42"/>
  <c r="CO42"/>
  <c r="CN42"/>
  <c r="CM42"/>
  <c r="CL42"/>
  <c r="CK42"/>
  <c r="CJ42"/>
  <c r="FG41" i="5" s="1"/>
  <c r="CI42" i="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B41" i="5" s="1"/>
  <c r="F42" i="2"/>
  <c r="FA41" i="5" s="1"/>
  <c r="E42" i="2"/>
  <c r="D42"/>
  <c r="C42"/>
  <c r="B42"/>
  <c r="A42"/>
  <c r="CX41"/>
  <c r="CW41"/>
  <c r="CV41"/>
  <c r="CU41"/>
  <c r="CT41"/>
  <c r="CS41"/>
  <c r="CR41"/>
  <c r="CP41"/>
  <c r="CO41"/>
  <c r="CN41"/>
  <c r="CM41"/>
  <c r="CL41"/>
  <c r="CK41"/>
  <c r="CJ41"/>
  <c r="FG40" i="5" s="1"/>
  <c r="CI41" i="2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B40" i="5" s="1"/>
  <c r="F41" i="2"/>
  <c r="FA40" i="5" s="1"/>
  <c r="E41" i="2"/>
  <c r="D41"/>
  <c r="C41"/>
  <c r="B41"/>
  <c r="A41"/>
  <c r="CX40"/>
  <c r="CW40"/>
  <c r="CV40"/>
  <c r="CU40"/>
  <c r="CT40"/>
  <c r="CS40"/>
  <c r="CR40"/>
  <c r="CP40"/>
  <c r="CO40"/>
  <c r="CN40"/>
  <c r="CM40"/>
  <c r="CL40"/>
  <c r="CK40"/>
  <c r="CJ40"/>
  <c r="FG39" i="5" s="1"/>
  <c r="CI40" i="2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B39" i="5" s="1"/>
  <c r="F40" i="2"/>
  <c r="FA39" i="5" s="1"/>
  <c r="E40" i="2"/>
  <c r="D40"/>
  <c r="C40"/>
  <c r="B40"/>
  <c r="A40"/>
  <c r="CX39"/>
  <c r="CW39"/>
  <c r="CV39"/>
  <c r="CU39"/>
  <c r="CT39"/>
  <c r="CS39"/>
  <c r="CR39"/>
  <c r="CP39"/>
  <c r="CO39"/>
  <c r="CN39"/>
  <c r="CM39"/>
  <c r="CL39"/>
  <c r="CK39"/>
  <c r="CJ39"/>
  <c r="FG38" i="5" s="1"/>
  <c r="CI39" i="2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B38" i="5" s="1"/>
  <c r="F39" i="2"/>
  <c r="FA38" i="5" s="1"/>
  <c r="E39" i="2"/>
  <c r="D39"/>
  <c r="C39"/>
  <c r="B39"/>
  <c r="A39"/>
  <c r="CX38"/>
  <c r="CW38"/>
  <c r="CV38"/>
  <c r="CU38"/>
  <c r="CT38"/>
  <c r="CS38"/>
  <c r="CR38"/>
  <c r="CP38"/>
  <c r="CO38"/>
  <c r="CN38"/>
  <c r="CM38"/>
  <c r="CL38"/>
  <c r="CK38"/>
  <c r="CJ38"/>
  <c r="FG37" i="5" s="1"/>
  <c r="CI38" i="2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B37" i="5" s="1"/>
  <c r="F38" i="2"/>
  <c r="FA37" i="5" s="1"/>
  <c r="E38" i="2"/>
  <c r="D38"/>
  <c r="C38"/>
  <c r="B38"/>
  <c r="A38"/>
  <c r="CX37"/>
  <c r="CW37"/>
  <c r="CV37"/>
  <c r="CU37"/>
  <c r="CT37"/>
  <c r="CS37"/>
  <c r="CR37"/>
  <c r="CP37"/>
  <c r="CO37"/>
  <c r="CN37"/>
  <c r="CM37"/>
  <c r="CL37"/>
  <c r="CK37"/>
  <c r="CJ37"/>
  <c r="FG36" i="5" s="1"/>
  <c r="CI37" i="2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B36" i="5" s="1"/>
  <c r="F37" i="2"/>
  <c r="FA36" i="5" s="1"/>
  <c r="E37" i="2"/>
  <c r="D37"/>
  <c r="C37"/>
  <c r="B37"/>
  <c r="A37"/>
  <c r="CX36"/>
  <c r="CW36"/>
  <c r="CV36"/>
  <c r="CU36"/>
  <c r="CT36"/>
  <c r="CS36"/>
  <c r="CR36"/>
  <c r="CP36"/>
  <c r="CO36"/>
  <c r="CN36"/>
  <c r="CM36"/>
  <c r="CL36"/>
  <c r="CK36"/>
  <c r="CJ36"/>
  <c r="FG35" i="5" s="1"/>
  <c r="CI36" i="2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B35" i="5" s="1"/>
  <c r="F36" i="2"/>
  <c r="FA35" i="5" s="1"/>
  <c r="E36" i="2"/>
  <c r="D36"/>
  <c r="C36"/>
  <c r="B36"/>
  <c r="A36"/>
  <c r="CX35"/>
  <c r="CW35"/>
  <c r="CV35"/>
  <c r="CU35"/>
  <c r="CT35"/>
  <c r="CS35"/>
  <c r="CR35"/>
  <c r="CP35"/>
  <c r="CO35"/>
  <c r="CN35"/>
  <c r="CM35"/>
  <c r="CL35"/>
  <c r="CK35"/>
  <c r="CJ35"/>
  <c r="FG34" i="5" s="1"/>
  <c r="CI35" i="2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B34" i="5" s="1"/>
  <c r="F35" i="2"/>
  <c r="FA34" i="5" s="1"/>
  <c r="E35" i="2"/>
  <c r="D35"/>
  <c r="C35"/>
  <c r="B35"/>
  <c r="A35"/>
  <c r="CX34"/>
  <c r="CW34"/>
  <c r="CV34"/>
  <c r="CU34"/>
  <c r="CT34"/>
  <c r="CS34"/>
  <c r="CR34"/>
  <c r="CP34"/>
  <c r="CO34"/>
  <c r="CN34"/>
  <c r="CM34"/>
  <c r="CL34"/>
  <c r="CK34"/>
  <c r="CJ34"/>
  <c r="FG33" i="5" s="1"/>
  <c r="CI34" i="2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B33" i="5" s="1"/>
  <c r="F34" i="2"/>
  <c r="FA33" i="5" s="1"/>
  <c r="E34" i="2"/>
  <c r="D34"/>
  <c r="C34"/>
  <c r="B34"/>
  <c r="A34"/>
  <c r="CX33"/>
  <c r="CW33"/>
  <c r="CV33"/>
  <c r="CU33"/>
  <c r="CT33"/>
  <c r="CS33"/>
  <c r="CR33"/>
  <c r="CP33"/>
  <c r="CO33"/>
  <c r="CN33"/>
  <c r="CM33"/>
  <c r="CL33"/>
  <c r="CK33"/>
  <c r="CJ33"/>
  <c r="FG32" i="5" s="1"/>
  <c r="CI33" i="2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B32" i="5" s="1"/>
  <c r="F33" i="2"/>
  <c r="FA32" i="5" s="1"/>
  <c r="E33" i="2"/>
  <c r="D33"/>
  <c r="C33"/>
  <c r="B33"/>
  <c r="A33"/>
  <c r="CX32"/>
  <c r="CW32"/>
  <c r="CV32"/>
  <c r="CU32"/>
  <c r="CT32"/>
  <c r="CS32"/>
  <c r="CR32"/>
  <c r="CP32"/>
  <c r="CO32"/>
  <c r="CN32"/>
  <c r="CM32"/>
  <c r="CL32"/>
  <c r="CK32"/>
  <c r="CJ32"/>
  <c r="FG31" i="5" s="1"/>
  <c r="CI32" i="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B31" i="5" s="1"/>
  <c r="F32" i="2"/>
  <c r="FA31" i="5" s="1"/>
  <c r="E32" i="2"/>
  <c r="D32"/>
  <c r="C32"/>
  <c r="B32"/>
  <c r="A32"/>
  <c r="CX31"/>
  <c r="CW31"/>
  <c r="CV31"/>
  <c r="CU31"/>
  <c r="CT31"/>
  <c r="CS31"/>
  <c r="CR31"/>
  <c r="CP31"/>
  <c r="CO31"/>
  <c r="CN31"/>
  <c r="CM31"/>
  <c r="CL31"/>
  <c r="CK31"/>
  <c r="CJ31"/>
  <c r="FG30" i="5" s="1"/>
  <c r="CI31" i="2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B30" i="5" s="1"/>
  <c r="F31" i="2"/>
  <c r="FA30" i="5" s="1"/>
  <c r="E31" i="2"/>
  <c r="D31"/>
  <c r="C31"/>
  <c r="B31"/>
  <c r="A31"/>
  <c r="CX30"/>
  <c r="CW30"/>
  <c r="CV30"/>
  <c r="CU30"/>
  <c r="CT30"/>
  <c r="CS30"/>
  <c r="CR30"/>
  <c r="CP30"/>
  <c r="CO30"/>
  <c r="CN30"/>
  <c r="CM30"/>
  <c r="CL30"/>
  <c r="CK30"/>
  <c r="CJ30"/>
  <c r="FG29" i="5" s="1"/>
  <c r="CI30" i="2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B29" i="5" s="1"/>
  <c r="F30" i="2"/>
  <c r="FA29" i="5" s="1"/>
  <c r="E30" i="2"/>
  <c r="D30"/>
  <c r="C30"/>
  <c r="B30"/>
  <c r="A30"/>
  <c r="CX29"/>
  <c r="CW29"/>
  <c r="CV29"/>
  <c r="CU29"/>
  <c r="CT29"/>
  <c r="CS29"/>
  <c r="CR29"/>
  <c r="CP29"/>
  <c r="CO29"/>
  <c r="CN29"/>
  <c r="CM29"/>
  <c r="CL29"/>
  <c r="CK29"/>
  <c r="CJ29"/>
  <c r="FG28" i="5" s="1"/>
  <c r="CI29" i="2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B28" i="5" s="1"/>
  <c r="F29" i="2"/>
  <c r="FA28" i="5" s="1"/>
  <c r="E29" i="2"/>
  <c r="D29"/>
  <c r="C29"/>
  <c r="B29"/>
  <c r="A29"/>
  <c r="CX28"/>
  <c r="CW28"/>
  <c r="CV28"/>
  <c r="CU28"/>
  <c r="CT28"/>
  <c r="CS28"/>
  <c r="CR28"/>
  <c r="CP28"/>
  <c r="CO28"/>
  <c r="CN28"/>
  <c r="CM28"/>
  <c r="CL28"/>
  <c r="CK28"/>
  <c r="CJ28"/>
  <c r="FG27" i="5" s="1"/>
  <c r="CI28" i="2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B27" i="5" s="1"/>
  <c r="F28" i="2"/>
  <c r="FA27" i="5" s="1"/>
  <c r="E28" i="2"/>
  <c r="D28"/>
  <c r="C28"/>
  <c r="B28"/>
  <c r="A28"/>
  <c r="CX27"/>
  <c r="CW27"/>
  <c r="CV27"/>
  <c r="CU27"/>
  <c r="CT27"/>
  <c r="CS27"/>
  <c r="CR27"/>
  <c r="CP27"/>
  <c r="CO27"/>
  <c r="CN27"/>
  <c r="CM27"/>
  <c r="CL27"/>
  <c r="CK27"/>
  <c r="CJ27"/>
  <c r="FG26" i="5" s="1"/>
  <c r="CI27" i="2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B26" i="5" s="1"/>
  <c r="F27" i="2"/>
  <c r="FA26" i="5" s="1"/>
  <c r="E27" i="2"/>
  <c r="D27"/>
  <c r="C27"/>
  <c r="B27"/>
  <c r="A27"/>
  <c r="CX26"/>
  <c r="CW26"/>
  <c r="CV26"/>
  <c r="CU26"/>
  <c r="CT26"/>
  <c r="CS26"/>
  <c r="CR26"/>
  <c r="CP26"/>
  <c r="CO26"/>
  <c r="CN26"/>
  <c r="CM26"/>
  <c r="CL26"/>
  <c r="CK26"/>
  <c r="CJ26"/>
  <c r="FG25" i="5" s="1"/>
  <c r="CI26" i="2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B25" i="5" s="1"/>
  <c r="F26" i="2"/>
  <c r="FA25" i="5" s="1"/>
  <c r="E26" i="2"/>
  <c r="D26"/>
  <c r="C26"/>
  <c r="B26"/>
  <c r="A26"/>
  <c r="CX25"/>
  <c r="CW25"/>
  <c r="CV25"/>
  <c r="CU25"/>
  <c r="CT25"/>
  <c r="CS25"/>
  <c r="CR25"/>
  <c r="CP25"/>
  <c r="CO25"/>
  <c r="CN25"/>
  <c r="CM25"/>
  <c r="CL25"/>
  <c r="CK25"/>
  <c r="CJ25"/>
  <c r="FG24" i="5" s="1"/>
  <c r="CI25" i="2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B24" i="5" s="1"/>
  <c r="F25" i="2"/>
  <c r="FA24" i="5" s="1"/>
  <c r="E25" i="2"/>
  <c r="D25"/>
  <c r="C25"/>
  <c r="B25"/>
  <c r="A25"/>
  <c r="CX24"/>
  <c r="CW24"/>
  <c r="CV24"/>
  <c r="CU24"/>
  <c r="CT24"/>
  <c r="CS24"/>
  <c r="CR24"/>
  <c r="CP24"/>
  <c r="CO24"/>
  <c r="CN24"/>
  <c r="CM24"/>
  <c r="CL24"/>
  <c r="CK24"/>
  <c r="CJ24"/>
  <c r="FG23" i="5" s="1"/>
  <c r="CI24" i="2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B23" i="5" s="1"/>
  <c r="F24" i="2"/>
  <c r="FA23" i="5" s="1"/>
  <c r="E24" i="2"/>
  <c r="D24"/>
  <c r="C24"/>
  <c r="B24"/>
  <c r="A24"/>
  <c r="CX23"/>
  <c r="CW23"/>
  <c r="CV23"/>
  <c r="CU23"/>
  <c r="CT23"/>
  <c r="CS23"/>
  <c r="CR23"/>
  <c r="CP23"/>
  <c r="CO23"/>
  <c r="CN23"/>
  <c r="CM23"/>
  <c r="CL23"/>
  <c r="CK23"/>
  <c r="CJ23"/>
  <c r="FG22" i="5" s="1"/>
  <c r="CI23" i="2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B22" i="5" s="1"/>
  <c r="F23" i="2"/>
  <c r="FA22" i="5" s="1"/>
  <c r="E23" i="2"/>
  <c r="D23"/>
  <c r="C23"/>
  <c r="B23"/>
  <c r="A23"/>
  <c r="CX22"/>
  <c r="CW22"/>
  <c r="CV22"/>
  <c r="CU22"/>
  <c r="CT22"/>
  <c r="CS22"/>
  <c r="CR22"/>
  <c r="CP22"/>
  <c r="CO22"/>
  <c r="CN22"/>
  <c r="CM22"/>
  <c r="CL22"/>
  <c r="CK22"/>
  <c r="CJ22"/>
  <c r="FG21" i="5" s="1"/>
  <c r="CI22" i="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B21" i="5" s="1"/>
  <c r="F22" i="2"/>
  <c r="FA21" i="5" s="1"/>
  <c r="E22" i="2"/>
  <c r="D22"/>
  <c r="C22"/>
  <c r="B22"/>
  <c r="A22"/>
  <c r="CX21"/>
  <c r="CW21"/>
  <c r="CV21"/>
  <c r="CU21"/>
  <c r="CT21"/>
  <c r="CS21"/>
  <c r="CR21"/>
  <c r="CP21"/>
  <c r="CO21"/>
  <c r="CN21"/>
  <c r="CM21"/>
  <c r="CL21"/>
  <c r="CK21"/>
  <c r="CJ21"/>
  <c r="FG20" i="5" s="1"/>
  <c r="CI21" i="2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B20" i="5" s="1"/>
  <c r="F21" i="2"/>
  <c r="FA20" i="5" s="1"/>
  <c r="E21" i="2"/>
  <c r="D21"/>
  <c r="C21"/>
  <c r="B21"/>
  <c r="A21"/>
  <c r="CX20"/>
  <c r="CW20"/>
  <c r="CV20"/>
  <c r="CU20"/>
  <c r="CT20"/>
  <c r="CS20"/>
  <c r="CR20"/>
  <c r="CP20"/>
  <c r="CO20"/>
  <c r="CN20"/>
  <c r="CM20"/>
  <c r="CL20"/>
  <c r="CK20"/>
  <c r="CJ20"/>
  <c r="FG19" i="5" s="1"/>
  <c r="CI20" i="2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B19" i="5" s="1"/>
  <c r="F20" i="2"/>
  <c r="FA19" i="5" s="1"/>
  <c r="E20" i="2"/>
  <c r="D20"/>
  <c r="C20"/>
  <c r="B20"/>
  <c r="A20"/>
  <c r="CX19"/>
  <c r="CW19"/>
  <c r="CV19"/>
  <c r="CU19"/>
  <c r="CT19"/>
  <c r="CS19"/>
  <c r="CR19"/>
  <c r="CP19"/>
  <c r="CO19"/>
  <c r="CN19"/>
  <c r="CM19"/>
  <c r="CL19"/>
  <c r="CK19"/>
  <c r="CJ19"/>
  <c r="FG18" i="5" s="1"/>
  <c r="CI19" i="2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B18" i="5" s="1"/>
  <c r="F19" i="2"/>
  <c r="FA18" i="5" s="1"/>
  <c r="E19" i="2"/>
  <c r="D19"/>
  <c r="C19"/>
  <c r="B19"/>
  <c r="A19"/>
  <c r="CX18"/>
  <c r="CW18"/>
  <c r="CV18"/>
  <c r="CU18"/>
  <c r="CT18"/>
  <c r="CS18"/>
  <c r="CR18"/>
  <c r="CP18"/>
  <c r="CO18"/>
  <c r="CN18"/>
  <c r="CM18"/>
  <c r="CL18"/>
  <c r="CK18"/>
  <c r="CJ18"/>
  <c r="FG17" i="5" s="1"/>
  <c r="CI18" i="2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B17" i="5" s="1"/>
  <c r="F18" i="2"/>
  <c r="FA17" i="5" s="1"/>
  <c r="E18" i="2"/>
  <c r="D18"/>
  <c r="C18"/>
  <c r="B18"/>
  <c r="A18"/>
  <c r="CX17"/>
  <c r="CW17"/>
  <c r="CV17"/>
  <c r="CU17"/>
  <c r="CT17"/>
  <c r="CS17"/>
  <c r="CR17"/>
  <c r="CP17"/>
  <c r="CO17"/>
  <c r="CN17"/>
  <c r="CM17"/>
  <c r="CL17"/>
  <c r="CK17"/>
  <c r="CJ17"/>
  <c r="FG16" i="5" s="1"/>
  <c r="CI17" i="2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B16" i="5" s="1"/>
  <c r="F17" i="2"/>
  <c r="FA16" i="5" s="1"/>
  <c r="E17" i="2"/>
  <c r="D17"/>
  <c r="C17"/>
  <c r="B17"/>
  <c r="A17"/>
  <c r="CX16"/>
  <c r="CW16"/>
  <c r="CV16"/>
  <c r="CU16"/>
  <c r="CT16"/>
  <c r="CS16"/>
  <c r="CR16"/>
  <c r="CP16"/>
  <c r="CO16"/>
  <c r="CN16"/>
  <c r="CM16"/>
  <c r="CL16"/>
  <c r="CK16"/>
  <c r="CJ16"/>
  <c r="FG15" i="5" s="1"/>
  <c r="CI16" i="2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B15" i="5" s="1"/>
  <c r="F16" i="2"/>
  <c r="FA15" i="5" s="1"/>
  <c r="E16" i="2"/>
  <c r="D16"/>
  <c r="C16"/>
  <c r="B16"/>
  <c r="A16"/>
  <c r="CX15"/>
  <c r="CW15"/>
  <c r="CV15"/>
  <c r="CU15"/>
  <c r="CT15"/>
  <c r="CS15"/>
  <c r="CR15"/>
  <c r="CP15"/>
  <c r="CO15"/>
  <c r="CN15"/>
  <c r="CM15"/>
  <c r="CL15"/>
  <c r="CK15"/>
  <c r="CJ15"/>
  <c r="FG14" i="5" s="1"/>
  <c r="CI15" i="2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B14" i="5" s="1"/>
  <c r="F15" i="2"/>
  <c r="FA14" i="5" s="1"/>
  <c r="E15" i="2"/>
  <c r="D15"/>
  <c r="C15"/>
  <c r="B15"/>
  <c r="A15"/>
  <c r="CX14"/>
  <c r="CW14"/>
  <c r="CV14"/>
  <c r="CU14"/>
  <c r="CT14"/>
  <c r="CS14"/>
  <c r="CR14"/>
  <c r="CP14"/>
  <c r="CO14"/>
  <c r="CN14"/>
  <c r="CM14"/>
  <c r="CL14"/>
  <c r="CK14"/>
  <c r="CJ14"/>
  <c r="FG13" i="5" s="1"/>
  <c r="CI14" i="2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B13" i="5" s="1"/>
  <c r="F14" i="2"/>
  <c r="FA13" i="5" s="1"/>
  <c r="E14" i="2"/>
  <c r="D14"/>
  <c r="C14"/>
  <c r="B14"/>
  <c r="A14"/>
  <c r="CX13"/>
  <c r="CW13"/>
  <c r="CV13"/>
  <c r="CU13"/>
  <c r="CT13"/>
  <c r="CS13"/>
  <c r="CR13"/>
  <c r="CP13"/>
  <c r="CO13"/>
  <c r="CN13"/>
  <c r="CM13"/>
  <c r="CL13"/>
  <c r="CK13"/>
  <c r="CJ13"/>
  <c r="FG12" i="5" s="1"/>
  <c r="CI13" i="2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B12" i="5" s="1"/>
  <c r="F13" i="2"/>
  <c r="FA12" i="5" s="1"/>
  <c r="E13" i="2"/>
  <c r="D13"/>
  <c r="C13"/>
  <c r="B13"/>
  <c r="A13"/>
  <c r="CX12"/>
  <c r="CW12"/>
  <c r="CV12"/>
  <c r="CU12"/>
  <c r="CT12"/>
  <c r="CS12"/>
  <c r="CR12"/>
  <c r="CP12"/>
  <c r="CO12"/>
  <c r="CN12"/>
  <c r="CM12"/>
  <c r="CL12"/>
  <c r="CK12"/>
  <c r="CJ12"/>
  <c r="FG11" i="5" s="1"/>
  <c r="CI12" i="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B11" i="5" s="1"/>
  <c r="F12" i="2"/>
  <c r="FA11" i="5" s="1"/>
  <c r="E12" i="2"/>
  <c r="D12"/>
  <c r="C12"/>
  <c r="B12"/>
  <c r="A12"/>
  <c r="CX11"/>
  <c r="CW11"/>
  <c r="CV11"/>
  <c r="CU11"/>
  <c r="CT11"/>
  <c r="CS11"/>
  <c r="CR11"/>
  <c r="CP11"/>
  <c r="CO11"/>
  <c r="CN11"/>
  <c r="CM11"/>
  <c r="CL11"/>
  <c r="CK11"/>
  <c r="CJ11"/>
  <c r="FG10" i="5" s="1"/>
  <c r="CI11" i="2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B10" i="5" s="1"/>
  <c r="F11" i="2"/>
  <c r="FA10" i="5" s="1"/>
  <c r="E11" i="2"/>
  <c r="D11"/>
  <c r="C11"/>
  <c r="B11"/>
  <c r="A11"/>
  <c r="CX10"/>
  <c r="CW10"/>
  <c r="CV10"/>
  <c r="CU10"/>
  <c r="CT10"/>
  <c r="CS10"/>
  <c r="CR10"/>
  <c r="CP10"/>
  <c r="CO10"/>
  <c r="CN10"/>
  <c r="CM10"/>
  <c r="CL10"/>
  <c r="CK10"/>
  <c r="CJ10"/>
  <c r="FG9" i="5" s="1"/>
  <c r="CI10" i="2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B9" i="5" s="1"/>
  <c r="F10" i="2"/>
  <c r="FA9" i="5" s="1"/>
  <c r="E10" i="2"/>
  <c r="D10"/>
  <c r="C10"/>
  <c r="B10"/>
  <c r="A10"/>
  <c r="CX9"/>
  <c r="CW9"/>
  <c r="CV9"/>
  <c r="CU9"/>
  <c r="CT9"/>
  <c r="CS9"/>
  <c r="CR9"/>
  <c r="CP9"/>
  <c r="CO9"/>
  <c r="CN9"/>
  <c r="CM9"/>
  <c r="CL9"/>
  <c r="CK9"/>
  <c r="CJ9"/>
  <c r="FG8" i="5" s="1"/>
  <c r="CI9" i="2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B8" i="5" s="1"/>
  <c r="F9" i="2"/>
  <c r="FA8" i="5" s="1"/>
  <c r="E9" i="2"/>
  <c r="D9"/>
  <c r="C9"/>
  <c r="B9"/>
  <c r="A9"/>
  <c r="CX8"/>
  <c r="CW8"/>
  <c r="CV8"/>
  <c r="CU8"/>
  <c r="CT8"/>
  <c r="CS8"/>
  <c r="CR8"/>
  <c r="CP8"/>
  <c r="CO8"/>
  <c r="CN8"/>
  <c r="CM8"/>
  <c r="CL8"/>
  <c r="CK8"/>
  <c r="CJ8"/>
  <c r="FG7" i="5" s="1"/>
  <c r="CI8" i="2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B7" i="5" s="1"/>
  <c r="F8" i="2"/>
  <c r="FA7" i="5" s="1"/>
  <c r="E8" i="2"/>
  <c r="D8"/>
  <c r="C8"/>
  <c r="B8"/>
  <c r="A8"/>
  <c r="CX7"/>
  <c r="CW7"/>
  <c r="CV7"/>
  <c r="CU7"/>
  <c r="CT7"/>
  <c r="CS7"/>
  <c r="CR7"/>
  <c r="CP7"/>
  <c r="CO7"/>
  <c r="CN7"/>
  <c r="CM7"/>
  <c r="CL7"/>
  <c r="CK7"/>
  <c r="CJ7"/>
  <c r="FG6" i="5" s="1"/>
  <c r="CI7" i="2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B6" i="5" s="1"/>
  <c r="F7" i="2"/>
  <c r="FA6" i="5" s="1"/>
  <c r="E7" i="2"/>
  <c r="D7"/>
  <c r="C7"/>
  <c r="B7"/>
  <c r="A7"/>
  <c r="CX6"/>
  <c r="CW6"/>
  <c r="CV6"/>
  <c r="CU6"/>
  <c r="CT6"/>
  <c r="CS6"/>
  <c r="CR6"/>
  <c r="CP6"/>
  <c r="CO6"/>
  <c r="CN6"/>
  <c r="CM6"/>
  <c r="CL6"/>
  <c r="CK6"/>
  <c r="CJ6"/>
  <c r="FG5" i="5" s="1"/>
  <c r="CI6" i="2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B5" i="5" s="1"/>
  <c r="F6" i="2"/>
  <c r="FA5" i="5" s="1"/>
  <c r="E6" i="2"/>
  <c r="D6"/>
  <c r="C6"/>
  <c r="B6"/>
  <c r="A6"/>
  <c r="CX5"/>
  <c r="CW5"/>
  <c r="CV5"/>
  <c r="CU5"/>
  <c r="CT5"/>
  <c r="CS5"/>
  <c r="CR5"/>
  <c r="CP5"/>
  <c r="CO5"/>
  <c r="CN5"/>
  <c r="CM5"/>
  <c r="CL5"/>
  <c r="CK5"/>
  <c r="CJ5"/>
  <c r="FG4" i="5" s="1"/>
  <c r="CI5" i="2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B4" i="5" s="1"/>
  <c r="F5" i="2"/>
  <c r="FA4" i="5" s="1"/>
  <c r="E5" i="2"/>
  <c r="D5"/>
  <c r="C5"/>
  <c r="B5"/>
  <c r="A5"/>
  <c r="CX4"/>
  <c r="CW4"/>
  <c r="CV4"/>
  <c r="CU4"/>
  <c r="CT4"/>
  <c r="CS4"/>
  <c r="CR4"/>
  <c r="CP4"/>
  <c r="CO4"/>
  <c r="CN4"/>
  <c r="CM4"/>
  <c r="CL4"/>
  <c r="CK4"/>
  <c r="CJ4"/>
  <c r="FG3" i="5" s="1"/>
  <c r="CI4" i="2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B3" i="5" s="1"/>
  <c r="F4" i="2"/>
  <c r="FA3" i="5" s="1"/>
  <c r="E4" i="2"/>
  <c r="D4"/>
  <c r="C4"/>
  <c r="B4"/>
  <c r="A4"/>
  <c r="CX3"/>
  <c r="CW3"/>
  <c r="CV3"/>
  <c r="CU3"/>
  <c r="CT3"/>
  <c r="CS3"/>
  <c r="CR3"/>
  <c r="CP3"/>
  <c r="CO3"/>
  <c r="CN3"/>
  <c r="CM3"/>
  <c r="CL3"/>
  <c r="CK3"/>
  <c r="CJ3"/>
  <c r="FG2" i="5" s="1"/>
  <c r="CI3" i="2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B2" i="5" s="1"/>
  <c r="F3" i="2"/>
  <c r="FA2" i="5" s="1"/>
  <c r="E3" i="2"/>
  <c r="D3"/>
  <c r="C3"/>
  <c r="B3"/>
  <c r="A3"/>
  <c r="DV116" i="1"/>
  <c r="DV115"/>
  <c r="DV114"/>
  <c r="DV113"/>
  <c r="DV112"/>
  <c r="DV111"/>
  <c r="DV110"/>
  <c r="DV109"/>
  <c r="DV108"/>
  <c r="DV107"/>
  <c r="DV106"/>
  <c r="DV105"/>
  <c r="DV104"/>
  <c r="DV103"/>
  <c r="DV102"/>
  <c r="DV101"/>
  <c r="DV100"/>
  <c r="DV99"/>
  <c r="DV98"/>
  <c r="DV97"/>
  <c r="DV96"/>
  <c r="DV95"/>
  <c r="DV94"/>
  <c r="DV93"/>
  <c r="DV92"/>
  <c r="DV91"/>
  <c r="DV90"/>
  <c r="DV89"/>
  <c r="DV88"/>
  <c r="DV87"/>
  <c r="DV86"/>
  <c r="DV85"/>
  <c r="DV84"/>
  <c r="DV83"/>
  <c r="DV82"/>
  <c r="DV81"/>
  <c r="DV80"/>
  <c r="DV79"/>
  <c r="DV78"/>
  <c r="DV77"/>
  <c r="DV76"/>
  <c r="DV75"/>
  <c r="DV74"/>
  <c r="DV73"/>
  <c r="DV72"/>
  <c r="DV71"/>
  <c r="DV70"/>
  <c r="DV69"/>
  <c r="DV68"/>
  <c r="DV67"/>
  <c r="DV66"/>
  <c r="DV65"/>
  <c r="DV64"/>
  <c r="DV63"/>
  <c r="DV62"/>
  <c r="DV61"/>
  <c r="DV60"/>
  <c r="DV59"/>
  <c r="DV58"/>
  <c r="DV57"/>
  <c r="DV56"/>
  <c r="DV55"/>
  <c r="DV54"/>
  <c r="DV53"/>
  <c r="DV52"/>
  <c r="DV51"/>
  <c r="DV50"/>
  <c r="DV49"/>
  <c r="DV48"/>
  <c r="DV47"/>
  <c r="DV46"/>
  <c r="DV45"/>
  <c r="DV44"/>
  <c r="DV43"/>
  <c r="DV42"/>
  <c r="DV41"/>
  <c r="DV40"/>
  <c r="DV39"/>
  <c r="DV38"/>
  <c r="DV37"/>
  <c r="DV36"/>
  <c r="DV35"/>
  <c r="DV34"/>
  <c r="DV33"/>
  <c r="DV32"/>
  <c r="DV31"/>
  <c r="DV30"/>
  <c r="DV29"/>
  <c r="DV28"/>
  <c r="DV27"/>
  <c r="DV26"/>
  <c r="DV25"/>
  <c r="DV24"/>
  <c r="DV23"/>
  <c r="DV22"/>
  <c r="DV21"/>
  <c r="DV20"/>
  <c r="DV19"/>
  <c r="DV18"/>
  <c r="DV17"/>
  <c r="DV16"/>
  <c r="DV15"/>
  <c r="DV14"/>
  <c r="DV13"/>
  <c r="DV12"/>
  <c r="DV11"/>
  <c r="DV10"/>
  <c r="DV9"/>
  <c r="DV8"/>
  <c r="DV7"/>
  <c r="DV6"/>
  <c r="DV5"/>
  <c r="DV4"/>
  <c r="DV3"/>
  <c r="CQ29" i="2" l="1"/>
  <c r="CQ31"/>
  <c r="VU1" i="5"/>
  <c r="HB2"/>
  <c r="GM2"/>
  <c r="AE2"/>
  <c r="Z2"/>
  <c r="EH2"/>
  <c r="AA2"/>
  <c r="EI2"/>
  <c r="AH2"/>
  <c r="AI2"/>
  <c r="AD2"/>
  <c r="WQ2"/>
  <c r="XH2"/>
  <c r="WY2"/>
  <c r="XR2"/>
  <c r="GI2"/>
  <c r="GD2"/>
  <c r="FY2"/>
  <c r="FT2"/>
  <c r="FO2"/>
  <c r="FJ2"/>
  <c r="HR2"/>
  <c r="GJ2"/>
  <c r="GE2"/>
  <c r="FZ2"/>
  <c r="FU2"/>
  <c r="FP2"/>
  <c r="VW2"/>
  <c r="HS2"/>
  <c r="EK2"/>
  <c r="VE3"/>
  <c r="FD3"/>
  <c r="EL3"/>
  <c r="BY3"/>
  <c r="BQ3"/>
  <c r="BI3"/>
  <c r="AS3"/>
  <c r="AC3"/>
  <c r="VY2"/>
  <c r="VS3"/>
  <c r="UZ3"/>
  <c r="HM3"/>
  <c r="HG3"/>
  <c r="HA3"/>
  <c r="GU3"/>
  <c r="GO3"/>
  <c r="BR3"/>
  <c r="BJ3"/>
  <c r="BE3"/>
  <c r="AO3"/>
  <c r="I3"/>
  <c r="WX3"/>
  <c r="VO3"/>
  <c r="UP3"/>
  <c r="GL3"/>
  <c r="EO3"/>
  <c r="BU3"/>
  <c r="BA3"/>
  <c r="U3"/>
  <c r="E3"/>
  <c r="XT2"/>
  <c r="XG3"/>
  <c r="VK3"/>
  <c r="HJ3"/>
  <c r="HD3"/>
  <c r="GX3"/>
  <c r="GR3"/>
  <c r="FX3"/>
  <c r="FS3"/>
  <c r="FN3"/>
  <c r="EQ3"/>
  <c r="BV3"/>
  <c r="BN3"/>
  <c r="AG3"/>
  <c r="Q3"/>
  <c r="EG3"/>
  <c r="EB3"/>
  <c r="G3"/>
  <c r="C3"/>
  <c r="K3"/>
  <c r="HE3"/>
  <c r="GP3"/>
  <c r="EZ3"/>
  <c r="EW3"/>
  <c r="BC3"/>
  <c r="AY3"/>
  <c r="BG3"/>
  <c r="HB4"/>
  <c r="GM4"/>
  <c r="GV4"/>
  <c r="HK4"/>
  <c r="HN4"/>
  <c r="VG4"/>
  <c r="VB4"/>
  <c r="GY4"/>
  <c r="UK4"/>
  <c r="KQ4"/>
  <c r="IC4"/>
  <c r="HW4"/>
  <c r="BM4"/>
  <c r="AK4"/>
  <c r="WZ3"/>
  <c r="UF4"/>
  <c r="JO4"/>
  <c r="JJ4"/>
  <c r="JE4"/>
  <c r="IZ4"/>
  <c r="IU4"/>
  <c r="IP4"/>
  <c r="IK4"/>
  <c r="IF4"/>
  <c r="HX4"/>
  <c r="AW4"/>
  <c r="A4"/>
  <c r="YE3"/>
  <c r="VF3"/>
  <c r="KY4"/>
  <c r="JP4"/>
  <c r="JK4"/>
  <c r="JF4"/>
  <c r="JA4"/>
  <c r="IV4"/>
  <c r="IQ4"/>
  <c r="IL4"/>
  <c r="IG4"/>
  <c r="IA4"/>
  <c r="HP4"/>
  <c r="M4"/>
  <c r="VA3"/>
  <c r="YD4"/>
  <c r="KU4"/>
  <c r="JQ4"/>
  <c r="JL4"/>
  <c r="JG4"/>
  <c r="JB4"/>
  <c r="IW4"/>
  <c r="IR4"/>
  <c r="IM4"/>
  <c r="IH4"/>
  <c r="IB4"/>
  <c r="HV4"/>
  <c r="GN4"/>
  <c r="Y4"/>
  <c r="HQ3"/>
  <c r="B3"/>
  <c r="KV3"/>
  <c r="LA3" s="1"/>
  <c r="KR3"/>
  <c r="J3"/>
  <c r="WT3"/>
  <c r="EF3"/>
  <c r="EA3"/>
  <c r="F3"/>
  <c r="W3"/>
  <c r="R3"/>
  <c r="EC3"/>
  <c r="S3"/>
  <c r="N3"/>
  <c r="ED3"/>
  <c r="O3"/>
  <c r="V3"/>
  <c r="AX3"/>
  <c r="ET3"/>
  <c r="KW3"/>
  <c r="BF3"/>
  <c r="VQ2"/>
  <c r="BB3"/>
  <c r="XS3"/>
  <c r="VX3"/>
  <c r="FK3"/>
  <c r="FH3"/>
  <c r="VL3"/>
  <c r="EX3"/>
  <c r="ER3"/>
  <c r="FE3"/>
  <c r="WR3"/>
  <c r="VT3"/>
  <c r="EU3"/>
  <c r="VP3"/>
  <c r="WU3"/>
  <c r="KZ3"/>
  <c r="EH4"/>
  <c r="AE4"/>
  <c r="Z4"/>
  <c r="EI4"/>
  <c r="AA4"/>
  <c r="AH4"/>
  <c r="AI4"/>
  <c r="AD4"/>
  <c r="UX4"/>
  <c r="AP4"/>
  <c r="AL4"/>
  <c r="VM3"/>
  <c r="UV4"/>
  <c r="KS4"/>
  <c r="UW4"/>
  <c r="AT4"/>
  <c r="WQ4"/>
  <c r="WY4"/>
  <c r="XH4"/>
  <c r="VW4"/>
  <c r="HR4"/>
  <c r="GJ4"/>
  <c r="GE4"/>
  <c r="FZ4"/>
  <c r="FU4"/>
  <c r="FP4"/>
  <c r="HS4"/>
  <c r="XR4"/>
  <c r="EK4"/>
  <c r="FJ4"/>
  <c r="WX5"/>
  <c r="VO5"/>
  <c r="HJ5"/>
  <c r="HD5"/>
  <c r="GX5"/>
  <c r="GR5"/>
  <c r="FX5"/>
  <c r="FS5"/>
  <c r="FN5"/>
  <c r="EQ5"/>
  <c r="BV5"/>
  <c r="BN5"/>
  <c r="AG5"/>
  <c r="Q5"/>
  <c r="XT4"/>
  <c r="XG5"/>
  <c r="VK5"/>
  <c r="FD5"/>
  <c r="EL5"/>
  <c r="BY5"/>
  <c r="BQ5"/>
  <c r="BI5"/>
  <c r="AS5"/>
  <c r="AC5"/>
  <c r="VE5"/>
  <c r="HM5"/>
  <c r="HG5"/>
  <c r="HA5"/>
  <c r="GU5"/>
  <c r="GO5"/>
  <c r="BR5"/>
  <c r="BJ5"/>
  <c r="BE5"/>
  <c r="AO5"/>
  <c r="I5"/>
  <c r="VY4"/>
  <c r="VS5"/>
  <c r="UZ5"/>
  <c r="UP5"/>
  <c r="GL5"/>
  <c r="EO5"/>
  <c r="BU5"/>
  <c r="BA5"/>
  <c r="U5"/>
  <c r="E5"/>
  <c r="K5"/>
  <c r="EG5"/>
  <c r="EB5"/>
  <c r="G5"/>
  <c r="C5"/>
  <c r="HE5"/>
  <c r="GP5"/>
  <c r="GS5"/>
  <c r="HH5"/>
  <c r="EW5"/>
  <c r="EZ5"/>
  <c r="BG5"/>
  <c r="BC5"/>
  <c r="AY5"/>
  <c r="EN5"/>
  <c r="BZ5"/>
  <c r="HB6"/>
  <c r="GM6"/>
  <c r="GV6"/>
  <c r="HK6"/>
  <c r="AM6"/>
  <c r="AU6"/>
  <c r="AQ6"/>
  <c r="HN6"/>
  <c r="VG6"/>
  <c r="GY6"/>
  <c r="VB6"/>
  <c r="UF6"/>
  <c r="JO6"/>
  <c r="JJ6"/>
  <c r="JE6"/>
  <c r="IZ6"/>
  <c r="IU6"/>
  <c r="IP6"/>
  <c r="IK6"/>
  <c r="IF6"/>
  <c r="HX6"/>
  <c r="M6"/>
  <c r="VA5"/>
  <c r="KY6"/>
  <c r="JP6"/>
  <c r="JK6"/>
  <c r="JF6"/>
  <c r="JA6"/>
  <c r="IV6"/>
  <c r="IQ6"/>
  <c r="IL6"/>
  <c r="IG6"/>
  <c r="IA6"/>
  <c r="HP6"/>
  <c r="Y6"/>
  <c r="KU6"/>
  <c r="JQ6"/>
  <c r="JL6"/>
  <c r="JG6"/>
  <c r="JB6"/>
  <c r="IW6"/>
  <c r="IR6"/>
  <c r="IM6"/>
  <c r="IH6"/>
  <c r="IB6"/>
  <c r="HV6"/>
  <c r="GN6"/>
  <c r="BM6"/>
  <c r="AK6"/>
  <c r="WZ5"/>
  <c r="YD6"/>
  <c r="UK6"/>
  <c r="KQ6"/>
  <c r="IC6"/>
  <c r="HW6"/>
  <c r="AW6"/>
  <c r="A6"/>
  <c r="YE5"/>
  <c r="VF5"/>
  <c r="WT11"/>
  <c r="HQ11"/>
  <c r="B11"/>
  <c r="KV11"/>
  <c r="LA11" s="1"/>
  <c r="KR11"/>
  <c r="J11"/>
  <c r="EF11"/>
  <c r="EA11"/>
  <c r="F11"/>
  <c r="W11"/>
  <c r="R11"/>
  <c r="EC11"/>
  <c r="S11"/>
  <c r="N11"/>
  <c r="ED11"/>
  <c r="O11"/>
  <c r="V11"/>
  <c r="AX11"/>
  <c r="VQ10"/>
  <c r="ET11"/>
  <c r="KW11"/>
  <c r="BF11"/>
  <c r="BB11"/>
  <c r="XS11"/>
  <c r="FK11"/>
  <c r="VX11"/>
  <c r="FH11"/>
  <c r="VT11"/>
  <c r="EX11"/>
  <c r="ER11"/>
  <c r="VP11"/>
  <c r="FE11"/>
  <c r="VL11"/>
  <c r="EU11"/>
  <c r="WR11"/>
  <c r="KZ11"/>
  <c r="WU11"/>
  <c r="WV11" s="1"/>
  <c r="EI12"/>
  <c r="AE12"/>
  <c r="Z12"/>
  <c r="AA12"/>
  <c r="AH12"/>
  <c r="EH12"/>
  <c r="AI12"/>
  <c r="AD12"/>
  <c r="UX12"/>
  <c r="AP12"/>
  <c r="KS12"/>
  <c r="AL12"/>
  <c r="UV12"/>
  <c r="UW12"/>
  <c r="AT12"/>
  <c r="VM11"/>
  <c r="WQ12"/>
  <c r="WY12"/>
  <c r="XH12"/>
  <c r="VW12"/>
  <c r="HS12"/>
  <c r="EK12"/>
  <c r="XR12"/>
  <c r="FJ12"/>
  <c r="HR12"/>
  <c r="XG13"/>
  <c r="VO13"/>
  <c r="UP13"/>
  <c r="FD13"/>
  <c r="EL13"/>
  <c r="BY13"/>
  <c r="BQ13"/>
  <c r="BI13"/>
  <c r="AS13"/>
  <c r="AC13"/>
  <c r="XT12"/>
  <c r="VK13"/>
  <c r="HM13"/>
  <c r="HG13"/>
  <c r="HA13"/>
  <c r="GU13"/>
  <c r="GO13"/>
  <c r="BR13"/>
  <c r="BJ13"/>
  <c r="BE13"/>
  <c r="AO13"/>
  <c r="I13"/>
  <c r="VE13"/>
  <c r="GL13"/>
  <c r="EO13"/>
  <c r="BU13"/>
  <c r="BA13"/>
  <c r="U13"/>
  <c r="E13"/>
  <c r="VY12"/>
  <c r="WX13"/>
  <c r="VS13"/>
  <c r="UZ13"/>
  <c r="HJ13"/>
  <c r="HD13"/>
  <c r="GX13"/>
  <c r="GR13"/>
  <c r="FX13"/>
  <c r="FS13"/>
  <c r="FN13"/>
  <c r="EQ13"/>
  <c r="BV13"/>
  <c r="BN13"/>
  <c r="AG13"/>
  <c r="Q13"/>
  <c r="EG13"/>
  <c r="EB13"/>
  <c r="G13"/>
  <c r="C13"/>
  <c r="K13"/>
  <c r="HE13"/>
  <c r="GP13"/>
  <c r="GS13"/>
  <c r="HH13"/>
  <c r="EZ13"/>
  <c r="EW13"/>
  <c r="BC13"/>
  <c r="AY13"/>
  <c r="BG13"/>
  <c r="EN13"/>
  <c r="BZ13"/>
  <c r="HB14"/>
  <c r="GM14"/>
  <c r="HK14"/>
  <c r="GV14"/>
  <c r="AU14"/>
  <c r="AQ14"/>
  <c r="AM14"/>
  <c r="VG14"/>
  <c r="GY14"/>
  <c r="VB14"/>
  <c r="HN14"/>
  <c r="KU14"/>
  <c r="JQ14"/>
  <c r="JL14"/>
  <c r="JG14"/>
  <c r="JB14"/>
  <c r="IW14"/>
  <c r="IR14"/>
  <c r="IM14"/>
  <c r="IH14"/>
  <c r="IB14"/>
  <c r="HV14"/>
  <c r="GN14"/>
  <c r="BM14"/>
  <c r="AK14"/>
  <c r="VA13"/>
  <c r="YD14"/>
  <c r="UK14"/>
  <c r="KQ14"/>
  <c r="IC14"/>
  <c r="HW14"/>
  <c r="AW14"/>
  <c r="A14"/>
  <c r="WZ13"/>
  <c r="UF14"/>
  <c r="JO14"/>
  <c r="JJ14"/>
  <c r="JE14"/>
  <c r="IZ14"/>
  <c r="IU14"/>
  <c r="IP14"/>
  <c r="IK14"/>
  <c r="IF14"/>
  <c r="HX14"/>
  <c r="M14"/>
  <c r="YE13"/>
  <c r="KY14"/>
  <c r="JP14"/>
  <c r="JK14"/>
  <c r="JF14"/>
  <c r="JA14"/>
  <c r="IV14"/>
  <c r="IQ14"/>
  <c r="IL14"/>
  <c r="IG14"/>
  <c r="IA14"/>
  <c r="HP14"/>
  <c r="Y14"/>
  <c r="VF13"/>
  <c r="CQ4" i="2"/>
  <c r="VU3" i="5"/>
  <c r="CQ6" i="2"/>
  <c r="VU5" i="5"/>
  <c r="CQ11" i="2"/>
  <c r="CQ14"/>
  <c r="VU13" i="5"/>
  <c r="UV2"/>
  <c r="AP2"/>
  <c r="UW2"/>
  <c r="KS2"/>
  <c r="AL2"/>
  <c r="UX2"/>
  <c r="VM1"/>
  <c r="AT2"/>
  <c r="GS3"/>
  <c r="HH3"/>
  <c r="EF5"/>
  <c r="EA5"/>
  <c r="F5"/>
  <c r="WT5"/>
  <c r="HQ5"/>
  <c r="B5"/>
  <c r="KV5"/>
  <c r="LA5" s="1"/>
  <c r="KR5"/>
  <c r="J5"/>
  <c r="V5"/>
  <c r="W5"/>
  <c r="R5"/>
  <c r="EC5"/>
  <c r="S5"/>
  <c r="N5"/>
  <c r="ED5"/>
  <c r="O5"/>
  <c r="BB5"/>
  <c r="VQ4"/>
  <c r="AX5"/>
  <c r="ET5"/>
  <c r="KW5"/>
  <c r="BF5"/>
  <c r="FH5"/>
  <c r="XS5"/>
  <c r="FK5"/>
  <c r="VX5"/>
  <c r="WR5"/>
  <c r="VT5"/>
  <c r="VP5"/>
  <c r="EX5"/>
  <c r="ER5"/>
  <c r="VL5"/>
  <c r="FE5"/>
  <c r="EU5"/>
  <c r="KZ5"/>
  <c r="WU5"/>
  <c r="EI6"/>
  <c r="AH6"/>
  <c r="AI6"/>
  <c r="AD6"/>
  <c r="AE6"/>
  <c r="Z6"/>
  <c r="EH6"/>
  <c r="AA6"/>
  <c r="UX6"/>
  <c r="KS6"/>
  <c r="AT6"/>
  <c r="UV6"/>
  <c r="AP6"/>
  <c r="UW6"/>
  <c r="AL6"/>
  <c r="VM5"/>
  <c r="WQ6"/>
  <c r="WY6"/>
  <c r="XH6"/>
  <c r="VW6"/>
  <c r="HS6"/>
  <c r="GH6"/>
  <c r="GC6"/>
  <c r="EK6"/>
  <c r="XR6"/>
  <c r="FJ6"/>
  <c r="HR6"/>
  <c r="WX7"/>
  <c r="VS7"/>
  <c r="UZ7"/>
  <c r="HJ7"/>
  <c r="HD7"/>
  <c r="GX7"/>
  <c r="GR7"/>
  <c r="FX7"/>
  <c r="FS7"/>
  <c r="FN7"/>
  <c r="EQ7"/>
  <c r="BV7"/>
  <c r="BN7"/>
  <c r="AG7"/>
  <c r="Q7"/>
  <c r="XT6"/>
  <c r="XG7"/>
  <c r="VO7"/>
  <c r="UP7"/>
  <c r="FD7"/>
  <c r="EL7"/>
  <c r="BY7"/>
  <c r="BQ7"/>
  <c r="BI7"/>
  <c r="AS7"/>
  <c r="AC7"/>
  <c r="VK7"/>
  <c r="HM7"/>
  <c r="HG7"/>
  <c r="HA7"/>
  <c r="GU7"/>
  <c r="GO7"/>
  <c r="BR7"/>
  <c r="BJ7"/>
  <c r="BE7"/>
  <c r="AO7"/>
  <c r="I7"/>
  <c r="VY6"/>
  <c r="VE7"/>
  <c r="GL7"/>
  <c r="EO7"/>
  <c r="BU7"/>
  <c r="BA7"/>
  <c r="U7"/>
  <c r="E7"/>
  <c r="K7"/>
  <c r="EG7"/>
  <c r="EB7"/>
  <c r="G7"/>
  <c r="C7"/>
  <c r="HE7"/>
  <c r="GP7"/>
  <c r="GS7"/>
  <c r="HH7"/>
  <c r="EW7"/>
  <c r="EZ7"/>
  <c r="BG7"/>
  <c r="BC7"/>
  <c r="AY7"/>
  <c r="EN7"/>
  <c r="BZ7"/>
  <c r="HB8"/>
  <c r="GM8"/>
  <c r="HK8"/>
  <c r="GV8"/>
  <c r="AM8"/>
  <c r="AU8"/>
  <c r="AQ8"/>
  <c r="VG8"/>
  <c r="GY8"/>
  <c r="VB8"/>
  <c r="HN8"/>
  <c r="KU8"/>
  <c r="JQ8"/>
  <c r="JL8"/>
  <c r="JG8"/>
  <c r="JB8"/>
  <c r="IW8"/>
  <c r="IR8"/>
  <c r="IM8"/>
  <c r="IH8"/>
  <c r="IB8"/>
  <c r="HV8"/>
  <c r="GN8"/>
  <c r="M8"/>
  <c r="VF7"/>
  <c r="YD8"/>
  <c r="UK8"/>
  <c r="KQ8"/>
  <c r="IC8"/>
  <c r="HW8"/>
  <c r="Y8"/>
  <c r="VA7"/>
  <c r="UF8"/>
  <c r="JO8"/>
  <c r="JJ8"/>
  <c r="JE8"/>
  <c r="IZ8"/>
  <c r="IU8"/>
  <c r="IP8"/>
  <c r="IK8"/>
  <c r="IF8"/>
  <c r="HX8"/>
  <c r="BM8"/>
  <c r="AK8"/>
  <c r="WZ7"/>
  <c r="KY8"/>
  <c r="JP8"/>
  <c r="JK8"/>
  <c r="JF8"/>
  <c r="JA8"/>
  <c r="IV8"/>
  <c r="IQ8"/>
  <c r="IL8"/>
  <c r="IG8"/>
  <c r="IA8"/>
  <c r="HP8"/>
  <c r="AW8"/>
  <c r="A8"/>
  <c r="YE7"/>
  <c r="WT13"/>
  <c r="HQ13"/>
  <c r="B13"/>
  <c r="KV13"/>
  <c r="LA13" s="1"/>
  <c r="KR13"/>
  <c r="J13"/>
  <c r="EF13"/>
  <c r="EA13"/>
  <c r="F13"/>
  <c r="W13"/>
  <c r="R13"/>
  <c r="EC13"/>
  <c r="S13"/>
  <c r="N13"/>
  <c r="ED13"/>
  <c r="O13"/>
  <c r="V13"/>
  <c r="AX13"/>
  <c r="VQ12"/>
  <c r="ET13"/>
  <c r="KW13"/>
  <c r="BF13"/>
  <c r="BB13"/>
  <c r="XS13"/>
  <c r="FK13"/>
  <c r="VX13"/>
  <c r="FH13"/>
  <c r="VT13"/>
  <c r="EX13"/>
  <c r="ER13"/>
  <c r="VP13"/>
  <c r="FE13"/>
  <c r="VL13"/>
  <c r="EU13"/>
  <c r="WR13"/>
  <c r="KZ13"/>
  <c r="WU13"/>
  <c r="WV13" s="1"/>
  <c r="AE14"/>
  <c r="Z14"/>
  <c r="EH14"/>
  <c r="AA14"/>
  <c r="EI14"/>
  <c r="AH14"/>
  <c r="AI14"/>
  <c r="AD14"/>
  <c r="UV14"/>
  <c r="AP14"/>
  <c r="UW14"/>
  <c r="AL14"/>
  <c r="UX14"/>
  <c r="KS14"/>
  <c r="AT14"/>
  <c r="VM13"/>
  <c r="WY14"/>
  <c r="XH14"/>
  <c r="WQ14"/>
  <c r="XR14"/>
  <c r="FJ14"/>
  <c r="HR14"/>
  <c r="VW14"/>
  <c r="HS14"/>
  <c r="EK14"/>
  <c r="VO15"/>
  <c r="UP15"/>
  <c r="FD15"/>
  <c r="EL15"/>
  <c r="BU15"/>
  <c r="BA15"/>
  <c r="U15"/>
  <c r="E15"/>
  <c r="VY14"/>
  <c r="VK15"/>
  <c r="HM15"/>
  <c r="HG15"/>
  <c r="HA15"/>
  <c r="GU15"/>
  <c r="GO15"/>
  <c r="BV15"/>
  <c r="BN15"/>
  <c r="AG15"/>
  <c r="Q15"/>
  <c r="WX15"/>
  <c r="VE15"/>
  <c r="GL15"/>
  <c r="EO15"/>
  <c r="BY15"/>
  <c r="BQ15"/>
  <c r="BI15"/>
  <c r="AS15"/>
  <c r="AC15"/>
  <c r="XT14"/>
  <c r="XG15"/>
  <c r="VS15"/>
  <c r="UZ15"/>
  <c r="HJ15"/>
  <c r="HD15"/>
  <c r="GX15"/>
  <c r="GR15"/>
  <c r="FX15"/>
  <c r="FS15"/>
  <c r="FN15"/>
  <c r="EQ15"/>
  <c r="BR15"/>
  <c r="BJ15"/>
  <c r="BE15"/>
  <c r="AO15"/>
  <c r="I15"/>
  <c r="EG15"/>
  <c r="EB15"/>
  <c r="K15"/>
  <c r="G15"/>
  <c r="C15"/>
  <c r="HE15"/>
  <c r="GP15"/>
  <c r="GS15"/>
  <c r="HH15"/>
  <c r="EZ15"/>
  <c r="EW15"/>
  <c r="BG15"/>
  <c r="BC15"/>
  <c r="AY15"/>
  <c r="EN15"/>
  <c r="BZ15"/>
  <c r="HB16"/>
  <c r="GM16"/>
  <c r="GV16"/>
  <c r="HK16"/>
  <c r="AQ16"/>
  <c r="AM16"/>
  <c r="AU16"/>
  <c r="VB16"/>
  <c r="HN16"/>
  <c r="VG16"/>
  <c r="GY16"/>
  <c r="UK16"/>
  <c r="KQ16"/>
  <c r="IC16"/>
  <c r="HW16"/>
  <c r="AW16"/>
  <c r="A16"/>
  <c r="WZ15"/>
  <c r="VA15"/>
  <c r="UF16"/>
  <c r="JO16"/>
  <c r="JJ16"/>
  <c r="JE16"/>
  <c r="IZ16"/>
  <c r="IU16"/>
  <c r="IP16"/>
  <c r="IK16"/>
  <c r="IF16"/>
  <c r="HX16"/>
  <c r="M16"/>
  <c r="YE15"/>
  <c r="KY16"/>
  <c r="JP16"/>
  <c r="JK16"/>
  <c r="JF16"/>
  <c r="JA16"/>
  <c r="IV16"/>
  <c r="IQ16"/>
  <c r="IL16"/>
  <c r="IG16"/>
  <c r="IA16"/>
  <c r="HP16"/>
  <c r="Y16"/>
  <c r="YD16"/>
  <c r="KU16"/>
  <c r="JQ16"/>
  <c r="JL16"/>
  <c r="JG16"/>
  <c r="JB16"/>
  <c r="IW16"/>
  <c r="IR16"/>
  <c r="IM16"/>
  <c r="IH16"/>
  <c r="IB16"/>
  <c r="HV16"/>
  <c r="GN16"/>
  <c r="BM16"/>
  <c r="AK16"/>
  <c r="VF15"/>
  <c r="CQ8" i="2"/>
  <c r="VU7" i="5"/>
  <c r="CQ16" i="2"/>
  <c r="VU15" i="5"/>
  <c r="HK2"/>
  <c r="GV2"/>
  <c r="AU2"/>
  <c r="AQ2"/>
  <c r="AM2"/>
  <c r="VG2"/>
  <c r="GY2"/>
  <c r="VB2"/>
  <c r="HN2"/>
  <c r="YD2"/>
  <c r="UF2"/>
  <c r="JO2"/>
  <c r="JJ2"/>
  <c r="JE2"/>
  <c r="IZ2"/>
  <c r="IU2"/>
  <c r="IP2"/>
  <c r="IK2"/>
  <c r="IF2"/>
  <c r="IA2"/>
  <c r="HV2"/>
  <c r="GN2"/>
  <c r="BM2"/>
  <c r="AK2"/>
  <c r="YE1"/>
  <c r="VA1"/>
  <c r="UK2"/>
  <c r="KY2"/>
  <c r="JP2"/>
  <c r="JK2"/>
  <c r="JF2"/>
  <c r="JA2"/>
  <c r="IV2"/>
  <c r="IQ2"/>
  <c r="IL2"/>
  <c r="IG2"/>
  <c r="IB2"/>
  <c r="HW2"/>
  <c r="AW2"/>
  <c r="A2"/>
  <c r="VF1"/>
  <c r="KU2"/>
  <c r="JQ2"/>
  <c r="JL2"/>
  <c r="JG2"/>
  <c r="JB2"/>
  <c r="IW2"/>
  <c r="IR2"/>
  <c r="IM2"/>
  <c r="IH2"/>
  <c r="IC2"/>
  <c r="HX2"/>
  <c r="M2"/>
  <c r="WZ1"/>
  <c r="KQ2"/>
  <c r="HP2"/>
  <c r="Y2"/>
  <c r="EF7"/>
  <c r="EA7"/>
  <c r="F7"/>
  <c r="WT7"/>
  <c r="HQ7"/>
  <c r="B7"/>
  <c r="KV7"/>
  <c r="LA7" s="1"/>
  <c r="KR7"/>
  <c r="J7"/>
  <c r="V7"/>
  <c r="W7"/>
  <c r="R7"/>
  <c r="EC7"/>
  <c r="S7"/>
  <c r="N7"/>
  <c r="ED7"/>
  <c r="O7"/>
  <c r="BB7"/>
  <c r="VQ6"/>
  <c r="AX7"/>
  <c r="ET7"/>
  <c r="KW7"/>
  <c r="BF7"/>
  <c r="VX7"/>
  <c r="FH7"/>
  <c r="XS7"/>
  <c r="FK7"/>
  <c r="WR7"/>
  <c r="VT7"/>
  <c r="EX7"/>
  <c r="ER7"/>
  <c r="VP7"/>
  <c r="FE7"/>
  <c r="VL7"/>
  <c r="EU7"/>
  <c r="KZ7"/>
  <c r="WU7"/>
  <c r="AH8"/>
  <c r="EH8"/>
  <c r="AI8"/>
  <c r="AD8"/>
  <c r="EI8"/>
  <c r="AE8"/>
  <c r="Z8"/>
  <c r="AA8"/>
  <c r="UV8"/>
  <c r="VM7"/>
  <c r="UW8"/>
  <c r="AT8"/>
  <c r="UX8"/>
  <c r="AP8"/>
  <c r="KS8"/>
  <c r="AL8"/>
  <c r="WY8"/>
  <c r="XH8"/>
  <c r="WQ8"/>
  <c r="XR8"/>
  <c r="GI8"/>
  <c r="GD8"/>
  <c r="FY8"/>
  <c r="FT8"/>
  <c r="FO8"/>
  <c r="FJ8"/>
  <c r="HR8"/>
  <c r="GJ8"/>
  <c r="GE8"/>
  <c r="FZ8"/>
  <c r="FU8"/>
  <c r="FP8"/>
  <c r="VW8"/>
  <c r="HS8"/>
  <c r="EK8"/>
  <c r="VK9"/>
  <c r="HM9"/>
  <c r="HG9"/>
  <c r="HA9"/>
  <c r="GU9"/>
  <c r="GO9"/>
  <c r="BR9"/>
  <c r="BJ9"/>
  <c r="BE9"/>
  <c r="AO9"/>
  <c r="I9"/>
  <c r="VY8"/>
  <c r="VE9"/>
  <c r="GL9"/>
  <c r="EO9"/>
  <c r="BU9"/>
  <c r="BA9"/>
  <c r="U9"/>
  <c r="E9"/>
  <c r="WX9"/>
  <c r="VS9"/>
  <c r="UZ9"/>
  <c r="HJ9"/>
  <c r="HD9"/>
  <c r="GX9"/>
  <c r="GR9"/>
  <c r="FX9"/>
  <c r="FS9"/>
  <c r="FN9"/>
  <c r="EQ9"/>
  <c r="BV9"/>
  <c r="BN9"/>
  <c r="AG9"/>
  <c r="Q9"/>
  <c r="XT8"/>
  <c r="XG9"/>
  <c r="VO9"/>
  <c r="UP9"/>
  <c r="FD9"/>
  <c r="EL9"/>
  <c r="BY9"/>
  <c r="BQ9"/>
  <c r="BI9"/>
  <c r="AS9"/>
  <c r="AC9"/>
  <c r="C9"/>
  <c r="K9"/>
  <c r="EG9"/>
  <c r="EB9"/>
  <c r="G9"/>
  <c r="GP9"/>
  <c r="HE9"/>
  <c r="HH9"/>
  <c r="GS9"/>
  <c r="EZ9"/>
  <c r="EW9"/>
  <c r="AY9"/>
  <c r="BG9"/>
  <c r="BC9"/>
  <c r="EN9"/>
  <c r="BZ9"/>
  <c r="HB10"/>
  <c r="GM10"/>
  <c r="GV10"/>
  <c r="HK10"/>
  <c r="AU10"/>
  <c r="AQ10"/>
  <c r="AM10"/>
  <c r="HN10"/>
  <c r="VG10"/>
  <c r="GY10"/>
  <c r="VB10"/>
  <c r="UF10"/>
  <c r="JO10"/>
  <c r="JJ10"/>
  <c r="JE10"/>
  <c r="IZ10"/>
  <c r="IU10"/>
  <c r="IP10"/>
  <c r="IK10"/>
  <c r="IF10"/>
  <c r="HX10"/>
  <c r="BM10"/>
  <c r="AK10"/>
  <c r="WZ9"/>
  <c r="KY10"/>
  <c r="JP10"/>
  <c r="JK10"/>
  <c r="JF10"/>
  <c r="JA10"/>
  <c r="IV10"/>
  <c r="IQ10"/>
  <c r="IL10"/>
  <c r="IG10"/>
  <c r="IA10"/>
  <c r="HP10"/>
  <c r="AW10"/>
  <c r="A10"/>
  <c r="YE9"/>
  <c r="KU10"/>
  <c r="JQ10"/>
  <c r="JL10"/>
  <c r="JG10"/>
  <c r="JB10"/>
  <c r="IW10"/>
  <c r="IR10"/>
  <c r="IM10"/>
  <c r="IH10"/>
  <c r="IB10"/>
  <c r="HV10"/>
  <c r="GN10"/>
  <c r="M10"/>
  <c r="VF9"/>
  <c r="YD10"/>
  <c r="UK10"/>
  <c r="KQ10"/>
  <c r="IC10"/>
  <c r="HW10"/>
  <c r="Y10"/>
  <c r="VA9"/>
  <c r="HQ15"/>
  <c r="J15"/>
  <c r="KV15"/>
  <c r="LA15" s="1"/>
  <c r="F15"/>
  <c r="KR15"/>
  <c r="B15"/>
  <c r="WT15"/>
  <c r="EF15"/>
  <c r="EA15"/>
  <c r="O15"/>
  <c r="EC15"/>
  <c r="V15"/>
  <c r="ED15"/>
  <c r="W15"/>
  <c r="R15"/>
  <c r="S15"/>
  <c r="N15"/>
  <c r="WX17"/>
  <c r="VE17"/>
  <c r="GL17"/>
  <c r="EO17"/>
  <c r="BY17"/>
  <c r="BQ17"/>
  <c r="BI17"/>
  <c r="AS17"/>
  <c r="AC17"/>
  <c r="XT16"/>
  <c r="XG17"/>
  <c r="VS17"/>
  <c r="UZ17"/>
  <c r="HJ17"/>
  <c r="HD17"/>
  <c r="GX17"/>
  <c r="GR17"/>
  <c r="FX17"/>
  <c r="FS17"/>
  <c r="FN17"/>
  <c r="EQ17"/>
  <c r="BR17"/>
  <c r="BJ17"/>
  <c r="BE17"/>
  <c r="AO17"/>
  <c r="I17"/>
  <c r="VO17"/>
  <c r="UP17"/>
  <c r="FD17"/>
  <c r="EL17"/>
  <c r="BU17"/>
  <c r="BA17"/>
  <c r="U17"/>
  <c r="E17"/>
  <c r="VK17"/>
  <c r="HM17"/>
  <c r="HG17"/>
  <c r="HA17"/>
  <c r="GU17"/>
  <c r="GO17"/>
  <c r="BV17"/>
  <c r="BN17"/>
  <c r="AG17"/>
  <c r="Q17"/>
  <c r="VY16"/>
  <c r="G17"/>
  <c r="C17"/>
  <c r="EG17"/>
  <c r="EB17"/>
  <c r="K17"/>
  <c r="GP17"/>
  <c r="HE17"/>
  <c r="HH17"/>
  <c r="GS17"/>
  <c r="EW17"/>
  <c r="EZ17"/>
  <c r="BC17"/>
  <c r="AY17"/>
  <c r="BG17"/>
  <c r="BZ17"/>
  <c r="EN17"/>
  <c r="GM18"/>
  <c r="HB18"/>
  <c r="HK18"/>
  <c r="GV18"/>
  <c r="AU18"/>
  <c r="AQ18"/>
  <c r="AM18"/>
  <c r="VG18"/>
  <c r="GY18"/>
  <c r="VB18"/>
  <c r="HN18"/>
  <c r="KY18"/>
  <c r="JP18"/>
  <c r="JK18"/>
  <c r="JF18"/>
  <c r="JA18"/>
  <c r="IV18"/>
  <c r="IQ18"/>
  <c r="IL18"/>
  <c r="IG18"/>
  <c r="IA18"/>
  <c r="HP18"/>
  <c r="Y18"/>
  <c r="YD18"/>
  <c r="KU18"/>
  <c r="JQ18"/>
  <c r="JL18"/>
  <c r="JG18"/>
  <c r="JB18"/>
  <c r="IW18"/>
  <c r="IR18"/>
  <c r="IM18"/>
  <c r="IH18"/>
  <c r="IB18"/>
  <c r="HV18"/>
  <c r="GN18"/>
  <c r="BM18"/>
  <c r="AK18"/>
  <c r="VF17"/>
  <c r="UK18"/>
  <c r="KQ18"/>
  <c r="IC18"/>
  <c r="HW18"/>
  <c r="AW18"/>
  <c r="A18"/>
  <c r="WZ17"/>
  <c r="VA17"/>
  <c r="UF18"/>
  <c r="JO18"/>
  <c r="JJ18"/>
  <c r="JE18"/>
  <c r="IZ18"/>
  <c r="IU18"/>
  <c r="IP18"/>
  <c r="IK18"/>
  <c r="IF18"/>
  <c r="HX18"/>
  <c r="M18"/>
  <c r="YE17"/>
  <c r="CQ10" i="2"/>
  <c r="VU9" i="5"/>
  <c r="CQ18" i="2"/>
  <c r="VU17" i="5"/>
  <c r="EN3"/>
  <c r="BZ3"/>
  <c r="AU4"/>
  <c r="AQ4"/>
  <c r="AM4"/>
  <c r="KV9"/>
  <c r="LA9" s="1"/>
  <c r="KR9"/>
  <c r="J9"/>
  <c r="EF9"/>
  <c r="EA9"/>
  <c r="F9"/>
  <c r="WT9"/>
  <c r="HQ9"/>
  <c r="B9"/>
  <c r="EC9"/>
  <c r="S9"/>
  <c r="N9"/>
  <c r="ED9"/>
  <c r="O9"/>
  <c r="V9"/>
  <c r="W9"/>
  <c r="R9"/>
  <c r="ET9"/>
  <c r="KW9"/>
  <c r="BF9"/>
  <c r="BB9"/>
  <c r="VQ8"/>
  <c r="AX9"/>
  <c r="XS9"/>
  <c r="FK9"/>
  <c r="VX9"/>
  <c r="FH9"/>
  <c r="VP9"/>
  <c r="FE9"/>
  <c r="VL9"/>
  <c r="EU9"/>
  <c r="WR9"/>
  <c r="VT9"/>
  <c r="EX9"/>
  <c r="ER9"/>
  <c r="WU9"/>
  <c r="KZ9"/>
  <c r="EI10"/>
  <c r="AE10"/>
  <c r="Z10"/>
  <c r="AA10"/>
  <c r="AH10"/>
  <c r="EH10"/>
  <c r="AI10"/>
  <c r="AD10"/>
  <c r="UX10"/>
  <c r="AP10"/>
  <c r="KS10"/>
  <c r="AL10"/>
  <c r="UV10"/>
  <c r="VM9"/>
  <c r="UW10"/>
  <c r="AT10"/>
  <c r="WQ10"/>
  <c r="WY10"/>
  <c r="XH10"/>
  <c r="VW10"/>
  <c r="HS10"/>
  <c r="GH10"/>
  <c r="GC10"/>
  <c r="EK10"/>
  <c r="XR10"/>
  <c r="FJ10"/>
  <c r="HR10"/>
  <c r="XG11"/>
  <c r="VO11"/>
  <c r="UP11"/>
  <c r="FD11"/>
  <c r="EL11"/>
  <c r="BY11"/>
  <c r="BQ11"/>
  <c r="BI11"/>
  <c r="AS11"/>
  <c r="AC11"/>
  <c r="XT10"/>
  <c r="VK11"/>
  <c r="HM11"/>
  <c r="HG11"/>
  <c r="HA11"/>
  <c r="GU11"/>
  <c r="GO11"/>
  <c r="BR11"/>
  <c r="BJ11"/>
  <c r="BE11"/>
  <c r="AO11"/>
  <c r="I11"/>
  <c r="VE11"/>
  <c r="GL11"/>
  <c r="EO11"/>
  <c r="BU11"/>
  <c r="BA11"/>
  <c r="U11"/>
  <c r="E11"/>
  <c r="VY10"/>
  <c r="WX11"/>
  <c r="VS11"/>
  <c r="UZ11"/>
  <c r="HJ11"/>
  <c r="HD11"/>
  <c r="GX11"/>
  <c r="GR11"/>
  <c r="FX11"/>
  <c r="FS11"/>
  <c r="FN11"/>
  <c r="EQ11"/>
  <c r="BV11"/>
  <c r="BN11"/>
  <c r="AG11"/>
  <c r="Q11"/>
  <c r="EG11"/>
  <c r="EB11"/>
  <c r="G11"/>
  <c r="C11"/>
  <c r="K11"/>
  <c r="HE11"/>
  <c r="GP11"/>
  <c r="GS11"/>
  <c r="HH11"/>
  <c r="EZ11"/>
  <c r="EW11"/>
  <c r="BC11"/>
  <c r="AY11"/>
  <c r="BG11"/>
  <c r="EN11"/>
  <c r="BZ11"/>
  <c r="HB12"/>
  <c r="GM12"/>
  <c r="GV12"/>
  <c r="HK12"/>
  <c r="AU12"/>
  <c r="AQ12"/>
  <c r="AM12"/>
  <c r="HN12"/>
  <c r="VG12"/>
  <c r="GY12"/>
  <c r="VB12"/>
  <c r="UF12"/>
  <c r="JO12"/>
  <c r="JJ12"/>
  <c r="JE12"/>
  <c r="IZ12"/>
  <c r="IU12"/>
  <c r="IP12"/>
  <c r="IK12"/>
  <c r="IF12"/>
  <c r="HX12"/>
  <c r="BM12"/>
  <c r="AK12"/>
  <c r="VA11"/>
  <c r="KY12"/>
  <c r="JP12"/>
  <c r="JK12"/>
  <c r="JF12"/>
  <c r="JA12"/>
  <c r="IV12"/>
  <c r="IQ12"/>
  <c r="IL12"/>
  <c r="IG12"/>
  <c r="IA12"/>
  <c r="HP12"/>
  <c r="AW12"/>
  <c r="A12"/>
  <c r="WZ11"/>
  <c r="KU12"/>
  <c r="JQ12"/>
  <c r="JL12"/>
  <c r="JG12"/>
  <c r="JB12"/>
  <c r="IW12"/>
  <c r="IR12"/>
  <c r="IM12"/>
  <c r="IH12"/>
  <c r="IB12"/>
  <c r="HV12"/>
  <c r="GN12"/>
  <c r="M12"/>
  <c r="YE11"/>
  <c r="YD12"/>
  <c r="UK12"/>
  <c r="KQ12"/>
  <c r="IC12"/>
  <c r="HW12"/>
  <c r="Y12"/>
  <c r="VF11"/>
  <c r="VO19"/>
  <c r="UP19"/>
  <c r="FD19"/>
  <c r="EL19"/>
  <c r="BU19"/>
  <c r="BA19"/>
  <c r="U19"/>
  <c r="E19"/>
  <c r="VK19"/>
  <c r="HM19"/>
  <c r="HG19"/>
  <c r="HA19"/>
  <c r="GU19"/>
  <c r="GO19"/>
  <c r="BV19"/>
  <c r="BN19"/>
  <c r="AG19"/>
  <c r="Q19"/>
  <c r="VY18"/>
  <c r="WX19"/>
  <c r="VE19"/>
  <c r="GL19"/>
  <c r="EO19"/>
  <c r="BY19"/>
  <c r="BQ19"/>
  <c r="BI19"/>
  <c r="AS19"/>
  <c r="AC19"/>
  <c r="XT18"/>
  <c r="XG19"/>
  <c r="VS19"/>
  <c r="UZ19"/>
  <c r="HJ19"/>
  <c r="HD19"/>
  <c r="GX19"/>
  <c r="GR19"/>
  <c r="FX19"/>
  <c r="FS19"/>
  <c r="FN19"/>
  <c r="EQ19"/>
  <c r="BR19"/>
  <c r="BJ19"/>
  <c r="BE19"/>
  <c r="AO19"/>
  <c r="I19"/>
  <c r="EG19"/>
  <c r="EB19"/>
  <c r="K19"/>
  <c r="G19"/>
  <c r="C19"/>
  <c r="HE19"/>
  <c r="GP19"/>
  <c r="GS19"/>
  <c r="HH19"/>
  <c r="EZ19"/>
  <c r="EW19"/>
  <c r="BG19"/>
  <c r="BC19"/>
  <c r="AY19"/>
  <c r="EN19"/>
  <c r="BZ19"/>
  <c r="HB20"/>
  <c r="GM20"/>
  <c r="GV20"/>
  <c r="HK20"/>
  <c r="AQ20"/>
  <c r="AM20"/>
  <c r="AU20"/>
  <c r="VB20"/>
  <c r="HN20"/>
  <c r="VG20"/>
  <c r="GY20"/>
  <c r="UK20"/>
  <c r="KQ20"/>
  <c r="IC20"/>
  <c r="HW20"/>
  <c r="AW20"/>
  <c r="A20"/>
  <c r="WZ19"/>
  <c r="VA19"/>
  <c r="UF20"/>
  <c r="JO20"/>
  <c r="JJ20"/>
  <c r="JE20"/>
  <c r="IZ20"/>
  <c r="IU20"/>
  <c r="IP20"/>
  <c r="IK20"/>
  <c r="IF20"/>
  <c r="HX20"/>
  <c r="M20"/>
  <c r="YE19"/>
  <c r="KY20"/>
  <c r="JP20"/>
  <c r="JK20"/>
  <c r="JF20"/>
  <c r="JA20"/>
  <c r="IV20"/>
  <c r="IQ20"/>
  <c r="IL20"/>
  <c r="IG20"/>
  <c r="IA20"/>
  <c r="HP20"/>
  <c r="Y20"/>
  <c r="YD20"/>
  <c r="KU20"/>
  <c r="JQ20"/>
  <c r="JL20"/>
  <c r="JG20"/>
  <c r="JB20"/>
  <c r="IW20"/>
  <c r="IR20"/>
  <c r="IM20"/>
  <c r="IH20"/>
  <c r="IB20"/>
  <c r="HV20"/>
  <c r="GN20"/>
  <c r="BM20"/>
  <c r="AK20"/>
  <c r="VF19"/>
  <c r="CQ12" i="2"/>
  <c r="VU11" i="5"/>
  <c r="CQ20" i="2"/>
  <c r="VU19" i="5"/>
  <c r="BF15"/>
  <c r="ET15"/>
  <c r="BB15"/>
  <c r="KW15"/>
  <c r="AX15"/>
  <c r="VQ14"/>
  <c r="VT15"/>
  <c r="EX15"/>
  <c r="ER15"/>
  <c r="VP15"/>
  <c r="FE15"/>
  <c r="WR15"/>
  <c r="VL15"/>
  <c r="EU15"/>
  <c r="WU15"/>
  <c r="KZ15"/>
  <c r="EH16"/>
  <c r="AA16"/>
  <c r="EI16"/>
  <c r="AH16"/>
  <c r="AI16"/>
  <c r="AD16"/>
  <c r="AE16"/>
  <c r="Z16"/>
  <c r="WQ16"/>
  <c r="WY16"/>
  <c r="XH16"/>
  <c r="HR16"/>
  <c r="VW16"/>
  <c r="HS16"/>
  <c r="XR16"/>
  <c r="EK16"/>
  <c r="FJ16"/>
  <c r="KR17"/>
  <c r="B17"/>
  <c r="WT17"/>
  <c r="EF17"/>
  <c r="EA17"/>
  <c r="HQ17"/>
  <c r="J17"/>
  <c r="KV17"/>
  <c r="LA17" s="1"/>
  <c r="F17"/>
  <c r="KW17"/>
  <c r="AX17"/>
  <c r="VQ16"/>
  <c r="BF17"/>
  <c r="ET17"/>
  <c r="BB17"/>
  <c r="WR17"/>
  <c r="VL17"/>
  <c r="EU17"/>
  <c r="VT17"/>
  <c r="EX17"/>
  <c r="ER17"/>
  <c r="VP17"/>
  <c r="FE17"/>
  <c r="WU17"/>
  <c r="KZ17"/>
  <c r="KS18"/>
  <c r="AT18"/>
  <c r="UV18"/>
  <c r="AP18"/>
  <c r="VM17"/>
  <c r="UW18"/>
  <c r="AL18"/>
  <c r="UX18"/>
  <c r="XR18"/>
  <c r="EK18"/>
  <c r="FJ18"/>
  <c r="HR18"/>
  <c r="VW18"/>
  <c r="HS18"/>
  <c r="HQ19"/>
  <c r="J19"/>
  <c r="KV19"/>
  <c r="LA19" s="1"/>
  <c r="F19"/>
  <c r="KR19"/>
  <c r="B19"/>
  <c r="WT19"/>
  <c r="EF19"/>
  <c r="EA19"/>
  <c r="BF19"/>
  <c r="ET19"/>
  <c r="BB19"/>
  <c r="KW19"/>
  <c r="AX19"/>
  <c r="VQ18"/>
  <c r="VT19"/>
  <c r="EX19"/>
  <c r="ER19"/>
  <c r="VP19"/>
  <c r="FE19"/>
  <c r="WR19"/>
  <c r="VL19"/>
  <c r="EU19"/>
  <c r="EH20"/>
  <c r="AA20"/>
  <c r="EI20"/>
  <c r="AH20"/>
  <c r="AI20"/>
  <c r="AD20"/>
  <c r="AE20"/>
  <c r="Z20"/>
  <c r="WQ20"/>
  <c r="WY20"/>
  <c r="XH20"/>
  <c r="KR21"/>
  <c r="B21"/>
  <c r="WT21"/>
  <c r="EF21"/>
  <c r="EA21"/>
  <c r="HQ21"/>
  <c r="J21"/>
  <c r="KV21"/>
  <c r="LA21" s="1"/>
  <c r="F21"/>
  <c r="WR21"/>
  <c r="VL21"/>
  <c r="EU21"/>
  <c r="VT21"/>
  <c r="EX21"/>
  <c r="ER21"/>
  <c r="VP21"/>
  <c r="FE21"/>
  <c r="AI22"/>
  <c r="AD22"/>
  <c r="AE22"/>
  <c r="Z22"/>
  <c r="EH22"/>
  <c r="AA22"/>
  <c r="EI22"/>
  <c r="AH22"/>
  <c r="KS22"/>
  <c r="AT22"/>
  <c r="UV22"/>
  <c r="AP22"/>
  <c r="VM21"/>
  <c r="UW22"/>
  <c r="AL22"/>
  <c r="UX22"/>
  <c r="O23"/>
  <c r="EC23"/>
  <c r="V23"/>
  <c r="ED23"/>
  <c r="W23"/>
  <c r="R23"/>
  <c r="S23"/>
  <c r="N23"/>
  <c r="BF23"/>
  <c r="ET23"/>
  <c r="BB23"/>
  <c r="KW23"/>
  <c r="AX23"/>
  <c r="VQ22"/>
  <c r="VT23"/>
  <c r="EX23"/>
  <c r="ER23"/>
  <c r="VP23"/>
  <c r="FE23"/>
  <c r="WR23"/>
  <c r="VL23"/>
  <c r="EU23"/>
  <c r="WU23"/>
  <c r="KZ23"/>
  <c r="WQ24"/>
  <c r="WY24"/>
  <c r="XH24"/>
  <c r="VO2"/>
  <c r="FD2"/>
  <c r="EL2"/>
  <c r="BU2"/>
  <c r="BA2"/>
  <c r="U2"/>
  <c r="E2"/>
  <c r="XG2"/>
  <c r="WX2"/>
  <c r="VK2"/>
  <c r="HM2"/>
  <c r="HG2"/>
  <c r="HA2"/>
  <c r="GU2"/>
  <c r="GO2"/>
  <c r="BV2"/>
  <c r="BN2"/>
  <c r="AG2"/>
  <c r="Q2"/>
  <c r="VY1"/>
  <c r="VE2"/>
  <c r="UP2"/>
  <c r="GL2"/>
  <c r="EO2"/>
  <c r="BY2"/>
  <c r="BQ2"/>
  <c r="BI2"/>
  <c r="AS2"/>
  <c r="AC2"/>
  <c r="VS2"/>
  <c r="UZ2"/>
  <c r="HJ2"/>
  <c r="HD2"/>
  <c r="GX2"/>
  <c r="GR2"/>
  <c r="FX2"/>
  <c r="FS2"/>
  <c r="FN2"/>
  <c r="EQ2"/>
  <c r="BR2"/>
  <c r="BJ2"/>
  <c r="BE2"/>
  <c r="AO2"/>
  <c r="I2"/>
  <c r="XT1"/>
  <c r="HE2"/>
  <c r="GP2"/>
  <c r="EZ2"/>
  <c r="EW2"/>
  <c r="EN2"/>
  <c r="BZ2"/>
  <c r="AM3"/>
  <c r="AU3"/>
  <c r="AQ3"/>
  <c r="YD3"/>
  <c r="KU3"/>
  <c r="JQ3"/>
  <c r="JL3"/>
  <c r="JG3"/>
  <c r="JB3"/>
  <c r="IW3"/>
  <c r="IR3"/>
  <c r="IM3"/>
  <c r="IH3"/>
  <c r="IB3"/>
  <c r="HV3"/>
  <c r="GN3"/>
  <c r="M3"/>
  <c r="VA2"/>
  <c r="KQ3"/>
  <c r="IC3"/>
  <c r="HW3"/>
  <c r="Y3"/>
  <c r="YE2"/>
  <c r="UK3"/>
  <c r="UF3"/>
  <c r="JO3"/>
  <c r="JJ3"/>
  <c r="JE3"/>
  <c r="IZ3"/>
  <c r="IU3"/>
  <c r="IP3"/>
  <c r="IK3"/>
  <c r="IF3"/>
  <c r="HX3"/>
  <c r="BM3"/>
  <c r="AK3"/>
  <c r="KY3"/>
  <c r="JP3"/>
  <c r="JK3"/>
  <c r="JF3"/>
  <c r="JA3"/>
  <c r="IV3"/>
  <c r="IQ3"/>
  <c r="IL3"/>
  <c r="IG3"/>
  <c r="IA3"/>
  <c r="HP3"/>
  <c r="AW3"/>
  <c r="A3"/>
  <c r="WZ2"/>
  <c r="VF2"/>
  <c r="VE4"/>
  <c r="HM4"/>
  <c r="HG4"/>
  <c r="HA4"/>
  <c r="GU4"/>
  <c r="GO4"/>
  <c r="BU4"/>
  <c r="BA4"/>
  <c r="U4"/>
  <c r="E4"/>
  <c r="WX4"/>
  <c r="VS4"/>
  <c r="UZ4"/>
  <c r="GL4"/>
  <c r="EO4"/>
  <c r="BV4"/>
  <c r="BN4"/>
  <c r="AG4"/>
  <c r="Q4"/>
  <c r="XT3"/>
  <c r="XG4"/>
  <c r="VO4"/>
  <c r="HJ4"/>
  <c r="HD4"/>
  <c r="GX4"/>
  <c r="GR4"/>
  <c r="FX4"/>
  <c r="FS4"/>
  <c r="FN4"/>
  <c r="EQ4"/>
  <c r="BY4"/>
  <c r="BQ4"/>
  <c r="BI4"/>
  <c r="AS4"/>
  <c r="AC4"/>
  <c r="VY3"/>
  <c r="VK4"/>
  <c r="UP4"/>
  <c r="FD4"/>
  <c r="EL4"/>
  <c r="BR4"/>
  <c r="BJ4"/>
  <c r="BE4"/>
  <c r="AO4"/>
  <c r="I4"/>
  <c r="K4"/>
  <c r="G4"/>
  <c r="EG4"/>
  <c r="EB4"/>
  <c r="C4"/>
  <c r="GP4"/>
  <c r="HE4"/>
  <c r="HH4"/>
  <c r="GS4"/>
  <c r="BG4"/>
  <c r="BC4"/>
  <c r="AY4"/>
  <c r="VG5"/>
  <c r="VB5"/>
  <c r="GY5"/>
  <c r="HN5"/>
  <c r="KY5"/>
  <c r="JP5"/>
  <c r="JK5"/>
  <c r="JF5"/>
  <c r="JA5"/>
  <c r="IV5"/>
  <c r="IQ5"/>
  <c r="IL5"/>
  <c r="IG5"/>
  <c r="IA5"/>
  <c r="HP5"/>
  <c r="AW5"/>
  <c r="A5"/>
  <c r="YE4"/>
  <c r="KU5"/>
  <c r="JQ5"/>
  <c r="JL5"/>
  <c r="JG5"/>
  <c r="JB5"/>
  <c r="IW5"/>
  <c r="IR5"/>
  <c r="IM5"/>
  <c r="IH5"/>
  <c r="IB5"/>
  <c r="HV5"/>
  <c r="GN5"/>
  <c r="M5"/>
  <c r="VF4"/>
  <c r="YD5"/>
  <c r="KQ5"/>
  <c r="IC5"/>
  <c r="HW5"/>
  <c r="Y5"/>
  <c r="VA4"/>
  <c r="UK5"/>
  <c r="UF5"/>
  <c r="JO5"/>
  <c r="JJ5"/>
  <c r="JE5"/>
  <c r="IZ5"/>
  <c r="IU5"/>
  <c r="IP5"/>
  <c r="IK5"/>
  <c r="IF5"/>
  <c r="HX5"/>
  <c r="BM5"/>
  <c r="AK5"/>
  <c r="WZ4"/>
  <c r="G6"/>
  <c r="C6"/>
  <c r="EG6"/>
  <c r="EB6"/>
  <c r="K6"/>
  <c r="GP6"/>
  <c r="HE6"/>
  <c r="HH6"/>
  <c r="GS6"/>
  <c r="BZ6"/>
  <c r="EN6"/>
  <c r="GM7"/>
  <c r="HB7"/>
  <c r="HK7"/>
  <c r="GV7"/>
  <c r="VG7"/>
  <c r="GY7"/>
  <c r="VB7"/>
  <c r="HN7"/>
  <c r="KY7"/>
  <c r="JP7"/>
  <c r="JK7"/>
  <c r="JF7"/>
  <c r="JA7"/>
  <c r="IV7"/>
  <c r="IQ7"/>
  <c r="IL7"/>
  <c r="IG7"/>
  <c r="IA7"/>
  <c r="HP7"/>
  <c r="AW7"/>
  <c r="A7"/>
  <c r="YE6"/>
  <c r="KU7"/>
  <c r="JQ7"/>
  <c r="JL7"/>
  <c r="JG7"/>
  <c r="JB7"/>
  <c r="IW7"/>
  <c r="IR7"/>
  <c r="IM7"/>
  <c r="IH7"/>
  <c r="IB7"/>
  <c r="HV7"/>
  <c r="GN7"/>
  <c r="M7"/>
  <c r="VF6"/>
  <c r="YD7"/>
  <c r="UK7"/>
  <c r="KQ7"/>
  <c r="IC7"/>
  <c r="HW7"/>
  <c r="Y7"/>
  <c r="VA6"/>
  <c r="UF7"/>
  <c r="JO7"/>
  <c r="JJ7"/>
  <c r="JE7"/>
  <c r="IZ7"/>
  <c r="IU7"/>
  <c r="IP7"/>
  <c r="IK7"/>
  <c r="IF7"/>
  <c r="HX7"/>
  <c r="BM7"/>
  <c r="AK7"/>
  <c r="WZ6"/>
  <c r="XG8"/>
  <c r="VO8"/>
  <c r="UP8"/>
  <c r="FD8"/>
  <c r="EL8"/>
  <c r="BY8"/>
  <c r="BQ8"/>
  <c r="BI8"/>
  <c r="AS8"/>
  <c r="AC8"/>
  <c r="VK8"/>
  <c r="HM8"/>
  <c r="HG8"/>
  <c r="HA8"/>
  <c r="GU8"/>
  <c r="GO8"/>
  <c r="BR8"/>
  <c r="BJ8"/>
  <c r="BE8"/>
  <c r="AO8"/>
  <c r="I8"/>
  <c r="VY7"/>
  <c r="VE8"/>
  <c r="GL8"/>
  <c r="EO8"/>
  <c r="BU8"/>
  <c r="BA8"/>
  <c r="U8"/>
  <c r="E8"/>
  <c r="WX8"/>
  <c r="VS8"/>
  <c r="UZ8"/>
  <c r="HJ8"/>
  <c r="HD8"/>
  <c r="GX8"/>
  <c r="GR8"/>
  <c r="FX8"/>
  <c r="FS8"/>
  <c r="FN8"/>
  <c r="EQ8"/>
  <c r="BV8"/>
  <c r="BN8"/>
  <c r="AG8"/>
  <c r="Q8"/>
  <c r="XT7"/>
  <c r="GS8"/>
  <c r="HH8"/>
  <c r="K10"/>
  <c r="EG10"/>
  <c r="EB10"/>
  <c r="G10"/>
  <c r="C10"/>
  <c r="GP10"/>
  <c r="HE10"/>
  <c r="EW10"/>
  <c r="EZ10"/>
  <c r="BG10"/>
  <c r="BC10"/>
  <c r="AY10"/>
  <c r="EN10"/>
  <c r="BZ10"/>
  <c r="HB11"/>
  <c r="GM11"/>
  <c r="HK11"/>
  <c r="GV11"/>
  <c r="VG11"/>
  <c r="GY11"/>
  <c r="VB11"/>
  <c r="HN11"/>
  <c r="K12"/>
  <c r="EG12"/>
  <c r="EB12"/>
  <c r="G12"/>
  <c r="C12"/>
  <c r="GP12"/>
  <c r="HE12"/>
  <c r="HH12"/>
  <c r="GS12"/>
  <c r="BG12"/>
  <c r="BC12"/>
  <c r="AY12"/>
  <c r="VG13"/>
  <c r="GY13"/>
  <c r="VB13"/>
  <c r="HN13"/>
  <c r="KU13"/>
  <c r="JQ13"/>
  <c r="JL13"/>
  <c r="JG13"/>
  <c r="JB13"/>
  <c r="IW13"/>
  <c r="IR13"/>
  <c r="IM13"/>
  <c r="IH13"/>
  <c r="IB13"/>
  <c r="HV13"/>
  <c r="GN13"/>
  <c r="M13"/>
  <c r="YE12"/>
  <c r="YD13"/>
  <c r="UK13"/>
  <c r="KQ13"/>
  <c r="IC13"/>
  <c r="HW13"/>
  <c r="Y13"/>
  <c r="VF12"/>
  <c r="UF13"/>
  <c r="JO13"/>
  <c r="JJ13"/>
  <c r="JE13"/>
  <c r="IZ13"/>
  <c r="IU13"/>
  <c r="IP13"/>
  <c r="IK13"/>
  <c r="IF13"/>
  <c r="HX13"/>
  <c r="BM13"/>
  <c r="AK13"/>
  <c r="VA12"/>
  <c r="KY13"/>
  <c r="JP13"/>
  <c r="JK13"/>
  <c r="JF13"/>
  <c r="JA13"/>
  <c r="IV13"/>
  <c r="IQ13"/>
  <c r="IL13"/>
  <c r="IG13"/>
  <c r="IA13"/>
  <c r="HP13"/>
  <c r="AW13"/>
  <c r="A13"/>
  <c r="WZ12"/>
  <c r="XG14"/>
  <c r="VO14"/>
  <c r="UP14"/>
  <c r="FD14"/>
  <c r="EL14"/>
  <c r="BU14"/>
  <c r="BA14"/>
  <c r="U14"/>
  <c r="E14"/>
  <c r="VY13"/>
  <c r="VK14"/>
  <c r="HM14"/>
  <c r="HG14"/>
  <c r="HA14"/>
  <c r="GU14"/>
  <c r="GO14"/>
  <c r="BV14"/>
  <c r="BN14"/>
  <c r="AG14"/>
  <c r="Q14"/>
  <c r="VE14"/>
  <c r="GL14"/>
  <c r="EO14"/>
  <c r="BY14"/>
  <c r="BQ14"/>
  <c r="BI14"/>
  <c r="AS14"/>
  <c r="AC14"/>
  <c r="XT13"/>
  <c r="WX14"/>
  <c r="VS14"/>
  <c r="UZ14"/>
  <c r="HJ14"/>
  <c r="HD14"/>
  <c r="GX14"/>
  <c r="GR14"/>
  <c r="FX14"/>
  <c r="FS14"/>
  <c r="FN14"/>
  <c r="EQ14"/>
  <c r="BR14"/>
  <c r="BJ14"/>
  <c r="BE14"/>
  <c r="AO14"/>
  <c r="I14"/>
  <c r="EG14"/>
  <c r="EB14"/>
  <c r="K14"/>
  <c r="G14"/>
  <c r="C14"/>
  <c r="HE14"/>
  <c r="GP14"/>
  <c r="GS14"/>
  <c r="HH14"/>
  <c r="EZ14"/>
  <c r="EW14"/>
  <c r="BG14"/>
  <c r="BC14"/>
  <c r="AY14"/>
  <c r="HK15"/>
  <c r="GV15"/>
  <c r="VG15"/>
  <c r="GY15"/>
  <c r="VB15"/>
  <c r="HN15"/>
  <c r="YD15"/>
  <c r="KU15"/>
  <c r="JQ15"/>
  <c r="JL15"/>
  <c r="JG15"/>
  <c r="JB15"/>
  <c r="IW15"/>
  <c r="IR15"/>
  <c r="IM15"/>
  <c r="IH15"/>
  <c r="IB15"/>
  <c r="HV15"/>
  <c r="GN15"/>
  <c r="BM15"/>
  <c r="AK15"/>
  <c r="VA14"/>
  <c r="UK15"/>
  <c r="KQ15"/>
  <c r="IC15"/>
  <c r="HW15"/>
  <c r="AW15"/>
  <c r="A15"/>
  <c r="WZ14"/>
  <c r="UF15"/>
  <c r="JO15"/>
  <c r="JJ15"/>
  <c r="JE15"/>
  <c r="IZ15"/>
  <c r="IU15"/>
  <c r="IP15"/>
  <c r="IK15"/>
  <c r="IF15"/>
  <c r="HX15"/>
  <c r="M15"/>
  <c r="YE14"/>
  <c r="KY15"/>
  <c r="JP15"/>
  <c r="JK15"/>
  <c r="JF15"/>
  <c r="JA15"/>
  <c r="IV15"/>
  <c r="IQ15"/>
  <c r="IL15"/>
  <c r="IG15"/>
  <c r="IA15"/>
  <c r="HP15"/>
  <c r="Y15"/>
  <c r="VF14"/>
  <c r="VK16"/>
  <c r="HM16"/>
  <c r="HG16"/>
  <c r="HA16"/>
  <c r="GU16"/>
  <c r="GO16"/>
  <c r="BV16"/>
  <c r="BN16"/>
  <c r="AG16"/>
  <c r="Q16"/>
  <c r="VY15"/>
  <c r="WX16"/>
  <c r="VE16"/>
  <c r="GL16"/>
  <c r="EO16"/>
  <c r="BY16"/>
  <c r="BQ16"/>
  <c r="BI16"/>
  <c r="AS16"/>
  <c r="AC16"/>
  <c r="XT15"/>
  <c r="XG16"/>
  <c r="VS16"/>
  <c r="UZ16"/>
  <c r="HJ16"/>
  <c r="HD16"/>
  <c r="GX16"/>
  <c r="GR16"/>
  <c r="FX16"/>
  <c r="FS16"/>
  <c r="FN16"/>
  <c r="EQ16"/>
  <c r="BR16"/>
  <c r="BJ16"/>
  <c r="BE16"/>
  <c r="AO16"/>
  <c r="I16"/>
  <c r="VO16"/>
  <c r="UP16"/>
  <c r="FD16"/>
  <c r="EL16"/>
  <c r="BU16"/>
  <c r="BA16"/>
  <c r="U16"/>
  <c r="E16"/>
  <c r="EZ16"/>
  <c r="EW16"/>
  <c r="EN16"/>
  <c r="BZ16"/>
  <c r="AM17"/>
  <c r="AU17"/>
  <c r="AQ17"/>
  <c r="UF17"/>
  <c r="JO17"/>
  <c r="JJ17"/>
  <c r="JE17"/>
  <c r="IZ17"/>
  <c r="IU17"/>
  <c r="IP17"/>
  <c r="IK17"/>
  <c r="IF17"/>
  <c r="HX17"/>
  <c r="M17"/>
  <c r="YE16"/>
  <c r="KY17"/>
  <c r="JP17"/>
  <c r="JK17"/>
  <c r="JF17"/>
  <c r="JA17"/>
  <c r="IV17"/>
  <c r="IQ17"/>
  <c r="IL17"/>
  <c r="IG17"/>
  <c r="IA17"/>
  <c r="HP17"/>
  <c r="Y17"/>
  <c r="YD17"/>
  <c r="KU17"/>
  <c r="JQ17"/>
  <c r="JL17"/>
  <c r="JG17"/>
  <c r="JB17"/>
  <c r="IW17"/>
  <c r="IR17"/>
  <c r="IM17"/>
  <c r="IH17"/>
  <c r="IB17"/>
  <c r="HV17"/>
  <c r="GN17"/>
  <c r="BM17"/>
  <c r="AK17"/>
  <c r="VF16"/>
  <c r="UK17"/>
  <c r="KQ17"/>
  <c r="IC17"/>
  <c r="HW17"/>
  <c r="AW17"/>
  <c r="A17"/>
  <c r="WZ16"/>
  <c r="VA16"/>
  <c r="XG18"/>
  <c r="VS18"/>
  <c r="UZ18"/>
  <c r="HJ18"/>
  <c r="HD18"/>
  <c r="GX18"/>
  <c r="GR18"/>
  <c r="FX18"/>
  <c r="FS18"/>
  <c r="FN18"/>
  <c r="EQ18"/>
  <c r="BR18"/>
  <c r="BJ18"/>
  <c r="BE18"/>
  <c r="AO18"/>
  <c r="I18"/>
  <c r="VO18"/>
  <c r="UP18"/>
  <c r="FD18"/>
  <c r="EL18"/>
  <c r="BU18"/>
  <c r="BA18"/>
  <c r="U18"/>
  <c r="E18"/>
  <c r="VK18"/>
  <c r="HM18"/>
  <c r="HG18"/>
  <c r="HA18"/>
  <c r="GU18"/>
  <c r="GO18"/>
  <c r="BV18"/>
  <c r="BN18"/>
  <c r="AG18"/>
  <c r="Q18"/>
  <c r="VY17"/>
  <c r="WX18"/>
  <c r="VE18"/>
  <c r="GL18"/>
  <c r="EO18"/>
  <c r="BY18"/>
  <c r="BQ18"/>
  <c r="BI18"/>
  <c r="AS18"/>
  <c r="AC18"/>
  <c r="XT17"/>
  <c r="HE18"/>
  <c r="GP18"/>
  <c r="GS18"/>
  <c r="HH18"/>
  <c r="AY18"/>
  <c r="BG18"/>
  <c r="BC18"/>
  <c r="AU19"/>
  <c r="AQ19"/>
  <c r="AM19"/>
  <c r="VK20"/>
  <c r="HM20"/>
  <c r="HG20"/>
  <c r="HA20"/>
  <c r="GU20"/>
  <c r="GO20"/>
  <c r="BV20"/>
  <c r="BN20"/>
  <c r="AG20"/>
  <c r="Q20"/>
  <c r="VY19"/>
  <c r="WX20"/>
  <c r="VE20"/>
  <c r="GL20"/>
  <c r="EO20"/>
  <c r="BY20"/>
  <c r="BQ20"/>
  <c r="BI20"/>
  <c r="AS20"/>
  <c r="AC20"/>
  <c r="XT19"/>
  <c r="XG20"/>
  <c r="VS20"/>
  <c r="UZ20"/>
  <c r="HJ20"/>
  <c r="HD20"/>
  <c r="GX20"/>
  <c r="GR20"/>
  <c r="FX20"/>
  <c r="FS20"/>
  <c r="FN20"/>
  <c r="EQ20"/>
  <c r="BR20"/>
  <c r="BJ20"/>
  <c r="BE20"/>
  <c r="AO20"/>
  <c r="I20"/>
  <c r="VO20"/>
  <c r="UP20"/>
  <c r="FD20"/>
  <c r="EL20"/>
  <c r="BU20"/>
  <c r="BA20"/>
  <c r="U20"/>
  <c r="E20"/>
  <c r="K20"/>
  <c r="G20"/>
  <c r="C20"/>
  <c r="EG20"/>
  <c r="EB20"/>
  <c r="EZ20"/>
  <c r="EW20"/>
  <c r="HB21"/>
  <c r="GM21"/>
  <c r="GV21"/>
  <c r="HK21"/>
  <c r="HN21"/>
  <c r="VG21"/>
  <c r="GY21"/>
  <c r="VB21"/>
  <c r="UF21"/>
  <c r="JO21"/>
  <c r="JJ21"/>
  <c r="JE21"/>
  <c r="IZ21"/>
  <c r="IU21"/>
  <c r="IP21"/>
  <c r="IK21"/>
  <c r="IF21"/>
  <c r="HX21"/>
  <c r="M21"/>
  <c r="YE20"/>
  <c r="KY21"/>
  <c r="JP21"/>
  <c r="JK21"/>
  <c r="JF21"/>
  <c r="JA21"/>
  <c r="IV21"/>
  <c r="IQ21"/>
  <c r="IL21"/>
  <c r="IG21"/>
  <c r="IA21"/>
  <c r="HP21"/>
  <c r="Y21"/>
  <c r="YD21"/>
  <c r="KU21"/>
  <c r="JQ21"/>
  <c r="JL21"/>
  <c r="JG21"/>
  <c r="JB21"/>
  <c r="IW21"/>
  <c r="IR21"/>
  <c r="IM21"/>
  <c r="IH21"/>
  <c r="IB21"/>
  <c r="HV21"/>
  <c r="GN21"/>
  <c r="BM21"/>
  <c r="AK21"/>
  <c r="VF20"/>
  <c r="UK21"/>
  <c r="KQ21"/>
  <c r="IC21"/>
  <c r="HW21"/>
  <c r="AW21"/>
  <c r="A21"/>
  <c r="WZ20"/>
  <c r="VA20"/>
  <c r="XG22"/>
  <c r="VS22"/>
  <c r="UZ22"/>
  <c r="HJ22"/>
  <c r="HD22"/>
  <c r="GX22"/>
  <c r="GR22"/>
  <c r="FX22"/>
  <c r="FS22"/>
  <c r="FN22"/>
  <c r="EQ22"/>
  <c r="BR22"/>
  <c r="BJ22"/>
  <c r="BE22"/>
  <c r="AO22"/>
  <c r="I22"/>
  <c r="VO22"/>
  <c r="UP22"/>
  <c r="FD22"/>
  <c r="EL22"/>
  <c r="BU22"/>
  <c r="BA22"/>
  <c r="U22"/>
  <c r="E22"/>
  <c r="VK22"/>
  <c r="HM22"/>
  <c r="HG22"/>
  <c r="HA22"/>
  <c r="GU22"/>
  <c r="GO22"/>
  <c r="BV22"/>
  <c r="BN22"/>
  <c r="AG22"/>
  <c r="Q22"/>
  <c r="VY21"/>
  <c r="WX22"/>
  <c r="VE22"/>
  <c r="GL22"/>
  <c r="EO22"/>
  <c r="BY22"/>
  <c r="BQ22"/>
  <c r="BI22"/>
  <c r="AS22"/>
  <c r="AC22"/>
  <c r="XT21"/>
  <c r="BZ22"/>
  <c r="EN22"/>
  <c r="HB23"/>
  <c r="GM23"/>
  <c r="VG23"/>
  <c r="GY23"/>
  <c r="VB23"/>
  <c r="HN23"/>
  <c r="YD23"/>
  <c r="KU23"/>
  <c r="JQ23"/>
  <c r="JL23"/>
  <c r="JG23"/>
  <c r="JB23"/>
  <c r="IW23"/>
  <c r="IR23"/>
  <c r="IM23"/>
  <c r="IH23"/>
  <c r="IB23"/>
  <c r="HV23"/>
  <c r="GN23"/>
  <c r="BM23"/>
  <c r="AK23"/>
  <c r="VF22"/>
  <c r="UK23"/>
  <c r="KQ23"/>
  <c r="IC23"/>
  <c r="HW23"/>
  <c r="AW23"/>
  <c r="A23"/>
  <c r="WZ22"/>
  <c r="VA22"/>
  <c r="UF23"/>
  <c r="JO23"/>
  <c r="JJ23"/>
  <c r="JE23"/>
  <c r="IZ23"/>
  <c r="IU23"/>
  <c r="IP23"/>
  <c r="IK23"/>
  <c r="IF23"/>
  <c r="HX23"/>
  <c r="M23"/>
  <c r="YE22"/>
  <c r="KY23"/>
  <c r="JP23"/>
  <c r="JK23"/>
  <c r="JF23"/>
  <c r="JA23"/>
  <c r="IV23"/>
  <c r="IQ23"/>
  <c r="IL23"/>
  <c r="IG23"/>
  <c r="IA23"/>
  <c r="HP23"/>
  <c r="Y23"/>
  <c r="EZ24"/>
  <c r="EW24"/>
  <c r="HB25"/>
  <c r="GM25"/>
  <c r="GV25"/>
  <c r="HK25"/>
  <c r="AM25"/>
  <c r="AU25"/>
  <c r="AQ25"/>
  <c r="HN25"/>
  <c r="VG25"/>
  <c r="GY25"/>
  <c r="VB25"/>
  <c r="UF25"/>
  <c r="JO25"/>
  <c r="JJ25"/>
  <c r="JE25"/>
  <c r="IZ25"/>
  <c r="IU25"/>
  <c r="IP25"/>
  <c r="IK25"/>
  <c r="IF25"/>
  <c r="HX25"/>
  <c r="M25"/>
  <c r="YE24"/>
  <c r="KY25"/>
  <c r="JP25"/>
  <c r="JK25"/>
  <c r="JF25"/>
  <c r="JA25"/>
  <c r="IV25"/>
  <c r="IQ25"/>
  <c r="IL25"/>
  <c r="IG25"/>
  <c r="IA25"/>
  <c r="HP25"/>
  <c r="Y25"/>
  <c r="YD25"/>
  <c r="KU25"/>
  <c r="JQ25"/>
  <c r="JL25"/>
  <c r="JG25"/>
  <c r="JB25"/>
  <c r="IW25"/>
  <c r="IR25"/>
  <c r="IM25"/>
  <c r="IH25"/>
  <c r="IB25"/>
  <c r="HV25"/>
  <c r="GN25"/>
  <c r="BM25"/>
  <c r="AK25"/>
  <c r="VF24"/>
  <c r="UK25"/>
  <c r="KQ25"/>
  <c r="IC25"/>
  <c r="HW25"/>
  <c r="AW25"/>
  <c r="A25"/>
  <c r="WZ24"/>
  <c r="VA24"/>
  <c r="XG26"/>
  <c r="VS26"/>
  <c r="UZ26"/>
  <c r="HJ26"/>
  <c r="HD26"/>
  <c r="GX26"/>
  <c r="GR26"/>
  <c r="FX26"/>
  <c r="FS26"/>
  <c r="FN26"/>
  <c r="EQ26"/>
  <c r="BR26"/>
  <c r="BJ26"/>
  <c r="BE26"/>
  <c r="AO26"/>
  <c r="I26"/>
  <c r="VO26"/>
  <c r="UP26"/>
  <c r="FD26"/>
  <c r="EL26"/>
  <c r="BU26"/>
  <c r="BA26"/>
  <c r="U26"/>
  <c r="E26"/>
  <c r="VK26"/>
  <c r="HM26"/>
  <c r="HG26"/>
  <c r="HA26"/>
  <c r="GU26"/>
  <c r="GO26"/>
  <c r="BV26"/>
  <c r="BN26"/>
  <c r="AG26"/>
  <c r="Q26"/>
  <c r="VY25"/>
  <c r="WX26"/>
  <c r="VE26"/>
  <c r="GL26"/>
  <c r="EO26"/>
  <c r="BY26"/>
  <c r="BQ26"/>
  <c r="BI26"/>
  <c r="AS26"/>
  <c r="AC26"/>
  <c r="XT25"/>
  <c r="GS26"/>
  <c r="HH26"/>
  <c r="AY26"/>
  <c r="BG26"/>
  <c r="BC26"/>
  <c r="BZ26"/>
  <c r="EN26"/>
  <c r="GM27"/>
  <c r="HB27"/>
  <c r="AU27"/>
  <c r="AQ27"/>
  <c r="AM27"/>
  <c r="VG27"/>
  <c r="VB27"/>
  <c r="HN27"/>
  <c r="GY27"/>
  <c r="KY27"/>
  <c r="JP27"/>
  <c r="JK27"/>
  <c r="JF27"/>
  <c r="JA27"/>
  <c r="IV27"/>
  <c r="IQ27"/>
  <c r="IL27"/>
  <c r="IG27"/>
  <c r="IA27"/>
  <c r="HP27"/>
  <c r="YD27"/>
  <c r="KU27"/>
  <c r="JQ27"/>
  <c r="JL27"/>
  <c r="JG27"/>
  <c r="JB27"/>
  <c r="IW27"/>
  <c r="IR27"/>
  <c r="IM27"/>
  <c r="IH27"/>
  <c r="IB27"/>
  <c r="HV27"/>
  <c r="UF27"/>
  <c r="JJ27"/>
  <c r="IZ27"/>
  <c r="IP27"/>
  <c r="IF27"/>
  <c r="GN27"/>
  <c r="BM27"/>
  <c r="AK27"/>
  <c r="VF26"/>
  <c r="UK27"/>
  <c r="HW27"/>
  <c r="AW27"/>
  <c r="A27"/>
  <c r="WZ26"/>
  <c r="VA26"/>
  <c r="JO27"/>
  <c r="JE27"/>
  <c r="IU27"/>
  <c r="IK27"/>
  <c r="HX27"/>
  <c r="M27"/>
  <c r="YE26"/>
  <c r="KQ27"/>
  <c r="IC27"/>
  <c r="Y27"/>
  <c r="EG28"/>
  <c r="EB28"/>
  <c r="K28"/>
  <c r="G28"/>
  <c r="C28"/>
  <c r="HE28"/>
  <c r="GP28"/>
  <c r="EZ28"/>
  <c r="EW28"/>
  <c r="EN28"/>
  <c r="BZ28"/>
  <c r="HB29"/>
  <c r="GM29"/>
  <c r="GV29"/>
  <c r="HK29"/>
  <c r="AQ29"/>
  <c r="AM29"/>
  <c r="AU29"/>
  <c r="VB29"/>
  <c r="HN29"/>
  <c r="VG29"/>
  <c r="GY29"/>
  <c r="UK29"/>
  <c r="KQ29"/>
  <c r="IC29"/>
  <c r="HW29"/>
  <c r="AW29"/>
  <c r="A29"/>
  <c r="WZ28"/>
  <c r="VA28"/>
  <c r="UF29"/>
  <c r="JO29"/>
  <c r="JJ29"/>
  <c r="JE29"/>
  <c r="IZ29"/>
  <c r="IU29"/>
  <c r="IP29"/>
  <c r="IK29"/>
  <c r="IF29"/>
  <c r="HX29"/>
  <c r="M29"/>
  <c r="YE28"/>
  <c r="JL29"/>
  <c r="JF29"/>
  <c r="IR29"/>
  <c r="IL29"/>
  <c r="IB29"/>
  <c r="Y29"/>
  <c r="YD29"/>
  <c r="KU29"/>
  <c r="JG29"/>
  <c r="JA29"/>
  <c r="IM29"/>
  <c r="IG29"/>
  <c r="AK29"/>
  <c r="KY29"/>
  <c r="JP29"/>
  <c r="JB29"/>
  <c r="IV29"/>
  <c r="IH29"/>
  <c r="HV29"/>
  <c r="GN29"/>
  <c r="VF28"/>
  <c r="JQ29"/>
  <c r="JK29"/>
  <c r="IW29"/>
  <c r="IQ29"/>
  <c r="IA29"/>
  <c r="HP29"/>
  <c r="BM29"/>
  <c r="WX30"/>
  <c r="VE30"/>
  <c r="GL30"/>
  <c r="EO30"/>
  <c r="BY30"/>
  <c r="BQ30"/>
  <c r="BI30"/>
  <c r="AS30"/>
  <c r="AC30"/>
  <c r="XT29"/>
  <c r="XG30"/>
  <c r="VS30"/>
  <c r="UZ30"/>
  <c r="HJ30"/>
  <c r="HD30"/>
  <c r="GX30"/>
  <c r="GR30"/>
  <c r="FX30"/>
  <c r="FS30"/>
  <c r="FN30"/>
  <c r="EQ30"/>
  <c r="BR30"/>
  <c r="BJ30"/>
  <c r="BE30"/>
  <c r="AO30"/>
  <c r="I30"/>
  <c r="VK30"/>
  <c r="UP30"/>
  <c r="HG30"/>
  <c r="GU30"/>
  <c r="EL30"/>
  <c r="BU30"/>
  <c r="E30"/>
  <c r="VO30"/>
  <c r="BV30"/>
  <c r="Q30"/>
  <c r="HM30"/>
  <c r="HA30"/>
  <c r="GO30"/>
  <c r="FD30"/>
  <c r="BA30"/>
  <c r="U30"/>
  <c r="BN30"/>
  <c r="AG30"/>
  <c r="VY29"/>
  <c r="G30"/>
  <c r="C30"/>
  <c r="EB30"/>
  <c r="EG30"/>
  <c r="K30"/>
  <c r="GP30"/>
  <c r="HE30"/>
  <c r="HH30"/>
  <c r="GS30"/>
  <c r="EW30"/>
  <c r="EZ30"/>
  <c r="BC30"/>
  <c r="AY30"/>
  <c r="BG30"/>
  <c r="BZ30"/>
  <c r="EN30"/>
  <c r="GM31"/>
  <c r="HB31"/>
  <c r="HK31"/>
  <c r="GV31"/>
  <c r="AU31"/>
  <c r="AQ31"/>
  <c r="AM31"/>
  <c r="VG31"/>
  <c r="GY31"/>
  <c r="VB31"/>
  <c r="HN31"/>
  <c r="KY31"/>
  <c r="JP31"/>
  <c r="JK31"/>
  <c r="JF31"/>
  <c r="JA31"/>
  <c r="IV31"/>
  <c r="IQ31"/>
  <c r="IL31"/>
  <c r="IG31"/>
  <c r="IA31"/>
  <c r="HP31"/>
  <c r="Y31"/>
  <c r="YD31"/>
  <c r="KU31"/>
  <c r="JQ31"/>
  <c r="JL31"/>
  <c r="JG31"/>
  <c r="JB31"/>
  <c r="IW31"/>
  <c r="IR31"/>
  <c r="IM31"/>
  <c r="IH31"/>
  <c r="IB31"/>
  <c r="HV31"/>
  <c r="GN31"/>
  <c r="BM31"/>
  <c r="AK31"/>
  <c r="VF30"/>
  <c r="JO31"/>
  <c r="JE31"/>
  <c r="IU31"/>
  <c r="IK31"/>
  <c r="HX31"/>
  <c r="A31"/>
  <c r="WZ30"/>
  <c r="KQ31"/>
  <c r="IC31"/>
  <c r="M31"/>
  <c r="VA30"/>
  <c r="UF31"/>
  <c r="JJ31"/>
  <c r="IZ31"/>
  <c r="IP31"/>
  <c r="IF31"/>
  <c r="AW31"/>
  <c r="UK31"/>
  <c r="HW31"/>
  <c r="YE30"/>
  <c r="VO32"/>
  <c r="UP32"/>
  <c r="FD32"/>
  <c r="EL32"/>
  <c r="BU32"/>
  <c r="BA32"/>
  <c r="U32"/>
  <c r="E32"/>
  <c r="VK32"/>
  <c r="HM32"/>
  <c r="HG32"/>
  <c r="HA32"/>
  <c r="GU32"/>
  <c r="GO32"/>
  <c r="BV32"/>
  <c r="BN32"/>
  <c r="AG32"/>
  <c r="Q32"/>
  <c r="VY31"/>
  <c r="WX32"/>
  <c r="VS32"/>
  <c r="GL32"/>
  <c r="BQ32"/>
  <c r="AS32"/>
  <c r="XT31"/>
  <c r="HJ32"/>
  <c r="GX32"/>
  <c r="FS32"/>
  <c r="BR32"/>
  <c r="BE32"/>
  <c r="UZ32"/>
  <c r="EO32"/>
  <c r="BY32"/>
  <c r="BI32"/>
  <c r="AC32"/>
  <c r="XG32"/>
  <c r="VE32"/>
  <c r="HD32"/>
  <c r="GR32"/>
  <c r="FX32"/>
  <c r="FN32"/>
  <c r="EQ32"/>
  <c r="BJ32"/>
  <c r="AO32"/>
  <c r="I32"/>
  <c r="EG32"/>
  <c r="EB32"/>
  <c r="K32"/>
  <c r="C32"/>
  <c r="G32"/>
  <c r="HE32"/>
  <c r="GP32"/>
  <c r="GS32"/>
  <c r="HH32"/>
  <c r="EZ32"/>
  <c r="EW32"/>
  <c r="BG32"/>
  <c r="BC32"/>
  <c r="AY32"/>
  <c r="EN32"/>
  <c r="BZ32"/>
  <c r="HB33"/>
  <c r="GM33"/>
  <c r="GV33"/>
  <c r="HK33"/>
  <c r="AQ33"/>
  <c r="AM33"/>
  <c r="AU33"/>
  <c r="VB33"/>
  <c r="HN33"/>
  <c r="GY33"/>
  <c r="VG33"/>
  <c r="UK33"/>
  <c r="KQ33"/>
  <c r="IC33"/>
  <c r="HW33"/>
  <c r="AW33"/>
  <c r="A33"/>
  <c r="WZ32"/>
  <c r="VA32"/>
  <c r="UF33"/>
  <c r="JO33"/>
  <c r="JJ33"/>
  <c r="JE33"/>
  <c r="IZ33"/>
  <c r="IU33"/>
  <c r="IP33"/>
  <c r="IK33"/>
  <c r="IF33"/>
  <c r="HX33"/>
  <c r="M33"/>
  <c r="YE32"/>
  <c r="KY33"/>
  <c r="JP33"/>
  <c r="JB33"/>
  <c r="IV33"/>
  <c r="IH33"/>
  <c r="HV33"/>
  <c r="GN33"/>
  <c r="VF32"/>
  <c r="JQ33"/>
  <c r="JK33"/>
  <c r="IW33"/>
  <c r="IQ33"/>
  <c r="IA33"/>
  <c r="HP33"/>
  <c r="BM33"/>
  <c r="JL33"/>
  <c r="JF33"/>
  <c r="IR33"/>
  <c r="IL33"/>
  <c r="IB33"/>
  <c r="Y33"/>
  <c r="YD33"/>
  <c r="KU33"/>
  <c r="JG33"/>
  <c r="JA33"/>
  <c r="IM33"/>
  <c r="IG33"/>
  <c r="AK33"/>
  <c r="WX34"/>
  <c r="VE34"/>
  <c r="GL34"/>
  <c r="EO34"/>
  <c r="BY34"/>
  <c r="BQ34"/>
  <c r="BI34"/>
  <c r="AS34"/>
  <c r="AC34"/>
  <c r="XT33"/>
  <c r="XG34"/>
  <c r="VS34"/>
  <c r="UZ34"/>
  <c r="HJ34"/>
  <c r="HD34"/>
  <c r="GX34"/>
  <c r="GR34"/>
  <c r="FX34"/>
  <c r="FS34"/>
  <c r="FN34"/>
  <c r="EQ34"/>
  <c r="BR34"/>
  <c r="BJ34"/>
  <c r="BE34"/>
  <c r="AO34"/>
  <c r="I34"/>
  <c r="HM34"/>
  <c r="HA34"/>
  <c r="GO34"/>
  <c r="FD34"/>
  <c r="BA34"/>
  <c r="U34"/>
  <c r="BN34"/>
  <c r="AG34"/>
  <c r="VY33"/>
  <c r="VK34"/>
  <c r="UP34"/>
  <c r="HG34"/>
  <c r="GU34"/>
  <c r="EL34"/>
  <c r="BU34"/>
  <c r="E34"/>
  <c r="VO34"/>
  <c r="BV34"/>
  <c r="Q34"/>
  <c r="G34"/>
  <c r="C34"/>
  <c r="EG34"/>
  <c r="K34"/>
  <c r="EB34"/>
  <c r="GP34"/>
  <c r="HE34"/>
  <c r="HH34"/>
  <c r="GS34"/>
  <c r="EW34"/>
  <c r="EZ34"/>
  <c r="BC34"/>
  <c r="AY34"/>
  <c r="BG34"/>
  <c r="BZ34"/>
  <c r="EN34"/>
  <c r="HB35"/>
  <c r="GM35"/>
  <c r="GV35"/>
  <c r="HK35"/>
  <c r="AQ35"/>
  <c r="AM35"/>
  <c r="AU35"/>
  <c r="VB35"/>
  <c r="HN35"/>
  <c r="VG35"/>
  <c r="GY35"/>
  <c r="UK35"/>
  <c r="KQ35"/>
  <c r="IC35"/>
  <c r="HW35"/>
  <c r="AW35"/>
  <c r="A35"/>
  <c r="UF35"/>
  <c r="JO35"/>
  <c r="JJ35"/>
  <c r="JE35"/>
  <c r="IZ35"/>
  <c r="IU35"/>
  <c r="IP35"/>
  <c r="IK35"/>
  <c r="IF35"/>
  <c r="HX35"/>
  <c r="M35"/>
  <c r="KY35"/>
  <c r="JP35"/>
  <c r="JK35"/>
  <c r="JF35"/>
  <c r="JA35"/>
  <c r="IV35"/>
  <c r="IQ35"/>
  <c r="IL35"/>
  <c r="IG35"/>
  <c r="IA35"/>
  <c r="HP35"/>
  <c r="Y35"/>
  <c r="YD35"/>
  <c r="KU35"/>
  <c r="JQ35"/>
  <c r="JL35"/>
  <c r="JG35"/>
  <c r="JB35"/>
  <c r="IW35"/>
  <c r="IR35"/>
  <c r="IM35"/>
  <c r="IH35"/>
  <c r="IB35"/>
  <c r="HV35"/>
  <c r="GN35"/>
  <c r="BM35"/>
  <c r="AK35"/>
  <c r="VF34"/>
  <c r="WZ34"/>
  <c r="YE34"/>
  <c r="VA34"/>
  <c r="WX36"/>
  <c r="VE36"/>
  <c r="GL36"/>
  <c r="EO36"/>
  <c r="BY36"/>
  <c r="BQ36"/>
  <c r="BI36"/>
  <c r="AS36"/>
  <c r="AC36"/>
  <c r="XT35"/>
  <c r="XG36"/>
  <c r="VS36"/>
  <c r="UZ36"/>
  <c r="HJ36"/>
  <c r="HD36"/>
  <c r="GX36"/>
  <c r="GR36"/>
  <c r="FX36"/>
  <c r="FS36"/>
  <c r="FN36"/>
  <c r="EQ36"/>
  <c r="BR36"/>
  <c r="BJ36"/>
  <c r="BE36"/>
  <c r="AO36"/>
  <c r="I36"/>
  <c r="VO36"/>
  <c r="UP36"/>
  <c r="FD36"/>
  <c r="EL36"/>
  <c r="BU36"/>
  <c r="BA36"/>
  <c r="U36"/>
  <c r="E36"/>
  <c r="VK36"/>
  <c r="HM36"/>
  <c r="HG36"/>
  <c r="HA36"/>
  <c r="GU36"/>
  <c r="GO36"/>
  <c r="BV36"/>
  <c r="BN36"/>
  <c r="AG36"/>
  <c r="Q36"/>
  <c r="VY35"/>
  <c r="G36"/>
  <c r="C36"/>
  <c r="EG36"/>
  <c r="EB36"/>
  <c r="K36"/>
  <c r="GP36"/>
  <c r="HE36"/>
  <c r="HH36"/>
  <c r="GS36"/>
  <c r="EW36"/>
  <c r="EZ36"/>
  <c r="BC36"/>
  <c r="AY36"/>
  <c r="BG36"/>
  <c r="BZ36"/>
  <c r="EN36"/>
  <c r="GM37"/>
  <c r="HB37"/>
  <c r="HK37"/>
  <c r="GV37"/>
  <c r="AU37"/>
  <c r="AQ37"/>
  <c r="AM37"/>
  <c r="VG37"/>
  <c r="GY37"/>
  <c r="VB37"/>
  <c r="HN37"/>
  <c r="KY37"/>
  <c r="JP37"/>
  <c r="JK37"/>
  <c r="JF37"/>
  <c r="JA37"/>
  <c r="IV37"/>
  <c r="IQ37"/>
  <c r="IL37"/>
  <c r="IG37"/>
  <c r="IA37"/>
  <c r="HP37"/>
  <c r="Y37"/>
  <c r="YD37"/>
  <c r="KU37"/>
  <c r="JQ37"/>
  <c r="JL37"/>
  <c r="JG37"/>
  <c r="JB37"/>
  <c r="IW37"/>
  <c r="IR37"/>
  <c r="IM37"/>
  <c r="IH37"/>
  <c r="IB37"/>
  <c r="HV37"/>
  <c r="GN37"/>
  <c r="BM37"/>
  <c r="AK37"/>
  <c r="VF36"/>
  <c r="UK37"/>
  <c r="KQ37"/>
  <c r="IC37"/>
  <c r="HW37"/>
  <c r="AW37"/>
  <c r="A37"/>
  <c r="WZ36"/>
  <c r="VA36"/>
  <c r="UF37"/>
  <c r="JO37"/>
  <c r="JJ37"/>
  <c r="JE37"/>
  <c r="IZ37"/>
  <c r="IU37"/>
  <c r="IP37"/>
  <c r="IK37"/>
  <c r="IF37"/>
  <c r="HX37"/>
  <c r="M37"/>
  <c r="YE36"/>
  <c r="VO38"/>
  <c r="UP38"/>
  <c r="FD38"/>
  <c r="EL38"/>
  <c r="BU38"/>
  <c r="BA38"/>
  <c r="U38"/>
  <c r="E38"/>
  <c r="VK38"/>
  <c r="HM38"/>
  <c r="HG38"/>
  <c r="HA38"/>
  <c r="GU38"/>
  <c r="GO38"/>
  <c r="BV38"/>
  <c r="BN38"/>
  <c r="AG38"/>
  <c r="Q38"/>
  <c r="VY37"/>
  <c r="WX38"/>
  <c r="VE38"/>
  <c r="GL38"/>
  <c r="EO38"/>
  <c r="BY38"/>
  <c r="BQ38"/>
  <c r="BI38"/>
  <c r="AS38"/>
  <c r="AC38"/>
  <c r="XT37"/>
  <c r="XG38"/>
  <c r="VS38"/>
  <c r="UZ38"/>
  <c r="HJ38"/>
  <c r="HD38"/>
  <c r="GX38"/>
  <c r="GR38"/>
  <c r="FX38"/>
  <c r="FS38"/>
  <c r="FN38"/>
  <c r="EQ38"/>
  <c r="BR38"/>
  <c r="BJ38"/>
  <c r="BE38"/>
  <c r="AO38"/>
  <c r="I38"/>
  <c r="EG38"/>
  <c r="EB38"/>
  <c r="K38"/>
  <c r="G38"/>
  <c r="C38"/>
  <c r="HE38"/>
  <c r="GP38"/>
  <c r="GS38"/>
  <c r="HH38"/>
  <c r="EZ38"/>
  <c r="EW38"/>
  <c r="BG38"/>
  <c r="BC38"/>
  <c r="AY38"/>
  <c r="EN38"/>
  <c r="BZ38"/>
  <c r="HB39"/>
  <c r="GM39"/>
  <c r="GV39"/>
  <c r="HK39"/>
  <c r="AQ39"/>
  <c r="AM39"/>
  <c r="AU39"/>
  <c r="VB39"/>
  <c r="HN39"/>
  <c r="VG39"/>
  <c r="GY39"/>
  <c r="UK39"/>
  <c r="KQ39"/>
  <c r="IC39"/>
  <c r="HW39"/>
  <c r="AW39"/>
  <c r="A39"/>
  <c r="WZ38"/>
  <c r="VA38"/>
  <c r="UF39"/>
  <c r="JO39"/>
  <c r="JJ39"/>
  <c r="JE39"/>
  <c r="IZ39"/>
  <c r="IU39"/>
  <c r="IP39"/>
  <c r="IK39"/>
  <c r="IF39"/>
  <c r="HX39"/>
  <c r="M39"/>
  <c r="YE38"/>
  <c r="KY39"/>
  <c r="JP39"/>
  <c r="JK39"/>
  <c r="JF39"/>
  <c r="JA39"/>
  <c r="IV39"/>
  <c r="IQ39"/>
  <c r="IL39"/>
  <c r="IG39"/>
  <c r="IA39"/>
  <c r="HP39"/>
  <c r="Y39"/>
  <c r="YD39"/>
  <c r="KU39"/>
  <c r="JQ39"/>
  <c r="JL39"/>
  <c r="JG39"/>
  <c r="JB39"/>
  <c r="IW39"/>
  <c r="IR39"/>
  <c r="IM39"/>
  <c r="IH39"/>
  <c r="IB39"/>
  <c r="HV39"/>
  <c r="GN39"/>
  <c r="BM39"/>
  <c r="AK39"/>
  <c r="VF38"/>
  <c r="WX40"/>
  <c r="VE40"/>
  <c r="GL40"/>
  <c r="EO40"/>
  <c r="BY40"/>
  <c r="BQ40"/>
  <c r="BI40"/>
  <c r="AS40"/>
  <c r="AC40"/>
  <c r="XT39"/>
  <c r="XG40"/>
  <c r="VS40"/>
  <c r="UZ40"/>
  <c r="HJ40"/>
  <c r="HD40"/>
  <c r="GX40"/>
  <c r="GR40"/>
  <c r="FX40"/>
  <c r="FS40"/>
  <c r="FN40"/>
  <c r="EQ40"/>
  <c r="BR40"/>
  <c r="BJ40"/>
  <c r="BE40"/>
  <c r="AO40"/>
  <c r="I40"/>
  <c r="VO40"/>
  <c r="UP40"/>
  <c r="FD40"/>
  <c r="EL40"/>
  <c r="BU40"/>
  <c r="BA40"/>
  <c r="U40"/>
  <c r="E40"/>
  <c r="VK40"/>
  <c r="HM40"/>
  <c r="HG40"/>
  <c r="HA40"/>
  <c r="GU40"/>
  <c r="GO40"/>
  <c r="BV40"/>
  <c r="BN40"/>
  <c r="AG40"/>
  <c r="Q40"/>
  <c r="VY39"/>
  <c r="G40"/>
  <c r="C40"/>
  <c r="EG40"/>
  <c r="EB40"/>
  <c r="K40"/>
  <c r="GP40"/>
  <c r="HE40"/>
  <c r="HH40"/>
  <c r="GS40"/>
  <c r="EW40"/>
  <c r="EZ40"/>
  <c r="BC40"/>
  <c r="AY40"/>
  <c r="BG40"/>
  <c r="BZ40"/>
  <c r="EN40"/>
  <c r="GM41"/>
  <c r="HB41"/>
  <c r="HK41"/>
  <c r="GV41"/>
  <c r="AU41"/>
  <c r="AQ41"/>
  <c r="AM41"/>
  <c r="VG41"/>
  <c r="GY41"/>
  <c r="VB41"/>
  <c r="HN41"/>
  <c r="KY41"/>
  <c r="JP41"/>
  <c r="JK41"/>
  <c r="JF41"/>
  <c r="JA41"/>
  <c r="IV41"/>
  <c r="IQ41"/>
  <c r="IL41"/>
  <c r="IG41"/>
  <c r="IA41"/>
  <c r="HP41"/>
  <c r="Y41"/>
  <c r="YD41"/>
  <c r="KU41"/>
  <c r="JQ41"/>
  <c r="JL41"/>
  <c r="JG41"/>
  <c r="JB41"/>
  <c r="IW41"/>
  <c r="IR41"/>
  <c r="IM41"/>
  <c r="IH41"/>
  <c r="IB41"/>
  <c r="HV41"/>
  <c r="GN41"/>
  <c r="BM41"/>
  <c r="AK41"/>
  <c r="VF40"/>
  <c r="UK41"/>
  <c r="KQ41"/>
  <c r="IC41"/>
  <c r="HW41"/>
  <c r="AW41"/>
  <c r="A41"/>
  <c r="WZ40"/>
  <c r="VA40"/>
  <c r="UF41"/>
  <c r="JO41"/>
  <c r="JJ41"/>
  <c r="JE41"/>
  <c r="IZ41"/>
  <c r="IU41"/>
  <c r="IP41"/>
  <c r="IK41"/>
  <c r="IF41"/>
  <c r="HX41"/>
  <c r="M41"/>
  <c r="YE40"/>
  <c r="VO42"/>
  <c r="UP42"/>
  <c r="FD42"/>
  <c r="EL42"/>
  <c r="BU42"/>
  <c r="BA42"/>
  <c r="U42"/>
  <c r="E42"/>
  <c r="VK42"/>
  <c r="HM42"/>
  <c r="HG42"/>
  <c r="HA42"/>
  <c r="GU42"/>
  <c r="GO42"/>
  <c r="BV42"/>
  <c r="BN42"/>
  <c r="AG42"/>
  <c r="Q42"/>
  <c r="VY41"/>
  <c r="WX42"/>
  <c r="VE42"/>
  <c r="GL42"/>
  <c r="EO42"/>
  <c r="BY42"/>
  <c r="BQ42"/>
  <c r="BI42"/>
  <c r="AS42"/>
  <c r="AC42"/>
  <c r="XT41"/>
  <c r="XG42"/>
  <c r="VS42"/>
  <c r="UZ42"/>
  <c r="HJ42"/>
  <c r="HD42"/>
  <c r="GX42"/>
  <c r="GR42"/>
  <c r="FX42"/>
  <c r="FS42"/>
  <c r="FN42"/>
  <c r="EQ42"/>
  <c r="BR42"/>
  <c r="BJ42"/>
  <c r="BE42"/>
  <c r="AO42"/>
  <c r="I42"/>
  <c r="EG42"/>
  <c r="EB42"/>
  <c r="K42"/>
  <c r="G42"/>
  <c r="C42"/>
  <c r="HE42"/>
  <c r="GP42"/>
  <c r="GS42"/>
  <c r="HH42"/>
  <c r="EZ42"/>
  <c r="EW42"/>
  <c r="BG42"/>
  <c r="BC42"/>
  <c r="AY42"/>
  <c r="EN42"/>
  <c r="BZ42"/>
  <c r="HB43"/>
  <c r="GM43"/>
  <c r="GV43"/>
  <c r="HK43"/>
  <c r="AQ43"/>
  <c r="AM43"/>
  <c r="AU43"/>
  <c r="VB43"/>
  <c r="HN43"/>
  <c r="VG43"/>
  <c r="GY43"/>
  <c r="UK43"/>
  <c r="KQ43"/>
  <c r="IC43"/>
  <c r="HW43"/>
  <c r="AW43"/>
  <c r="A43"/>
  <c r="WZ42"/>
  <c r="VA42"/>
  <c r="UF43"/>
  <c r="JO43"/>
  <c r="JJ43"/>
  <c r="JE43"/>
  <c r="IZ43"/>
  <c r="IU43"/>
  <c r="IP43"/>
  <c r="IK43"/>
  <c r="IF43"/>
  <c r="HX43"/>
  <c r="M43"/>
  <c r="YE42"/>
  <c r="KY43"/>
  <c r="JP43"/>
  <c r="JK43"/>
  <c r="JF43"/>
  <c r="JA43"/>
  <c r="IV43"/>
  <c r="IQ43"/>
  <c r="IL43"/>
  <c r="IG43"/>
  <c r="IA43"/>
  <c r="HP43"/>
  <c r="Y43"/>
  <c r="YD43"/>
  <c r="KU43"/>
  <c r="JQ43"/>
  <c r="JL43"/>
  <c r="JG43"/>
  <c r="JB43"/>
  <c r="IW43"/>
  <c r="IR43"/>
  <c r="IM43"/>
  <c r="IH43"/>
  <c r="IB43"/>
  <c r="HV43"/>
  <c r="GN43"/>
  <c r="BM43"/>
  <c r="AK43"/>
  <c r="VF42"/>
  <c r="WX44"/>
  <c r="VE44"/>
  <c r="GL44"/>
  <c r="EO44"/>
  <c r="BY44"/>
  <c r="BQ44"/>
  <c r="BI44"/>
  <c r="AS44"/>
  <c r="AC44"/>
  <c r="XT43"/>
  <c r="XG44"/>
  <c r="VS44"/>
  <c r="UZ44"/>
  <c r="HJ44"/>
  <c r="HD44"/>
  <c r="GX44"/>
  <c r="GR44"/>
  <c r="FX44"/>
  <c r="FS44"/>
  <c r="FN44"/>
  <c r="EQ44"/>
  <c r="BR44"/>
  <c r="BJ44"/>
  <c r="BE44"/>
  <c r="AO44"/>
  <c r="I44"/>
  <c r="VO44"/>
  <c r="UP44"/>
  <c r="FD44"/>
  <c r="EL44"/>
  <c r="BU44"/>
  <c r="BA44"/>
  <c r="U44"/>
  <c r="E44"/>
  <c r="VK44"/>
  <c r="HM44"/>
  <c r="HG44"/>
  <c r="HA44"/>
  <c r="GU44"/>
  <c r="GO44"/>
  <c r="BV44"/>
  <c r="BN44"/>
  <c r="AG44"/>
  <c r="Q44"/>
  <c r="VY43"/>
  <c r="G44"/>
  <c r="C44"/>
  <c r="EG44"/>
  <c r="EB44"/>
  <c r="K44"/>
  <c r="GP44"/>
  <c r="HE44"/>
  <c r="HH44"/>
  <c r="GS44"/>
  <c r="EW44"/>
  <c r="EZ44"/>
  <c r="BC44"/>
  <c r="AY44"/>
  <c r="BG44"/>
  <c r="BZ44"/>
  <c r="EN44"/>
  <c r="GM45"/>
  <c r="HB45"/>
  <c r="HK45"/>
  <c r="GV45"/>
  <c r="AU45"/>
  <c r="AQ45"/>
  <c r="AM45"/>
  <c r="VG45"/>
  <c r="GY45"/>
  <c r="VB45"/>
  <c r="HN45"/>
  <c r="KY45"/>
  <c r="JP45"/>
  <c r="JK45"/>
  <c r="JF45"/>
  <c r="JA45"/>
  <c r="IV45"/>
  <c r="IQ45"/>
  <c r="IL45"/>
  <c r="IG45"/>
  <c r="IA45"/>
  <c r="HP45"/>
  <c r="Y45"/>
  <c r="YD45"/>
  <c r="KU45"/>
  <c r="JQ45"/>
  <c r="JL45"/>
  <c r="JG45"/>
  <c r="JB45"/>
  <c r="IW45"/>
  <c r="IR45"/>
  <c r="IM45"/>
  <c r="IH45"/>
  <c r="IB45"/>
  <c r="HV45"/>
  <c r="GN45"/>
  <c r="BM45"/>
  <c r="AK45"/>
  <c r="VF44"/>
  <c r="UK45"/>
  <c r="KQ45"/>
  <c r="IC45"/>
  <c r="HW45"/>
  <c r="AW45"/>
  <c r="A45"/>
  <c r="WZ44"/>
  <c r="VA44"/>
  <c r="UF45"/>
  <c r="JO45"/>
  <c r="JJ45"/>
  <c r="JE45"/>
  <c r="IZ45"/>
  <c r="IU45"/>
  <c r="IP45"/>
  <c r="IK45"/>
  <c r="IF45"/>
  <c r="HX45"/>
  <c r="M45"/>
  <c r="YE44"/>
  <c r="VO46"/>
  <c r="UP46"/>
  <c r="FD46"/>
  <c r="EL46"/>
  <c r="BU46"/>
  <c r="BA46"/>
  <c r="U46"/>
  <c r="E46"/>
  <c r="VK46"/>
  <c r="HM46"/>
  <c r="HG46"/>
  <c r="HA46"/>
  <c r="GU46"/>
  <c r="GO46"/>
  <c r="BV46"/>
  <c r="BN46"/>
  <c r="AG46"/>
  <c r="Q46"/>
  <c r="VY45"/>
  <c r="WX46"/>
  <c r="VE46"/>
  <c r="GL46"/>
  <c r="EO46"/>
  <c r="BY46"/>
  <c r="BQ46"/>
  <c r="BI46"/>
  <c r="AS46"/>
  <c r="AC46"/>
  <c r="XT45"/>
  <c r="XG46"/>
  <c r="VS46"/>
  <c r="UZ46"/>
  <c r="HJ46"/>
  <c r="HD46"/>
  <c r="GX46"/>
  <c r="GR46"/>
  <c r="FX46"/>
  <c r="FS46"/>
  <c r="FN46"/>
  <c r="EQ46"/>
  <c r="BR46"/>
  <c r="BJ46"/>
  <c r="BE46"/>
  <c r="AO46"/>
  <c r="I46"/>
  <c r="EG46"/>
  <c r="EB46"/>
  <c r="K46"/>
  <c r="G46"/>
  <c r="C46"/>
  <c r="HE46"/>
  <c r="GP46"/>
  <c r="GS46"/>
  <c r="HH46"/>
  <c r="EZ46"/>
  <c r="EW46"/>
  <c r="BG46"/>
  <c r="BC46"/>
  <c r="AY46"/>
  <c r="EN46"/>
  <c r="BZ46"/>
  <c r="HB47"/>
  <c r="GM47"/>
  <c r="GV47"/>
  <c r="HK47"/>
  <c r="AQ47"/>
  <c r="AM47"/>
  <c r="AU47"/>
  <c r="VB47"/>
  <c r="HN47"/>
  <c r="VG47"/>
  <c r="GY47"/>
  <c r="UK47"/>
  <c r="KQ47"/>
  <c r="IC47"/>
  <c r="HW47"/>
  <c r="AW47"/>
  <c r="A47"/>
  <c r="WZ46"/>
  <c r="VA46"/>
  <c r="UF47"/>
  <c r="JO47"/>
  <c r="JJ47"/>
  <c r="JE47"/>
  <c r="IZ47"/>
  <c r="IU47"/>
  <c r="IP47"/>
  <c r="IK47"/>
  <c r="IF47"/>
  <c r="HX47"/>
  <c r="M47"/>
  <c r="YE46"/>
  <c r="KY47"/>
  <c r="JP47"/>
  <c r="JK47"/>
  <c r="JF47"/>
  <c r="JA47"/>
  <c r="IV47"/>
  <c r="IQ47"/>
  <c r="IL47"/>
  <c r="IG47"/>
  <c r="IA47"/>
  <c r="HP47"/>
  <c r="Y47"/>
  <c r="YD47"/>
  <c r="KU47"/>
  <c r="JQ47"/>
  <c r="JL47"/>
  <c r="JG47"/>
  <c r="JB47"/>
  <c r="IW47"/>
  <c r="IR47"/>
  <c r="IM47"/>
  <c r="IH47"/>
  <c r="IB47"/>
  <c r="HV47"/>
  <c r="GN47"/>
  <c r="BM47"/>
  <c r="AK47"/>
  <c r="VF46"/>
  <c r="WX48"/>
  <c r="VE48"/>
  <c r="GL48"/>
  <c r="EO48"/>
  <c r="BY48"/>
  <c r="BQ48"/>
  <c r="BI48"/>
  <c r="AS48"/>
  <c r="AC48"/>
  <c r="XT47"/>
  <c r="XG48"/>
  <c r="VS48"/>
  <c r="UZ48"/>
  <c r="HJ48"/>
  <c r="HD48"/>
  <c r="GX48"/>
  <c r="GR48"/>
  <c r="FX48"/>
  <c r="FS48"/>
  <c r="FN48"/>
  <c r="EQ48"/>
  <c r="BR48"/>
  <c r="BJ48"/>
  <c r="BE48"/>
  <c r="AO48"/>
  <c r="I48"/>
  <c r="VO48"/>
  <c r="UP48"/>
  <c r="FD48"/>
  <c r="EL48"/>
  <c r="BU48"/>
  <c r="BA48"/>
  <c r="U48"/>
  <c r="E48"/>
  <c r="VK48"/>
  <c r="HM48"/>
  <c r="HG48"/>
  <c r="HA48"/>
  <c r="GU48"/>
  <c r="GO48"/>
  <c r="BV48"/>
  <c r="BN48"/>
  <c r="AG48"/>
  <c r="Q48"/>
  <c r="VY47"/>
  <c r="G48"/>
  <c r="C48"/>
  <c r="EG48"/>
  <c r="EB48"/>
  <c r="K48"/>
  <c r="GP48"/>
  <c r="HE48"/>
  <c r="HH48"/>
  <c r="GS48"/>
  <c r="EW48"/>
  <c r="EZ48"/>
  <c r="BC48"/>
  <c r="AY48"/>
  <c r="BG48"/>
  <c r="BZ48"/>
  <c r="EN48"/>
  <c r="GM49"/>
  <c r="HB49"/>
  <c r="HK49"/>
  <c r="GV49"/>
  <c r="AU49"/>
  <c r="AQ49"/>
  <c r="AM49"/>
  <c r="VG49"/>
  <c r="GY49"/>
  <c r="VB49"/>
  <c r="HN49"/>
  <c r="KY49"/>
  <c r="JP49"/>
  <c r="JK49"/>
  <c r="JF49"/>
  <c r="JA49"/>
  <c r="IV49"/>
  <c r="IQ49"/>
  <c r="IL49"/>
  <c r="IG49"/>
  <c r="IA49"/>
  <c r="HP49"/>
  <c r="Y49"/>
  <c r="YD49"/>
  <c r="KU49"/>
  <c r="JQ49"/>
  <c r="JL49"/>
  <c r="JG49"/>
  <c r="JB49"/>
  <c r="IW49"/>
  <c r="IR49"/>
  <c r="IM49"/>
  <c r="IH49"/>
  <c r="IB49"/>
  <c r="HV49"/>
  <c r="GN49"/>
  <c r="BM49"/>
  <c r="AK49"/>
  <c r="VF48"/>
  <c r="UK49"/>
  <c r="KQ49"/>
  <c r="IC49"/>
  <c r="HW49"/>
  <c r="AW49"/>
  <c r="A49"/>
  <c r="WZ48"/>
  <c r="VA48"/>
  <c r="UF49"/>
  <c r="JO49"/>
  <c r="JJ49"/>
  <c r="JE49"/>
  <c r="IZ49"/>
  <c r="IU49"/>
  <c r="IP49"/>
  <c r="IK49"/>
  <c r="IF49"/>
  <c r="HX49"/>
  <c r="M49"/>
  <c r="YE48"/>
  <c r="VO50"/>
  <c r="UP50"/>
  <c r="FD50"/>
  <c r="EL50"/>
  <c r="BU50"/>
  <c r="BA50"/>
  <c r="U50"/>
  <c r="E50"/>
  <c r="VK50"/>
  <c r="HM50"/>
  <c r="HG50"/>
  <c r="HA50"/>
  <c r="GU50"/>
  <c r="GO50"/>
  <c r="BV50"/>
  <c r="BN50"/>
  <c r="AG50"/>
  <c r="Q50"/>
  <c r="VY49"/>
  <c r="WX50"/>
  <c r="VE50"/>
  <c r="GL50"/>
  <c r="EO50"/>
  <c r="BY50"/>
  <c r="BQ50"/>
  <c r="BI50"/>
  <c r="AS50"/>
  <c r="AC50"/>
  <c r="XT49"/>
  <c r="XG50"/>
  <c r="VS50"/>
  <c r="UZ50"/>
  <c r="HJ50"/>
  <c r="HD50"/>
  <c r="GX50"/>
  <c r="GR50"/>
  <c r="FX50"/>
  <c r="FS50"/>
  <c r="FN50"/>
  <c r="EQ50"/>
  <c r="BR50"/>
  <c r="BJ50"/>
  <c r="BE50"/>
  <c r="AO50"/>
  <c r="I50"/>
  <c r="EG50"/>
  <c r="EB50"/>
  <c r="K50"/>
  <c r="G50"/>
  <c r="C50"/>
  <c r="HE50"/>
  <c r="GP50"/>
  <c r="GS50"/>
  <c r="HH50"/>
  <c r="EZ50"/>
  <c r="EW50"/>
  <c r="BG50"/>
  <c r="BC50"/>
  <c r="AY50"/>
  <c r="EN50"/>
  <c r="BZ50"/>
  <c r="HB51"/>
  <c r="GM51"/>
  <c r="GV51"/>
  <c r="HK51"/>
  <c r="AQ51"/>
  <c r="AM51"/>
  <c r="AU51"/>
  <c r="VB51"/>
  <c r="HN51"/>
  <c r="GY51"/>
  <c r="VG51"/>
  <c r="UK51"/>
  <c r="KQ51"/>
  <c r="IC51"/>
  <c r="HW51"/>
  <c r="UF51"/>
  <c r="JO51"/>
  <c r="JJ51"/>
  <c r="JE51"/>
  <c r="IZ51"/>
  <c r="IU51"/>
  <c r="IP51"/>
  <c r="IK51"/>
  <c r="IF51"/>
  <c r="HX51"/>
  <c r="KY51"/>
  <c r="JP51"/>
  <c r="JK51"/>
  <c r="JF51"/>
  <c r="JA51"/>
  <c r="IV51"/>
  <c r="IQ51"/>
  <c r="IL51"/>
  <c r="IG51"/>
  <c r="IA51"/>
  <c r="HP51"/>
  <c r="KU51"/>
  <c r="IB51"/>
  <c r="GN51"/>
  <c r="AW51"/>
  <c r="A51"/>
  <c r="WZ50"/>
  <c r="VA50"/>
  <c r="JL51"/>
  <c r="JB51"/>
  <c r="IR51"/>
  <c r="IH51"/>
  <c r="M51"/>
  <c r="YE50"/>
  <c r="YD51"/>
  <c r="Y51"/>
  <c r="JQ51"/>
  <c r="JG51"/>
  <c r="IW51"/>
  <c r="IM51"/>
  <c r="HV51"/>
  <c r="BM51"/>
  <c r="AK51"/>
  <c r="VF50"/>
  <c r="XG58"/>
  <c r="VS58"/>
  <c r="UZ58"/>
  <c r="HM58"/>
  <c r="HG58"/>
  <c r="HA58"/>
  <c r="GU58"/>
  <c r="GO58"/>
  <c r="BV58"/>
  <c r="BN58"/>
  <c r="AG58"/>
  <c r="Q58"/>
  <c r="VY57"/>
  <c r="VO58"/>
  <c r="GL58"/>
  <c r="EO58"/>
  <c r="BY58"/>
  <c r="BQ58"/>
  <c r="BI58"/>
  <c r="AS58"/>
  <c r="AC58"/>
  <c r="XT57"/>
  <c r="VK58"/>
  <c r="HJ58"/>
  <c r="HD58"/>
  <c r="GX58"/>
  <c r="GR58"/>
  <c r="FX58"/>
  <c r="FS58"/>
  <c r="FN58"/>
  <c r="EQ58"/>
  <c r="BR58"/>
  <c r="BJ58"/>
  <c r="BE58"/>
  <c r="AO58"/>
  <c r="I58"/>
  <c r="WX58"/>
  <c r="VE58"/>
  <c r="UP58"/>
  <c r="FD58"/>
  <c r="EL58"/>
  <c r="BU58"/>
  <c r="BA58"/>
  <c r="U58"/>
  <c r="E58"/>
  <c r="K58"/>
  <c r="G58"/>
  <c r="C58"/>
  <c r="EG58"/>
  <c r="EB58"/>
  <c r="GP58"/>
  <c r="HE58"/>
  <c r="HH58"/>
  <c r="GS58"/>
  <c r="EZ58"/>
  <c r="EW58"/>
  <c r="BG58"/>
  <c r="BC58"/>
  <c r="AY58"/>
  <c r="EN58"/>
  <c r="BZ58"/>
  <c r="VU2"/>
  <c r="VU4"/>
  <c r="VU8"/>
  <c r="VU12"/>
  <c r="CQ15" i="2"/>
  <c r="VU16" i="5"/>
  <c r="VU18"/>
  <c r="CQ23" i="2"/>
  <c r="VU22" i="5"/>
  <c r="CQ27" i="2"/>
  <c r="VU26" i="5"/>
  <c r="VU28"/>
  <c r="VU30"/>
  <c r="CQ33" i="2"/>
  <c r="VU32" i="5"/>
  <c r="CQ35" i="2"/>
  <c r="VU34" i="5"/>
  <c r="CQ37" i="2"/>
  <c r="VU36" i="5"/>
  <c r="CQ39" i="2"/>
  <c r="VU38" i="5"/>
  <c r="CQ41" i="2"/>
  <c r="VU40" i="5"/>
  <c r="CQ43" i="2"/>
  <c r="VU42" i="5"/>
  <c r="CQ45" i="2"/>
  <c r="VU44" i="5"/>
  <c r="CQ47" i="2"/>
  <c r="VU46" i="5"/>
  <c r="CQ49" i="2"/>
  <c r="VU48" i="5"/>
  <c r="CQ51" i="2"/>
  <c r="VU50" i="5"/>
  <c r="CQ59" i="2"/>
  <c r="XS15" i="5"/>
  <c r="FK15"/>
  <c r="VX15"/>
  <c r="FH15"/>
  <c r="UW16"/>
  <c r="AL16"/>
  <c r="UX16"/>
  <c r="KS16"/>
  <c r="AT16"/>
  <c r="UV16"/>
  <c r="AP16"/>
  <c r="VM15"/>
  <c r="ED17"/>
  <c r="W17"/>
  <c r="R17"/>
  <c r="S17"/>
  <c r="N17"/>
  <c r="O17"/>
  <c r="EC17"/>
  <c r="V17"/>
  <c r="VX17"/>
  <c r="FH17"/>
  <c r="XS17"/>
  <c r="FK17"/>
  <c r="AI18"/>
  <c r="AD18"/>
  <c r="AE18"/>
  <c r="Z18"/>
  <c r="EH18"/>
  <c r="AA18"/>
  <c r="EI18"/>
  <c r="AH18"/>
  <c r="WY18"/>
  <c r="XH18"/>
  <c r="WQ18"/>
  <c r="XS19"/>
  <c r="FK19"/>
  <c r="VX19"/>
  <c r="FH19"/>
  <c r="UW20"/>
  <c r="AL20"/>
  <c r="UX20"/>
  <c r="KS20"/>
  <c r="AT20"/>
  <c r="UV20"/>
  <c r="AP20"/>
  <c r="VM19"/>
  <c r="ED21"/>
  <c r="W21"/>
  <c r="R21"/>
  <c r="S21"/>
  <c r="N21"/>
  <c r="O21"/>
  <c r="EC21"/>
  <c r="V21"/>
  <c r="KW21"/>
  <c r="AX21"/>
  <c r="VQ20"/>
  <c r="BF21"/>
  <c r="ET21"/>
  <c r="BB21"/>
  <c r="WY22"/>
  <c r="XH22"/>
  <c r="WQ22"/>
  <c r="XR22"/>
  <c r="EK22"/>
  <c r="FJ22"/>
  <c r="HR22"/>
  <c r="VW22"/>
  <c r="HS22"/>
  <c r="XS23"/>
  <c r="FK23"/>
  <c r="VX23"/>
  <c r="FH23"/>
  <c r="EH24"/>
  <c r="AA24"/>
  <c r="EI24"/>
  <c r="AH24"/>
  <c r="AI24"/>
  <c r="AD24"/>
  <c r="AE24"/>
  <c r="Z24"/>
  <c r="HR24"/>
  <c r="VW24"/>
  <c r="HS24"/>
  <c r="XR24"/>
  <c r="EK24"/>
  <c r="FJ24"/>
  <c r="WY26"/>
  <c r="XH26"/>
  <c r="WQ26"/>
  <c r="EG2"/>
  <c r="EB2"/>
  <c r="K2"/>
  <c r="G2"/>
  <c r="C2"/>
  <c r="GS2"/>
  <c r="HH2"/>
  <c r="BG2"/>
  <c r="BC2"/>
  <c r="AY2"/>
  <c r="CC4"/>
  <c r="CD3" s="1"/>
  <c r="CC6"/>
  <c r="HB3"/>
  <c r="GM3"/>
  <c r="HK3"/>
  <c r="GV3"/>
  <c r="GY3"/>
  <c r="VG3"/>
  <c r="HN3"/>
  <c r="VB3"/>
  <c r="EZ4"/>
  <c r="EW4"/>
  <c r="EN4"/>
  <c r="BZ4"/>
  <c r="GM5"/>
  <c r="HB5"/>
  <c r="HK5"/>
  <c r="GV5"/>
  <c r="AQ5"/>
  <c r="AM5"/>
  <c r="AU5"/>
  <c r="VE6"/>
  <c r="GL6"/>
  <c r="EO6"/>
  <c r="BY6"/>
  <c r="BQ6"/>
  <c r="BI6"/>
  <c r="AS6"/>
  <c r="AC6"/>
  <c r="VY5"/>
  <c r="WX6"/>
  <c r="VS6"/>
  <c r="UZ6"/>
  <c r="HJ6"/>
  <c r="HD6"/>
  <c r="GX6"/>
  <c r="GR6"/>
  <c r="FX6"/>
  <c r="FS6"/>
  <c r="FN6"/>
  <c r="EQ6"/>
  <c r="BR6"/>
  <c r="BJ6"/>
  <c r="BE6"/>
  <c r="AO6"/>
  <c r="I6"/>
  <c r="XG6"/>
  <c r="VO6"/>
  <c r="UP6"/>
  <c r="FD6"/>
  <c r="EL6"/>
  <c r="BU6"/>
  <c r="BA6"/>
  <c r="U6"/>
  <c r="E6"/>
  <c r="VK6"/>
  <c r="HM6"/>
  <c r="HG6"/>
  <c r="HA6"/>
  <c r="GU6"/>
  <c r="GO6"/>
  <c r="BV6"/>
  <c r="BN6"/>
  <c r="AG6"/>
  <c r="Q6"/>
  <c r="XT5"/>
  <c r="EW6"/>
  <c r="EZ6"/>
  <c r="BC6"/>
  <c r="AY6"/>
  <c r="BG6"/>
  <c r="AQ7"/>
  <c r="AM7"/>
  <c r="AU7"/>
  <c r="EG8"/>
  <c r="EB8"/>
  <c r="G8"/>
  <c r="C8"/>
  <c r="K8"/>
  <c r="HE8"/>
  <c r="GP8"/>
  <c r="EZ8"/>
  <c r="EW8"/>
  <c r="BC8"/>
  <c r="AY8"/>
  <c r="BG8"/>
  <c r="EN8"/>
  <c r="BZ8"/>
  <c r="HB9"/>
  <c r="GM9"/>
  <c r="GV9"/>
  <c r="HK9"/>
  <c r="AU9"/>
  <c r="AQ9"/>
  <c r="AM9"/>
  <c r="VB9"/>
  <c r="HN9"/>
  <c r="VG9"/>
  <c r="GY9"/>
  <c r="YD9"/>
  <c r="UK9"/>
  <c r="KQ9"/>
  <c r="IC9"/>
  <c r="HW9"/>
  <c r="Y9"/>
  <c r="VA8"/>
  <c r="UF9"/>
  <c r="JO9"/>
  <c r="JJ9"/>
  <c r="JE9"/>
  <c r="IZ9"/>
  <c r="IU9"/>
  <c r="IP9"/>
  <c r="IK9"/>
  <c r="IF9"/>
  <c r="HX9"/>
  <c r="BM9"/>
  <c r="AK9"/>
  <c r="WZ8"/>
  <c r="KY9"/>
  <c r="JP9"/>
  <c r="JK9"/>
  <c r="JF9"/>
  <c r="JA9"/>
  <c r="IV9"/>
  <c r="IQ9"/>
  <c r="IL9"/>
  <c r="IG9"/>
  <c r="IA9"/>
  <c r="HP9"/>
  <c r="AW9"/>
  <c r="A9"/>
  <c r="YE8"/>
  <c r="KU9"/>
  <c r="JQ9"/>
  <c r="JL9"/>
  <c r="JG9"/>
  <c r="JB9"/>
  <c r="IW9"/>
  <c r="IR9"/>
  <c r="IM9"/>
  <c r="IH9"/>
  <c r="IB9"/>
  <c r="HV9"/>
  <c r="GN9"/>
  <c r="M9"/>
  <c r="VF8"/>
  <c r="VE10"/>
  <c r="GL10"/>
  <c r="EO10"/>
  <c r="BU10"/>
  <c r="BA10"/>
  <c r="U10"/>
  <c r="E10"/>
  <c r="WX10"/>
  <c r="VS10"/>
  <c r="UZ10"/>
  <c r="HJ10"/>
  <c r="HD10"/>
  <c r="GX10"/>
  <c r="GR10"/>
  <c r="FX10"/>
  <c r="FS10"/>
  <c r="FN10"/>
  <c r="EQ10"/>
  <c r="BV10"/>
  <c r="BN10"/>
  <c r="AG10"/>
  <c r="Q10"/>
  <c r="XT9"/>
  <c r="XG10"/>
  <c r="VO10"/>
  <c r="UP10"/>
  <c r="FD10"/>
  <c r="EL10"/>
  <c r="BY10"/>
  <c r="BQ10"/>
  <c r="BI10"/>
  <c r="AS10"/>
  <c r="AC10"/>
  <c r="VK10"/>
  <c r="HM10"/>
  <c r="HG10"/>
  <c r="HA10"/>
  <c r="GU10"/>
  <c r="GO10"/>
  <c r="BR10"/>
  <c r="BJ10"/>
  <c r="BE10"/>
  <c r="AO10"/>
  <c r="I10"/>
  <c r="VY9"/>
  <c r="HH10"/>
  <c r="GS10"/>
  <c r="AM11"/>
  <c r="AU11"/>
  <c r="AQ11"/>
  <c r="KU11"/>
  <c r="JQ11"/>
  <c r="JL11"/>
  <c r="JG11"/>
  <c r="JB11"/>
  <c r="IW11"/>
  <c r="IR11"/>
  <c r="IM11"/>
  <c r="IH11"/>
  <c r="IB11"/>
  <c r="HV11"/>
  <c r="GN11"/>
  <c r="M11"/>
  <c r="YE10"/>
  <c r="YD11"/>
  <c r="UK11"/>
  <c r="KQ11"/>
  <c r="IC11"/>
  <c r="HW11"/>
  <c r="Y11"/>
  <c r="VF10"/>
  <c r="UF11"/>
  <c r="JO11"/>
  <c r="JJ11"/>
  <c r="JE11"/>
  <c r="IZ11"/>
  <c r="IU11"/>
  <c r="IP11"/>
  <c r="IK11"/>
  <c r="IF11"/>
  <c r="HX11"/>
  <c r="BM11"/>
  <c r="AK11"/>
  <c r="VA10"/>
  <c r="KY11"/>
  <c r="JP11"/>
  <c r="JK11"/>
  <c r="JF11"/>
  <c r="JA11"/>
  <c r="IV11"/>
  <c r="IQ11"/>
  <c r="IL11"/>
  <c r="IG11"/>
  <c r="IA11"/>
  <c r="HP11"/>
  <c r="AW11"/>
  <c r="A11"/>
  <c r="WZ10"/>
  <c r="VE12"/>
  <c r="GL12"/>
  <c r="EO12"/>
  <c r="BU12"/>
  <c r="BA12"/>
  <c r="U12"/>
  <c r="E12"/>
  <c r="VY11"/>
  <c r="WX12"/>
  <c r="VS12"/>
  <c r="UZ12"/>
  <c r="HJ12"/>
  <c r="HD12"/>
  <c r="GX12"/>
  <c r="GR12"/>
  <c r="FX12"/>
  <c r="FS12"/>
  <c r="FN12"/>
  <c r="EQ12"/>
  <c r="BV12"/>
  <c r="BN12"/>
  <c r="AG12"/>
  <c r="Q12"/>
  <c r="XG12"/>
  <c r="VO12"/>
  <c r="UP12"/>
  <c r="FD12"/>
  <c r="EL12"/>
  <c r="BY12"/>
  <c r="BQ12"/>
  <c r="BI12"/>
  <c r="AS12"/>
  <c r="AC12"/>
  <c r="XT11"/>
  <c r="VK12"/>
  <c r="HM12"/>
  <c r="HG12"/>
  <c r="HA12"/>
  <c r="GU12"/>
  <c r="GO12"/>
  <c r="BR12"/>
  <c r="BJ12"/>
  <c r="BE12"/>
  <c r="AO12"/>
  <c r="I12"/>
  <c r="EW12"/>
  <c r="EZ12"/>
  <c r="EN12"/>
  <c r="BZ12"/>
  <c r="HB13"/>
  <c r="GM13"/>
  <c r="HK13"/>
  <c r="GV13"/>
  <c r="AM13"/>
  <c r="AU13"/>
  <c r="AQ13"/>
  <c r="EN14"/>
  <c r="BZ14"/>
  <c r="HB15"/>
  <c r="GM15"/>
  <c r="AU15"/>
  <c r="AQ15"/>
  <c r="AM15"/>
  <c r="K16"/>
  <c r="G16"/>
  <c r="C16"/>
  <c r="EG16"/>
  <c r="EB16"/>
  <c r="GP16"/>
  <c r="HE16"/>
  <c r="HH16"/>
  <c r="GS16"/>
  <c r="BG16"/>
  <c r="BC16"/>
  <c r="AY16"/>
  <c r="HB17"/>
  <c r="GM17"/>
  <c r="GV17"/>
  <c r="HK17"/>
  <c r="HN17"/>
  <c r="VG17"/>
  <c r="GY17"/>
  <c r="VB17"/>
  <c r="C18"/>
  <c r="EG18"/>
  <c r="EB18"/>
  <c r="K18"/>
  <c r="G18"/>
  <c r="EW18"/>
  <c r="EZ18"/>
  <c r="BZ18"/>
  <c r="EN18"/>
  <c r="HB19"/>
  <c r="GM19"/>
  <c r="HK19"/>
  <c r="GV19"/>
  <c r="VG19"/>
  <c r="GY19"/>
  <c r="VB19"/>
  <c r="HN19"/>
  <c r="YD19"/>
  <c r="KU19"/>
  <c r="JQ19"/>
  <c r="JL19"/>
  <c r="JG19"/>
  <c r="JB19"/>
  <c r="IW19"/>
  <c r="IR19"/>
  <c r="IM19"/>
  <c r="IH19"/>
  <c r="IB19"/>
  <c r="HV19"/>
  <c r="GN19"/>
  <c r="BM19"/>
  <c r="AK19"/>
  <c r="VF18"/>
  <c r="UK19"/>
  <c r="KQ19"/>
  <c r="IC19"/>
  <c r="HW19"/>
  <c r="AW19"/>
  <c r="A19"/>
  <c r="WZ18"/>
  <c r="VA18"/>
  <c r="UF19"/>
  <c r="JO19"/>
  <c r="JJ19"/>
  <c r="JE19"/>
  <c r="IZ19"/>
  <c r="IU19"/>
  <c r="IP19"/>
  <c r="IK19"/>
  <c r="IF19"/>
  <c r="HX19"/>
  <c r="M19"/>
  <c r="YE18"/>
  <c r="KY19"/>
  <c r="JP19"/>
  <c r="JK19"/>
  <c r="JF19"/>
  <c r="JA19"/>
  <c r="IV19"/>
  <c r="IQ19"/>
  <c r="IL19"/>
  <c r="IG19"/>
  <c r="IA19"/>
  <c r="HP19"/>
  <c r="Y19"/>
  <c r="GP20"/>
  <c r="HE20"/>
  <c r="HH20"/>
  <c r="GS20"/>
  <c r="BG20"/>
  <c r="BC20"/>
  <c r="AY20"/>
  <c r="EN20"/>
  <c r="BZ20"/>
  <c r="AM21"/>
  <c r="AU21"/>
  <c r="AQ21"/>
  <c r="C22"/>
  <c r="EG22"/>
  <c r="EB22"/>
  <c r="K22"/>
  <c r="G22"/>
  <c r="HE22"/>
  <c r="GP22"/>
  <c r="GS22"/>
  <c r="HH22"/>
  <c r="EW22"/>
  <c r="EZ22"/>
  <c r="AY22"/>
  <c r="BG22"/>
  <c r="BC22"/>
  <c r="HK23"/>
  <c r="GV23"/>
  <c r="AU23"/>
  <c r="AQ23"/>
  <c r="AM23"/>
  <c r="VK24"/>
  <c r="HM24"/>
  <c r="HG24"/>
  <c r="HA24"/>
  <c r="GU24"/>
  <c r="GO24"/>
  <c r="BV24"/>
  <c r="BN24"/>
  <c r="AG24"/>
  <c r="Q24"/>
  <c r="VY23"/>
  <c r="WX24"/>
  <c r="VE24"/>
  <c r="GL24"/>
  <c r="EO24"/>
  <c r="BY24"/>
  <c r="BQ24"/>
  <c r="BI24"/>
  <c r="AS24"/>
  <c r="AC24"/>
  <c r="XT23"/>
  <c r="XG24"/>
  <c r="VS24"/>
  <c r="UZ24"/>
  <c r="HJ24"/>
  <c r="HD24"/>
  <c r="GX24"/>
  <c r="GR24"/>
  <c r="FX24"/>
  <c r="FS24"/>
  <c r="FN24"/>
  <c r="EQ24"/>
  <c r="BR24"/>
  <c r="BJ24"/>
  <c r="BE24"/>
  <c r="AO24"/>
  <c r="I24"/>
  <c r="VO24"/>
  <c r="UP24"/>
  <c r="FD24"/>
  <c r="EL24"/>
  <c r="BU24"/>
  <c r="BA24"/>
  <c r="U24"/>
  <c r="E24"/>
  <c r="K24"/>
  <c r="G24"/>
  <c r="C24"/>
  <c r="EG24"/>
  <c r="EB24"/>
  <c r="GP24"/>
  <c r="HE24"/>
  <c r="HH24"/>
  <c r="GS24"/>
  <c r="BG24"/>
  <c r="BC24"/>
  <c r="AY24"/>
  <c r="EN24"/>
  <c r="BZ24"/>
  <c r="C26"/>
  <c r="EG26"/>
  <c r="EB26"/>
  <c r="K26"/>
  <c r="G26"/>
  <c r="HE26"/>
  <c r="GP26"/>
  <c r="EW26"/>
  <c r="EZ26"/>
  <c r="HK27"/>
  <c r="GV27"/>
  <c r="VO28"/>
  <c r="UP28"/>
  <c r="FD28"/>
  <c r="EL28"/>
  <c r="BU28"/>
  <c r="BA28"/>
  <c r="U28"/>
  <c r="E28"/>
  <c r="VK28"/>
  <c r="HM28"/>
  <c r="HG28"/>
  <c r="HA28"/>
  <c r="GU28"/>
  <c r="GO28"/>
  <c r="BV28"/>
  <c r="BN28"/>
  <c r="AG28"/>
  <c r="Q28"/>
  <c r="VY27"/>
  <c r="UZ28"/>
  <c r="EO28"/>
  <c r="BY28"/>
  <c r="BI28"/>
  <c r="AC28"/>
  <c r="XG28"/>
  <c r="VE28"/>
  <c r="HD28"/>
  <c r="GR28"/>
  <c r="FX28"/>
  <c r="FN28"/>
  <c r="EQ28"/>
  <c r="BJ28"/>
  <c r="AO28"/>
  <c r="I28"/>
  <c r="WX28"/>
  <c r="VS28"/>
  <c r="GL28"/>
  <c r="BQ28"/>
  <c r="AS28"/>
  <c r="XT27"/>
  <c r="HJ28"/>
  <c r="GX28"/>
  <c r="FS28"/>
  <c r="BR28"/>
  <c r="BE28"/>
  <c r="GS28"/>
  <c r="HH28"/>
  <c r="BG28"/>
  <c r="AY28"/>
  <c r="BC28"/>
  <c r="KR2"/>
  <c r="HQ2"/>
  <c r="J2"/>
  <c r="F2"/>
  <c r="WT2"/>
  <c r="B2"/>
  <c r="KV2"/>
  <c r="LA2" s="1"/>
  <c r="EF2"/>
  <c r="EA2"/>
  <c r="O2"/>
  <c r="EC2"/>
  <c r="V2"/>
  <c r="ED2"/>
  <c r="W2"/>
  <c r="R2"/>
  <c r="S2"/>
  <c r="N2"/>
  <c r="KW2"/>
  <c r="BF2"/>
  <c r="ET2"/>
  <c r="BB2"/>
  <c r="AX2"/>
  <c r="VQ1"/>
  <c r="XS2"/>
  <c r="FK2"/>
  <c r="VX2"/>
  <c r="FH2"/>
  <c r="VT2"/>
  <c r="EX2"/>
  <c r="ER2"/>
  <c r="WR2"/>
  <c r="VP2"/>
  <c r="FE2"/>
  <c r="VL2"/>
  <c r="EU2"/>
  <c r="KZ2"/>
  <c r="WU2"/>
  <c r="WV2" s="1"/>
  <c r="AH3"/>
  <c r="EH3"/>
  <c r="AI3"/>
  <c r="AD3"/>
  <c r="EI3"/>
  <c r="AE3"/>
  <c r="Z3"/>
  <c r="AA3"/>
  <c r="UX3"/>
  <c r="AT3"/>
  <c r="UV3"/>
  <c r="AP3"/>
  <c r="UW3"/>
  <c r="KS3"/>
  <c r="AL3"/>
  <c r="VM2"/>
  <c r="XH3"/>
  <c r="WQ3"/>
  <c r="WY3"/>
  <c r="VW3"/>
  <c r="GI3"/>
  <c r="GD3"/>
  <c r="FY3"/>
  <c r="FT3"/>
  <c r="FO3"/>
  <c r="FJ3"/>
  <c r="HR3"/>
  <c r="GJ3"/>
  <c r="GE3"/>
  <c r="FZ3"/>
  <c r="FU3"/>
  <c r="FP3"/>
  <c r="HS3"/>
  <c r="XR3"/>
  <c r="EK3"/>
  <c r="KV4"/>
  <c r="LA4" s="1"/>
  <c r="J4"/>
  <c r="KR4"/>
  <c r="F4"/>
  <c r="WT4"/>
  <c r="EF4"/>
  <c r="EA4"/>
  <c r="B4"/>
  <c r="HQ4"/>
  <c r="EC4"/>
  <c r="O4"/>
  <c r="ED4"/>
  <c r="V4"/>
  <c r="W4"/>
  <c r="R4"/>
  <c r="S4"/>
  <c r="N4"/>
  <c r="ET4"/>
  <c r="BF4"/>
  <c r="VQ3"/>
  <c r="KW4"/>
  <c r="BB4"/>
  <c r="AX4"/>
  <c r="FK4"/>
  <c r="VX4"/>
  <c r="FH4"/>
  <c r="XS4"/>
  <c r="VL4"/>
  <c r="FE4"/>
  <c r="WR4"/>
  <c r="EU4"/>
  <c r="VT4"/>
  <c r="VP4"/>
  <c r="EX4"/>
  <c r="ER4"/>
  <c r="WU4"/>
  <c r="KZ4"/>
  <c r="AA5"/>
  <c r="AH5"/>
  <c r="EH5"/>
  <c r="AI5"/>
  <c r="AD5"/>
  <c r="EI5"/>
  <c r="AE5"/>
  <c r="Z5"/>
  <c r="UV5"/>
  <c r="KS5"/>
  <c r="AL5"/>
  <c r="UW5"/>
  <c r="VM4"/>
  <c r="UX5"/>
  <c r="AT5"/>
  <c r="AP5"/>
  <c r="WY5"/>
  <c r="XH5"/>
  <c r="WQ5"/>
  <c r="GH5"/>
  <c r="GC5"/>
  <c r="EK5"/>
  <c r="XR5"/>
  <c r="GI5"/>
  <c r="GD5"/>
  <c r="FY5"/>
  <c r="FT5"/>
  <c r="FO5"/>
  <c r="FJ5"/>
  <c r="VW5"/>
  <c r="HR5"/>
  <c r="HS5"/>
  <c r="KR6"/>
  <c r="B6"/>
  <c r="EF6"/>
  <c r="EA6"/>
  <c r="WT6"/>
  <c r="HQ6"/>
  <c r="J6"/>
  <c r="KV6"/>
  <c r="LA6" s="1"/>
  <c r="F6"/>
  <c r="ED6"/>
  <c r="W6"/>
  <c r="R6"/>
  <c r="S6"/>
  <c r="N6"/>
  <c r="O6"/>
  <c r="EC6"/>
  <c r="V6"/>
  <c r="KW6"/>
  <c r="AX6"/>
  <c r="BF6"/>
  <c r="VQ5"/>
  <c r="ET6"/>
  <c r="BB6"/>
  <c r="VX6"/>
  <c r="FH6"/>
  <c r="XS6"/>
  <c r="FK6"/>
  <c r="VL6"/>
  <c r="EU6"/>
  <c r="WR6"/>
  <c r="VT6"/>
  <c r="EX6"/>
  <c r="ER6"/>
  <c r="VP6"/>
  <c r="FE6"/>
  <c r="KZ6"/>
  <c r="WU6"/>
  <c r="WV6" s="1"/>
  <c r="AA7"/>
  <c r="AH7"/>
  <c r="EH7"/>
  <c r="AI7"/>
  <c r="AD7"/>
  <c r="EI7"/>
  <c r="AE7"/>
  <c r="Z7"/>
  <c r="KS7"/>
  <c r="AL7"/>
  <c r="UV7"/>
  <c r="VM6"/>
  <c r="UW7"/>
  <c r="AT7"/>
  <c r="UX7"/>
  <c r="AP7"/>
  <c r="WY7"/>
  <c r="XH7"/>
  <c r="WQ7"/>
  <c r="GH7"/>
  <c r="GC7"/>
  <c r="EK7"/>
  <c r="XR7"/>
  <c r="GI7"/>
  <c r="GD7"/>
  <c r="FY7"/>
  <c r="FT7"/>
  <c r="FO7"/>
  <c r="FJ7"/>
  <c r="HR7"/>
  <c r="VW7"/>
  <c r="HS7"/>
  <c r="WT8"/>
  <c r="HQ8"/>
  <c r="B8"/>
  <c r="KV8"/>
  <c r="LA8" s="1"/>
  <c r="KR8"/>
  <c r="J8"/>
  <c r="EF8"/>
  <c r="EA8"/>
  <c r="F8"/>
  <c r="W8"/>
  <c r="R8"/>
  <c r="EC8"/>
  <c r="S8"/>
  <c r="N8"/>
  <c r="ED8"/>
  <c r="O8"/>
  <c r="V8"/>
  <c r="AX8"/>
  <c r="ET8"/>
  <c r="KW8"/>
  <c r="BF8"/>
  <c r="BB8"/>
  <c r="VQ7"/>
  <c r="XS8"/>
  <c r="FK8"/>
  <c r="VX8"/>
  <c r="FH8"/>
  <c r="VT8"/>
  <c r="EX8"/>
  <c r="ER8"/>
  <c r="VP8"/>
  <c r="FE8"/>
  <c r="VL8"/>
  <c r="EU8"/>
  <c r="WR8"/>
  <c r="KZ8"/>
  <c r="WU8"/>
  <c r="WV8" s="1"/>
  <c r="EH9"/>
  <c r="AI9"/>
  <c r="AD9"/>
  <c r="EI9"/>
  <c r="AE9"/>
  <c r="Z9"/>
  <c r="AA9"/>
  <c r="AH9"/>
  <c r="UW9"/>
  <c r="AT9"/>
  <c r="UX9"/>
  <c r="AP9"/>
  <c r="KS9"/>
  <c r="AL9"/>
  <c r="UV9"/>
  <c r="VM8"/>
  <c r="XH9"/>
  <c r="WQ9"/>
  <c r="WY9"/>
  <c r="HR9"/>
  <c r="GJ9"/>
  <c r="GE9"/>
  <c r="FZ9"/>
  <c r="FU9"/>
  <c r="FP9"/>
  <c r="VW9"/>
  <c r="HS9"/>
  <c r="EK9"/>
  <c r="XR9"/>
  <c r="FJ9"/>
  <c r="WX52"/>
  <c r="VE52"/>
  <c r="GL52"/>
  <c r="EO52"/>
  <c r="BY52"/>
  <c r="BQ52"/>
  <c r="BI52"/>
  <c r="AS52"/>
  <c r="AC52"/>
  <c r="XT51"/>
  <c r="XG52"/>
  <c r="VS52"/>
  <c r="UZ52"/>
  <c r="HJ52"/>
  <c r="HD52"/>
  <c r="GX52"/>
  <c r="GR52"/>
  <c r="FX52"/>
  <c r="FS52"/>
  <c r="FN52"/>
  <c r="EQ52"/>
  <c r="BR52"/>
  <c r="BJ52"/>
  <c r="BE52"/>
  <c r="AO52"/>
  <c r="I52"/>
  <c r="VO52"/>
  <c r="UP52"/>
  <c r="FD52"/>
  <c r="EL52"/>
  <c r="BU52"/>
  <c r="BA52"/>
  <c r="U52"/>
  <c r="E52"/>
  <c r="HG52"/>
  <c r="BV52"/>
  <c r="VK52"/>
  <c r="HM52"/>
  <c r="GO52"/>
  <c r="AG52"/>
  <c r="GU52"/>
  <c r="Q52"/>
  <c r="VY51"/>
  <c r="HA52"/>
  <c r="BN52"/>
  <c r="G52"/>
  <c r="C52"/>
  <c r="EG52"/>
  <c r="EB52"/>
  <c r="K52"/>
  <c r="GP52"/>
  <c r="HE52"/>
  <c r="HH52"/>
  <c r="GS52"/>
  <c r="EW52"/>
  <c r="EZ52"/>
  <c r="BC52"/>
  <c r="AY52"/>
  <c r="BG52"/>
  <c r="BZ52"/>
  <c r="EN52"/>
  <c r="HB53"/>
  <c r="GM53"/>
  <c r="GV53"/>
  <c r="HK53"/>
  <c r="AU53"/>
  <c r="AQ53"/>
  <c r="AM53"/>
  <c r="HN53"/>
  <c r="VG53"/>
  <c r="GY53"/>
  <c r="VB53"/>
  <c r="UF53"/>
  <c r="JO53"/>
  <c r="JJ53"/>
  <c r="JE53"/>
  <c r="IZ53"/>
  <c r="IU53"/>
  <c r="IP53"/>
  <c r="IK53"/>
  <c r="IF53"/>
  <c r="HX53"/>
  <c r="KY53"/>
  <c r="JP53"/>
  <c r="JK53"/>
  <c r="JF53"/>
  <c r="JA53"/>
  <c r="IV53"/>
  <c r="IQ53"/>
  <c r="IL53"/>
  <c r="IG53"/>
  <c r="IA53"/>
  <c r="HP53"/>
  <c r="Y53"/>
  <c r="YD53"/>
  <c r="KU53"/>
  <c r="JQ53"/>
  <c r="JL53"/>
  <c r="JG53"/>
  <c r="JB53"/>
  <c r="IW53"/>
  <c r="IR53"/>
  <c r="IM53"/>
  <c r="IH53"/>
  <c r="IB53"/>
  <c r="HV53"/>
  <c r="GN53"/>
  <c r="BM53"/>
  <c r="AK53"/>
  <c r="VF52"/>
  <c r="UK53"/>
  <c r="KQ53"/>
  <c r="IC53"/>
  <c r="HW53"/>
  <c r="AW53"/>
  <c r="A53"/>
  <c r="WZ52"/>
  <c r="VA52"/>
  <c r="M53"/>
  <c r="YE52"/>
  <c r="CQ3" i="2"/>
  <c r="CQ5"/>
  <c r="CQ7"/>
  <c r="VU6" i="5"/>
  <c r="CQ9" i="2"/>
  <c r="VU10" i="5"/>
  <c r="CQ13" i="2"/>
  <c r="VU14" i="5"/>
  <c r="CQ17" i="2"/>
  <c r="CQ19"/>
  <c r="CQ21"/>
  <c r="VU20" i="5"/>
  <c r="CQ25" i="2"/>
  <c r="VU24" i="5"/>
  <c r="CQ53" i="2"/>
  <c r="VU52" i="5"/>
  <c r="WX21"/>
  <c r="VE21"/>
  <c r="GL21"/>
  <c r="EO21"/>
  <c r="BY21"/>
  <c r="BQ21"/>
  <c r="BI21"/>
  <c r="AS21"/>
  <c r="AC21"/>
  <c r="XT20"/>
  <c r="XG21"/>
  <c r="VS21"/>
  <c r="UZ21"/>
  <c r="HJ21"/>
  <c r="HD21"/>
  <c r="GX21"/>
  <c r="GR21"/>
  <c r="FX21"/>
  <c r="FS21"/>
  <c r="FN21"/>
  <c r="EQ21"/>
  <c r="BR21"/>
  <c r="BJ21"/>
  <c r="BE21"/>
  <c r="AO21"/>
  <c r="I21"/>
  <c r="VO21"/>
  <c r="UP21"/>
  <c r="FD21"/>
  <c r="EL21"/>
  <c r="BU21"/>
  <c r="BA21"/>
  <c r="U21"/>
  <c r="E21"/>
  <c r="VK21"/>
  <c r="HM21"/>
  <c r="HG21"/>
  <c r="HA21"/>
  <c r="GU21"/>
  <c r="GO21"/>
  <c r="BV21"/>
  <c r="BN21"/>
  <c r="AG21"/>
  <c r="Q21"/>
  <c r="VY20"/>
  <c r="G21"/>
  <c r="C21"/>
  <c r="EG21"/>
  <c r="EB21"/>
  <c r="K21"/>
  <c r="GP21"/>
  <c r="HE21"/>
  <c r="HH21"/>
  <c r="GS21"/>
  <c r="EW21"/>
  <c r="EZ21"/>
  <c r="BC21"/>
  <c r="AY21"/>
  <c r="BG21"/>
  <c r="BZ21"/>
  <c r="EN21"/>
  <c r="GM22"/>
  <c r="HB22"/>
  <c r="HK22"/>
  <c r="GV22"/>
  <c r="AU22"/>
  <c r="AQ22"/>
  <c r="AM22"/>
  <c r="VG22"/>
  <c r="GY22"/>
  <c r="VB22"/>
  <c r="HN22"/>
  <c r="KY22"/>
  <c r="JP22"/>
  <c r="JK22"/>
  <c r="JF22"/>
  <c r="JA22"/>
  <c r="IV22"/>
  <c r="IQ22"/>
  <c r="IL22"/>
  <c r="IG22"/>
  <c r="IA22"/>
  <c r="HP22"/>
  <c r="Y22"/>
  <c r="YD22"/>
  <c r="KU22"/>
  <c r="JQ22"/>
  <c r="JL22"/>
  <c r="JG22"/>
  <c r="JB22"/>
  <c r="IW22"/>
  <c r="IR22"/>
  <c r="IM22"/>
  <c r="IH22"/>
  <c r="IB22"/>
  <c r="HV22"/>
  <c r="GN22"/>
  <c r="BM22"/>
  <c r="AK22"/>
  <c r="VF21"/>
  <c r="UK22"/>
  <c r="KQ22"/>
  <c r="IC22"/>
  <c r="HW22"/>
  <c r="AW22"/>
  <c r="A22"/>
  <c r="WZ21"/>
  <c r="VA21"/>
  <c r="UF22"/>
  <c r="JO22"/>
  <c r="JJ22"/>
  <c r="JE22"/>
  <c r="IZ22"/>
  <c r="IU22"/>
  <c r="IP22"/>
  <c r="IK22"/>
  <c r="IF22"/>
  <c r="HX22"/>
  <c r="M22"/>
  <c r="YE21"/>
  <c r="VO23"/>
  <c r="UP23"/>
  <c r="FD23"/>
  <c r="EL23"/>
  <c r="BU23"/>
  <c r="BA23"/>
  <c r="U23"/>
  <c r="E23"/>
  <c r="VK23"/>
  <c r="HM23"/>
  <c r="HG23"/>
  <c r="HA23"/>
  <c r="GU23"/>
  <c r="GO23"/>
  <c r="BV23"/>
  <c r="BN23"/>
  <c r="AG23"/>
  <c r="Q23"/>
  <c r="VY22"/>
  <c r="WX23"/>
  <c r="VE23"/>
  <c r="GL23"/>
  <c r="EO23"/>
  <c r="BY23"/>
  <c r="BQ23"/>
  <c r="BI23"/>
  <c r="AS23"/>
  <c r="AC23"/>
  <c r="XT22"/>
  <c r="XG23"/>
  <c r="VS23"/>
  <c r="UZ23"/>
  <c r="HJ23"/>
  <c r="HD23"/>
  <c r="GX23"/>
  <c r="GR23"/>
  <c r="FX23"/>
  <c r="FS23"/>
  <c r="FN23"/>
  <c r="EQ23"/>
  <c r="BR23"/>
  <c r="BJ23"/>
  <c r="BE23"/>
  <c r="AO23"/>
  <c r="I23"/>
  <c r="EG23"/>
  <c r="EB23"/>
  <c r="K23"/>
  <c r="G23"/>
  <c r="C23"/>
  <c r="HE23"/>
  <c r="GP23"/>
  <c r="GS23"/>
  <c r="HH23"/>
  <c r="EZ23"/>
  <c r="EW23"/>
  <c r="BG23"/>
  <c r="BC23"/>
  <c r="AY23"/>
  <c r="EN23"/>
  <c r="BZ23"/>
  <c r="HB24"/>
  <c r="GM24"/>
  <c r="GV24"/>
  <c r="HK24"/>
  <c r="AQ24"/>
  <c r="AM24"/>
  <c r="AU24"/>
  <c r="VB24"/>
  <c r="HN24"/>
  <c r="VG24"/>
  <c r="GY24"/>
  <c r="UK24"/>
  <c r="KQ24"/>
  <c r="IC24"/>
  <c r="HW24"/>
  <c r="AW24"/>
  <c r="A24"/>
  <c r="WZ23"/>
  <c r="VA23"/>
  <c r="UF24"/>
  <c r="JO24"/>
  <c r="JJ24"/>
  <c r="JE24"/>
  <c r="IZ24"/>
  <c r="IU24"/>
  <c r="IP24"/>
  <c r="IK24"/>
  <c r="IF24"/>
  <c r="HX24"/>
  <c r="M24"/>
  <c r="YE23"/>
  <c r="KY24"/>
  <c r="JP24"/>
  <c r="JK24"/>
  <c r="JF24"/>
  <c r="JA24"/>
  <c r="IV24"/>
  <c r="IQ24"/>
  <c r="IL24"/>
  <c r="IG24"/>
  <c r="IA24"/>
  <c r="HP24"/>
  <c r="Y24"/>
  <c r="YD24"/>
  <c r="KU24"/>
  <c r="JQ24"/>
  <c r="JL24"/>
  <c r="JG24"/>
  <c r="JB24"/>
  <c r="IW24"/>
  <c r="IR24"/>
  <c r="IM24"/>
  <c r="IH24"/>
  <c r="IB24"/>
  <c r="HV24"/>
  <c r="GN24"/>
  <c r="BM24"/>
  <c r="AK24"/>
  <c r="VF23"/>
  <c r="WX25"/>
  <c r="VE25"/>
  <c r="GL25"/>
  <c r="EO25"/>
  <c r="BY25"/>
  <c r="BQ25"/>
  <c r="BI25"/>
  <c r="AS25"/>
  <c r="AC25"/>
  <c r="XT24"/>
  <c r="XG25"/>
  <c r="VS25"/>
  <c r="UZ25"/>
  <c r="HJ25"/>
  <c r="HD25"/>
  <c r="GX25"/>
  <c r="GR25"/>
  <c r="FX25"/>
  <c r="FS25"/>
  <c r="FN25"/>
  <c r="EQ25"/>
  <c r="BR25"/>
  <c r="BJ25"/>
  <c r="BE25"/>
  <c r="AO25"/>
  <c r="I25"/>
  <c r="VO25"/>
  <c r="UP25"/>
  <c r="FD25"/>
  <c r="EL25"/>
  <c r="BU25"/>
  <c r="BA25"/>
  <c r="U25"/>
  <c r="E25"/>
  <c r="VK25"/>
  <c r="HM25"/>
  <c r="HG25"/>
  <c r="HA25"/>
  <c r="GU25"/>
  <c r="GO25"/>
  <c r="BV25"/>
  <c r="BN25"/>
  <c r="AG25"/>
  <c r="Q25"/>
  <c r="VY24"/>
  <c r="G25"/>
  <c r="C25"/>
  <c r="EG25"/>
  <c r="EB25"/>
  <c r="K25"/>
  <c r="GP25"/>
  <c r="HE25"/>
  <c r="HH25"/>
  <c r="GS25"/>
  <c r="EW25"/>
  <c r="EZ25"/>
  <c r="BC25"/>
  <c r="AY25"/>
  <c r="BG25"/>
  <c r="BZ25"/>
  <c r="EN25"/>
  <c r="GM26"/>
  <c r="HB26"/>
  <c r="HK26"/>
  <c r="GV26"/>
  <c r="AU26"/>
  <c r="AQ26"/>
  <c r="AM26"/>
  <c r="VG26"/>
  <c r="GY26"/>
  <c r="VB26"/>
  <c r="HN26"/>
  <c r="KY26"/>
  <c r="JP26"/>
  <c r="JK26"/>
  <c r="JF26"/>
  <c r="JA26"/>
  <c r="IV26"/>
  <c r="IQ26"/>
  <c r="IL26"/>
  <c r="IG26"/>
  <c r="IA26"/>
  <c r="HP26"/>
  <c r="Y26"/>
  <c r="YD26"/>
  <c r="KU26"/>
  <c r="JQ26"/>
  <c r="JL26"/>
  <c r="JG26"/>
  <c r="JB26"/>
  <c r="IW26"/>
  <c r="IR26"/>
  <c r="IM26"/>
  <c r="IH26"/>
  <c r="IB26"/>
  <c r="HV26"/>
  <c r="GN26"/>
  <c r="BM26"/>
  <c r="AK26"/>
  <c r="VF25"/>
  <c r="UK26"/>
  <c r="KQ26"/>
  <c r="IC26"/>
  <c r="HW26"/>
  <c r="AW26"/>
  <c r="A26"/>
  <c r="WZ25"/>
  <c r="VA25"/>
  <c r="UF26"/>
  <c r="JO26"/>
  <c r="JJ26"/>
  <c r="JE26"/>
  <c r="IZ26"/>
  <c r="IU26"/>
  <c r="IP26"/>
  <c r="IK26"/>
  <c r="IF26"/>
  <c r="HX26"/>
  <c r="M26"/>
  <c r="YE25"/>
  <c r="XG27"/>
  <c r="VS27"/>
  <c r="UZ27"/>
  <c r="HJ27"/>
  <c r="HD27"/>
  <c r="GX27"/>
  <c r="GR27"/>
  <c r="FX27"/>
  <c r="FS27"/>
  <c r="FN27"/>
  <c r="EQ27"/>
  <c r="VO27"/>
  <c r="UP27"/>
  <c r="HM27"/>
  <c r="GU27"/>
  <c r="EO27"/>
  <c r="BU27"/>
  <c r="BA27"/>
  <c r="U27"/>
  <c r="E27"/>
  <c r="WX27"/>
  <c r="VE27"/>
  <c r="GO27"/>
  <c r="BV27"/>
  <c r="BN27"/>
  <c r="AG27"/>
  <c r="Q27"/>
  <c r="VY26"/>
  <c r="VK27"/>
  <c r="HG27"/>
  <c r="EL27"/>
  <c r="BY27"/>
  <c r="BQ27"/>
  <c r="BI27"/>
  <c r="AS27"/>
  <c r="AC27"/>
  <c r="XT26"/>
  <c r="HA27"/>
  <c r="GL27"/>
  <c r="FD27"/>
  <c r="BR27"/>
  <c r="BJ27"/>
  <c r="BE27"/>
  <c r="AO27"/>
  <c r="I27"/>
  <c r="EB27"/>
  <c r="K27"/>
  <c r="G27"/>
  <c r="EG27"/>
  <c r="C27"/>
  <c r="HE27"/>
  <c r="GP27"/>
  <c r="HH27"/>
  <c r="GS27"/>
  <c r="EW27"/>
  <c r="EZ27"/>
  <c r="BG27"/>
  <c r="BC27"/>
  <c r="AY27"/>
  <c r="EN27"/>
  <c r="BZ27"/>
  <c r="HB28"/>
  <c r="GM28"/>
  <c r="HK28"/>
  <c r="GV28"/>
  <c r="AU28"/>
  <c r="AQ28"/>
  <c r="AM28"/>
  <c r="VG28"/>
  <c r="GY28"/>
  <c r="VB28"/>
  <c r="HN28"/>
  <c r="YD28"/>
  <c r="KU28"/>
  <c r="JQ28"/>
  <c r="JL28"/>
  <c r="JG28"/>
  <c r="JB28"/>
  <c r="IW28"/>
  <c r="IR28"/>
  <c r="IM28"/>
  <c r="IH28"/>
  <c r="IB28"/>
  <c r="HV28"/>
  <c r="GN28"/>
  <c r="BM28"/>
  <c r="AK28"/>
  <c r="VF27"/>
  <c r="UK28"/>
  <c r="KQ28"/>
  <c r="IC28"/>
  <c r="HW28"/>
  <c r="AW28"/>
  <c r="A28"/>
  <c r="WZ27"/>
  <c r="VA27"/>
  <c r="KY28"/>
  <c r="JP28"/>
  <c r="JJ28"/>
  <c r="IV28"/>
  <c r="IP28"/>
  <c r="HX28"/>
  <c r="YE27"/>
  <c r="UF28"/>
  <c r="JK28"/>
  <c r="JE28"/>
  <c r="IQ28"/>
  <c r="IK28"/>
  <c r="IA28"/>
  <c r="HP28"/>
  <c r="JF28"/>
  <c r="IZ28"/>
  <c r="IL28"/>
  <c r="IF28"/>
  <c r="M28"/>
  <c r="JO28"/>
  <c r="JA28"/>
  <c r="IU28"/>
  <c r="IG28"/>
  <c r="Y28"/>
  <c r="VK29"/>
  <c r="HM29"/>
  <c r="HG29"/>
  <c r="HA29"/>
  <c r="GU29"/>
  <c r="GO29"/>
  <c r="BV29"/>
  <c r="BN29"/>
  <c r="AG29"/>
  <c r="Q29"/>
  <c r="VY28"/>
  <c r="WX29"/>
  <c r="VE29"/>
  <c r="GL29"/>
  <c r="EO29"/>
  <c r="BY29"/>
  <c r="BQ29"/>
  <c r="BI29"/>
  <c r="AS29"/>
  <c r="AC29"/>
  <c r="XT28"/>
  <c r="XG29"/>
  <c r="VS29"/>
  <c r="BR29"/>
  <c r="BE29"/>
  <c r="HJ29"/>
  <c r="GX29"/>
  <c r="FX29"/>
  <c r="EL29"/>
  <c r="BU29"/>
  <c r="E29"/>
  <c r="UZ29"/>
  <c r="FS29"/>
  <c r="EQ29"/>
  <c r="BJ29"/>
  <c r="AO29"/>
  <c r="I29"/>
  <c r="VO29"/>
  <c r="UP29"/>
  <c r="HD29"/>
  <c r="GR29"/>
  <c r="FN29"/>
  <c r="FD29"/>
  <c r="BA29"/>
  <c r="U29"/>
  <c r="K29"/>
  <c r="G29"/>
  <c r="C29"/>
  <c r="EB29"/>
  <c r="EG29"/>
  <c r="GP29"/>
  <c r="HE29"/>
  <c r="HH29"/>
  <c r="GS29"/>
  <c r="EZ29"/>
  <c r="EW29"/>
  <c r="BG29"/>
  <c r="BC29"/>
  <c r="AY29"/>
  <c r="EN29"/>
  <c r="BZ29"/>
  <c r="HB30"/>
  <c r="GM30"/>
  <c r="GV30"/>
  <c r="HK30"/>
  <c r="AM30"/>
  <c r="AU30"/>
  <c r="AQ30"/>
  <c r="HN30"/>
  <c r="GY30"/>
  <c r="VB30"/>
  <c r="VG30"/>
  <c r="UF30"/>
  <c r="JO30"/>
  <c r="JJ30"/>
  <c r="JE30"/>
  <c r="IZ30"/>
  <c r="IU30"/>
  <c r="IP30"/>
  <c r="IK30"/>
  <c r="IF30"/>
  <c r="HX30"/>
  <c r="M30"/>
  <c r="YE29"/>
  <c r="KY30"/>
  <c r="JP30"/>
  <c r="JK30"/>
  <c r="JF30"/>
  <c r="JA30"/>
  <c r="IV30"/>
  <c r="IQ30"/>
  <c r="IL30"/>
  <c r="IG30"/>
  <c r="IA30"/>
  <c r="HP30"/>
  <c r="Y30"/>
  <c r="JQ30"/>
  <c r="JG30"/>
  <c r="IW30"/>
  <c r="IM30"/>
  <c r="IB30"/>
  <c r="AK30"/>
  <c r="VF29"/>
  <c r="KQ30"/>
  <c r="IC30"/>
  <c r="GN30"/>
  <c r="AW30"/>
  <c r="YD30"/>
  <c r="KU30"/>
  <c r="JL30"/>
  <c r="JB30"/>
  <c r="IR30"/>
  <c r="IH30"/>
  <c r="HV30"/>
  <c r="BM30"/>
  <c r="UK30"/>
  <c r="HW30"/>
  <c r="A30"/>
  <c r="WZ29"/>
  <c r="VA29"/>
  <c r="XG31"/>
  <c r="VS31"/>
  <c r="UZ31"/>
  <c r="HJ31"/>
  <c r="HD31"/>
  <c r="GX31"/>
  <c r="GR31"/>
  <c r="FX31"/>
  <c r="FS31"/>
  <c r="FN31"/>
  <c r="EQ31"/>
  <c r="BR31"/>
  <c r="BJ31"/>
  <c r="BE31"/>
  <c r="AO31"/>
  <c r="I31"/>
  <c r="VO31"/>
  <c r="UP31"/>
  <c r="FD31"/>
  <c r="EL31"/>
  <c r="BU31"/>
  <c r="BA31"/>
  <c r="U31"/>
  <c r="E31"/>
  <c r="VK31"/>
  <c r="HG31"/>
  <c r="GU31"/>
  <c r="BN31"/>
  <c r="AG31"/>
  <c r="GL31"/>
  <c r="BQ31"/>
  <c r="AS31"/>
  <c r="XT30"/>
  <c r="VY30"/>
  <c r="HM31"/>
  <c r="HA31"/>
  <c r="GO31"/>
  <c r="BV31"/>
  <c r="Q31"/>
  <c r="WX31"/>
  <c r="VE31"/>
  <c r="EO31"/>
  <c r="BY31"/>
  <c r="BI31"/>
  <c r="AC31"/>
  <c r="C31"/>
  <c r="EG31"/>
  <c r="EB31"/>
  <c r="K31"/>
  <c r="G31"/>
  <c r="HE31"/>
  <c r="GP31"/>
  <c r="GS31"/>
  <c r="HH31"/>
  <c r="EW31"/>
  <c r="EZ31"/>
  <c r="AY31"/>
  <c r="BC31"/>
  <c r="BG31"/>
  <c r="BZ31"/>
  <c r="EN31"/>
  <c r="GM32"/>
  <c r="HB32"/>
  <c r="HK32"/>
  <c r="GV32"/>
  <c r="AU32"/>
  <c r="AQ32"/>
  <c r="AM32"/>
  <c r="VG32"/>
  <c r="GY32"/>
  <c r="VB32"/>
  <c r="HN32"/>
  <c r="YD32"/>
  <c r="KU32"/>
  <c r="JQ32"/>
  <c r="JL32"/>
  <c r="JG32"/>
  <c r="JB32"/>
  <c r="IW32"/>
  <c r="IR32"/>
  <c r="IM32"/>
  <c r="IH32"/>
  <c r="IB32"/>
  <c r="HV32"/>
  <c r="GN32"/>
  <c r="BM32"/>
  <c r="AK32"/>
  <c r="VF31"/>
  <c r="UK32"/>
  <c r="KQ32"/>
  <c r="IC32"/>
  <c r="HW32"/>
  <c r="AW32"/>
  <c r="A32"/>
  <c r="WZ31"/>
  <c r="VA31"/>
  <c r="JF32"/>
  <c r="IZ32"/>
  <c r="IL32"/>
  <c r="IF32"/>
  <c r="M32"/>
  <c r="JO32"/>
  <c r="JA32"/>
  <c r="IU32"/>
  <c r="IG32"/>
  <c r="Y32"/>
  <c r="KY32"/>
  <c r="JP32"/>
  <c r="JJ32"/>
  <c r="IV32"/>
  <c r="IP32"/>
  <c r="HX32"/>
  <c r="YE31"/>
  <c r="UF32"/>
  <c r="JK32"/>
  <c r="JE32"/>
  <c r="IQ32"/>
  <c r="IK32"/>
  <c r="IA32"/>
  <c r="HP32"/>
  <c r="VK33"/>
  <c r="HM33"/>
  <c r="HG33"/>
  <c r="HA33"/>
  <c r="GU33"/>
  <c r="GO33"/>
  <c r="BV33"/>
  <c r="BN33"/>
  <c r="AG33"/>
  <c r="Q33"/>
  <c r="VY32"/>
  <c r="WX33"/>
  <c r="VE33"/>
  <c r="GL33"/>
  <c r="EO33"/>
  <c r="BY33"/>
  <c r="BQ33"/>
  <c r="BI33"/>
  <c r="AS33"/>
  <c r="AC33"/>
  <c r="XT32"/>
  <c r="UZ33"/>
  <c r="FS33"/>
  <c r="EQ33"/>
  <c r="BJ33"/>
  <c r="AO33"/>
  <c r="I33"/>
  <c r="VO33"/>
  <c r="UP33"/>
  <c r="HD33"/>
  <c r="GR33"/>
  <c r="FN33"/>
  <c r="FD33"/>
  <c r="BA33"/>
  <c r="U33"/>
  <c r="XG33"/>
  <c r="VS33"/>
  <c r="BR33"/>
  <c r="BE33"/>
  <c r="HJ33"/>
  <c r="GX33"/>
  <c r="FX33"/>
  <c r="EL33"/>
  <c r="BU33"/>
  <c r="E33"/>
  <c r="K33"/>
  <c r="G33"/>
  <c r="EG33"/>
  <c r="C33"/>
  <c r="EB33"/>
  <c r="GP33"/>
  <c r="HE33"/>
  <c r="HH33"/>
  <c r="GS33"/>
  <c r="EZ33"/>
  <c r="EW33"/>
  <c r="BG33"/>
  <c r="BC33"/>
  <c r="AY33"/>
  <c r="EN33"/>
  <c r="BZ33"/>
  <c r="HB34"/>
  <c r="GM34"/>
  <c r="GV34"/>
  <c r="HK34"/>
  <c r="AM34"/>
  <c r="AQ34"/>
  <c r="AU34"/>
  <c r="HN34"/>
  <c r="VB34"/>
  <c r="VG34"/>
  <c r="GY34"/>
  <c r="YD34"/>
  <c r="UF34"/>
  <c r="JO34"/>
  <c r="JJ34"/>
  <c r="JE34"/>
  <c r="IZ34"/>
  <c r="IU34"/>
  <c r="IP34"/>
  <c r="IK34"/>
  <c r="IF34"/>
  <c r="HX34"/>
  <c r="M34"/>
  <c r="YE33"/>
  <c r="KY34"/>
  <c r="JP34"/>
  <c r="JK34"/>
  <c r="JF34"/>
  <c r="JA34"/>
  <c r="IV34"/>
  <c r="IQ34"/>
  <c r="IL34"/>
  <c r="IG34"/>
  <c r="IA34"/>
  <c r="HP34"/>
  <c r="Y34"/>
  <c r="KU34"/>
  <c r="JL34"/>
  <c r="JB34"/>
  <c r="IR34"/>
  <c r="IH34"/>
  <c r="HV34"/>
  <c r="BM34"/>
  <c r="UK34"/>
  <c r="HW34"/>
  <c r="A34"/>
  <c r="WZ33"/>
  <c r="VA33"/>
  <c r="JQ34"/>
  <c r="JG34"/>
  <c r="IW34"/>
  <c r="IM34"/>
  <c r="IB34"/>
  <c r="AK34"/>
  <c r="VF33"/>
  <c r="KQ34"/>
  <c r="IC34"/>
  <c r="GN34"/>
  <c r="AW34"/>
  <c r="VK35"/>
  <c r="HM35"/>
  <c r="HG35"/>
  <c r="HA35"/>
  <c r="GU35"/>
  <c r="GO35"/>
  <c r="BV35"/>
  <c r="BN35"/>
  <c r="AG35"/>
  <c r="Q35"/>
  <c r="WX35"/>
  <c r="VE35"/>
  <c r="GL35"/>
  <c r="EO35"/>
  <c r="BY35"/>
  <c r="BQ35"/>
  <c r="BI35"/>
  <c r="AS35"/>
  <c r="AC35"/>
  <c r="XG35"/>
  <c r="VS35"/>
  <c r="UZ35"/>
  <c r="HJ35"/>
  <c r="HD35"/>
  <c r="GX35"/>
  <c r="GR35"/>
  <c r="FX35"/>
  <c r="FS35"/>
  <c r="FN35"/>
  <c r="EQ35"/>
  <c r="BR35"/>
  <c r="BJ35"/>
  <c r="BE35"/>
  <c r="AO35"/>
  <c r="I35"/>
  <c r="VO35"/>
  <c r="UP35"/>
  <c r="FD35"/>
  <c r="EL35"/>
  <c r="BU35"/>
  <c r="BA35"/>
  <c r="U35"/>
  <c r="E35"/>
  <c r="XT34"/>
  <c r="VY34"/>
  <c r="K35"/>
  <c r="G35"/>
  <c r="C35"/>
  <c r="EG35"/>
  <c r="EB35"/>
  <c r="GP35"/>
  <c r="HE35"/>
  <c r="HH35"/>
  <c r="GS35"/>
  <c r="EZ35"/>
  <c r="EW35"/>
  <c r="BG35"/>
  <c r="BC35"/>
  <c r="AY35"/>
  <c r="EN35"/>
  <c r="BZ35"/>
  <c r="HB36"/>
  <c r="GM36"/>
  <c r="GV36"/>
  <c r="HK36"/>
  <c r="AM36"/>
  <c r="AU36"/>
  <c r="AQ36"/>
  <c r="HN36"/>
  <c r="VG36"/>
  <c r="GY36"/>
  <c r="VB36"/>
  <c r="UF36"/>
  <c r="JO36"/>
  <c r="JJ36"/>
  <c r="JE36"/>
  <c r="IZ36"/>
  <c r="IU36"/>
  <c r="IP36"/>
  <c r="IK36"/>
  <c r="IF36"/>
  <c r="HX36"/>
  <c r="M36"/>
  <c r="YE35"/>
  <c r="KY36"/>
  <c r="JP36"/>
  <c r="JK36"/>
  <c r="JF36"/>
  <c r="JA36"/>
  <c r="IV36"/>
  <c r="IQ36"/>
  <c r="IL36"/>
  <c r="IG36"/>
  <c r="IA36"/>
  <c r="HP36"/>
  <c r="Y36"/>
  <c r="YD36"/>
  <c r="KU36"/>
  <c r="JQ36"/>
  <c r="JL36"/>
  <c r="JG36"/>
  <c r="JB36"/>
  <c r="IW36"/>
  <c r="IR36"/>
  <c r="IM36"/>
  <c r="IH36"/>
  <c r="IB36"/>
  <c r="HV36"/>
  <c r="GN36"/>
  <c r="BM36"/>
  <c r="AK36"/>
  <c r="VF35"/>
  <c r="UK36"/>
  <c r="KQ36"/>
  <c r="IC36"/>
  <c r="HW36"/>
  <c r="AW36"/>
  <c r="A36"/>
  <c r="WZ35"/>
  <c r="VA35"/>
  <c r="XG37"/>
  <c r="VS37"/>
  <c r="UZ37"/>
  <c r="HJ37"/>
  <c r="HD37"/>
  <c r="GX37"/>
  <c r="GR37"/>
  <c r="FX37"/>
  <c r="FS37"/>
  <c r="FN37"/>
  <c r="EQ37"/>
  <c r="BR37"/>
  <c r="BJ37"/>
  <c r="BE37"/>
  <c r="AO37"/>
  <c r="I37"/>
  <c r="VO37"/>
  <c r="UP37"/>
  <c r="FD37"/>
  <c r="EL37"/>
  <c r="BU37"/>
  <c r="BA37"/>
  <c r="U37"/>
  <c r="E37"/>
  <c r="VK37"/>
  <c r="HM37"/>
  <c r="HG37"/>
  <c r="HA37"/>
  <c r="GU37"/>
  <c r="GO37"/>
  <c r="BV37"/>
  <c r="BN37"/>
  <c r="AG37"/>
  <c r="Q37"/>
  <c r="VY36"/>
  <c r="WX37"/>
  <c r="VE37"/>
  <c r="GL37"/>
  <c r="EO37"/>
  <c r="BY37"/>
  <c r="BQ37"/>
  <c r="BI37"/>
  <c r="AS37"/>
  <c r="AC37"/>
  <c r="XT36"/>
  <c r="C37"/>
  <c r="EG37"/>
  <c r="EB37"/>
  <c r="K37"/>
  <c r="G37"/>
  <c r="HE37"/>
  <c r="GP37"/>
  <c r="GS37"/>
  <c r="HH37"/>
  <c r="EW37"/>
  <c r="EZ37"/>
  <c r="AY37"/>
  <c r="BG37"/>
  <c r="BC37"/>
  <c r="BZ37"/>
  <c r="EN37"/>
  <c r="HB38"/>
  <c r="GM38"/>
  <c r="HK38"/>
  <c r="GV38"/>
  <c r="AU38"/>
  <c r="AQ38"/>
  <c r="AM38"/>
  <c r="VG38"/>
  <c r="GY38"/>
  <c r="VB38"/>
  <c r="HN38"/>
  <c r="YD38"/>
  <c r="KU38"/>
  <c r="JQ38"/>
  <c r="JL38"/>
  <c r="JG38"/>
  <c r="JB38"/>
  <c r="IW38"/>
  <c r="IR38"/>
  <c r="IM38"/>
  <c r="IH38"/>
  <c r="IB38"/>
  <c r="HV38"/>
  <c r="GN38"/>
  <c r="BM38"/>
  <c r="AK38"/>
  <c r="VF37"/>
  <c r="UK38"/>
  <c r="KQ38"/>
  <c r="IC38"/>
  <c r="HW38"/>
  <c r="AW38"/>
  <c r="A38"/>
  <c r="WZ37"/>
  <c r="VA37"/>
  <c r="UF38"/>
  <c r="JO38"/>
  <c r="JJ38"/>
  <c r="JE38"/>
  <c r="IZ38"/>
  <c r="IU38"/>
  <c r="IP38"/>
  <c r="IK38"/>
  <c r="IF38"/>
  <c r="HX38"/>
  <c r="M38"/>
  <c r="YE37"/>
  <c r="KY38"/>
  <c r="JP38"/>
  <c r="JK38"/>
  <c r="JF38"/>
  <c r="JA38"/>
  <c r="IV38"/>
  <c r="IQ38"/>
  <c r="IL38"/>
  <c r="IG38"/>
  <c r="IA38"/>
  <c r="HP38"/>
  <c r="Y38"/>
  <c r="VK39"/>
  <c r="HM39"/>
  <c r="HG39"/>
  <c r="HA39"/>
  <c r="GU39"/>
  <c r="GO39"/>
  <c r="BV39"/>
  <c r="BN39"/>
  <c r="AG39"/>
  <c r="Q39"/>
  <c r="VY38"/>
  <c r="WX39"/>
  <c r="VE39"/>
  <c r="GL39"/>
  <c r="EO39"/>
  <c r="BY39"/>
  <c r="BQ39"/>
  <c r="BI39"/>
  <c r="AS39"/>
  <c r="AC39"/>
  <c r="XT38"/>
  <c r="XG39"/>
  <c r="VS39"/>
  <c r="UZ39"/>
  <c r="HJ39"/>
  <c r="HD39"/>
  <c r="GX39"/>
  <c r="GR39"/>
  <c r="FX39"/>
  <c r="FS39"/>
  <c r="FN39"/>
  <c r="EQ39"/>
  <c r="BR39"/>
  <c r="BJ39"/>
  <c r="BE39"/>
  <c r="AO39"/>
  <c r="I39"/>
  <c r="VO39"/>
  <c r="UP39"/>
  <c r="FD39"/>
  <c r="EL39"/>
  <c r="BU39"/>
  <c r="BA39"/>
  <c r="U39"/>
  <c r="E39"/>
  <c r="K39"/>
  <c r="G39"/>
  <c r="C39"/>
  <c r="EG39"/>
  <c r="EB39"/>
  <c r="GP39"/>
  <c r="HE39"/>
  <c r="HH39"/>
  <c r="GS39"/>
  <c r="EZ39"/>
  <c r="EW39"/>
  <c r="BG39"/>
  <c r="BC39"/>
  <c r="AY39"/>
  <c r="EN39"/>
  <c r="BZ39"/>
  <c r="HB40"/>
  <c r="GM40"/>
  <c r="GV40"/>
  <c r="HK40"/>
  <c r="AM40"/>
  <c r="AU40"/>
  <c r="AQ40"/>
  <c r="HN40"/>
  <c r="VG40"/>
  <c r="GY40"/>
  <c r="VB40"/>
  <c r="UF40"/>
  <c r="JO40"/>
  <c r="JJ40"/>
  <c r="JE40"/>
  <c r="IZ40"/>
  <c r="IU40"/>
  <c r="IP40"/>
  <c r="IK40"/>
  <c r="IF40"/>
  <c r="HX40"/>
  <c r="M40"/>
  <c r="YE39"/>
  <c r="KY40"/>
  <c r="JP40"/>
  <c r="JK40"/>
  <c r="JF40"/>
  <c r="JA40"/>
  <c r="IV40"/>
  <c r="IQ40"/>
  <c r="IL40"/>
  <c r="IG40"/>
  <c r="IA40"/>
  <c r="HP40"/>
  <c r="Y40"/>
  <c r="YD40"/>
  <c r="KU40"/>
  <c r="JQ40"/>
  <c r="JL40"/>
  <c r="JG40"/>
  <c r="JB40"/>
  <c r="IW40"/>
  <c r="IR40"/>
  <c r="IM40"/>
  <c r="IH40"/>
  <c r="IB40"/>
  <c r="HV40"/>
  <c r="GN40"/>
  <c r="BM40"/>
  <c r="AK40"/>
  <c r="VF39"/>
  <c r="UK40"/>
  <c r="KQ40"/>
  <c r="IC40"/>
  <c r="HW40"/>
  <c r="AW40"/>
  <c r="A40"/>
  <c r="WZ39"/>
  <c r="VA39"/>
  <c r="XG41"/>
  <c r="VS41"/>
  <c r="UZ41"/>
  <c r="HJ41"/>
  <c r="HD41"/>
  <c r="GX41"/>
  <c r="GR41"/>
  <c r="FX41"/>
  <c r="FS41"/>
  <c r="FN41"/>
  <c r="EQ41"/>
  <c r="BR41"/>
  <c r="BJ41"/>
  <c r="BE41"/>
  <c r="AO41"/>
  <c r="I41"/>
  <c r="VO41"/>
  <c r="UP41"/>
  <c r="FD41"/>
  <c r="EL41"/>
  <c r="BU41"/>
  <c r="BA41"/>
  <c r="U41"/>
  <c r="E41"/>
  <c r="VK41"/>
  <c r="HM41"/>
  <c r="HG41"/>
  <c r="HA41"/>
  <c r="GU41"/>
  <c r="GO41"/>
  <c r="BV41"/>
  <c r="BN41"/>
  <c r="AG41"/>
  <c r="Q41"/>
  <c r="VY40"/>
  <c r="WX41"/>
  <c r="VE41"/>
  <c r="GL41"/>
  <c r="EO41"/>
  <c r="BY41"/>
  <c r="BQ41"/>
  <c r="BI41"/>
  <c r="AS41"/>
  <c r="AC41"/>
  <c r="XT40"/>
  <c r="C41"/>
  <c r="EG41"/>
  <c r="EB41"/>
  <c r="K41"/>
  <c r="G41"/>
  <c r="HE41"/>
  <c r="GP41"/>
  <c r="GS41"/>
  <c r="HH41"/>
  <c r="EW41"/>
  <c r="EZ41"/>
  <c r="AY41"/>
  <c r="BG41"/>
  <c r="BC41"/>
  <c r="BZ41"/>
  <c r="EN41"/>
  <c r="HB42"/>
  <c r="GM42"/>
  <c r="HK42"/>
  <c r="GV42"/>
  <c r="AU42"/>
  <c r="AQ42"/>
  <c r="AM42"/>
  <c r="VG42"/>
  <c r="GY42"/>
  <c r="VB42"/>
  <c r="HN42"/>
  <c r="YD42"/>
  <c r="KU42"/>
  <c r="JQ42"/>
  <c r="JL42"/>
  <c r="JG42"/>
  <c r="JB42"/>
  <c r="IW42"/>
  <c r="IR42"/>
  <c r="IM42"/>
  <c r="IH42"/>
  <c r="IB42"/>
  <c r="HV42"/>
  <c r="GN42"/>
  <c r="BM42"/>
  <c r="AK42"/>
  <c r="VF41"/>
  <c r="UK42"/>
  <c r="KQ42"/>
  <c r="IC42"/>
  <c r="HW42"/>
  <c r="AW42"/>
  <c r="A42"/>
  <c r="WZ41"/>
  <c r="VA41"/>
  <c r="UF42"/>
  <c r="JO42"/>
  <c r="JJ42"/>
  <c r="JE42"/>
  <c r="IZ42"/>
  <c r="IU42"/>
  <c r="IP42"/>
  <c r="IK42"/>
  <c r="IF42"/>
  <c r="HX42"/>
  <c r="M42"/>
  <c r="YE41"/>
  <c r="KY42"/>
  <c r="JP42"/>
  <c r="JK42"/>
  <c r="JF42"/>
  <c r="JA42"/>
  <c r="IV42"/>
  <c r="IQ42"/>
  <c r="IL42"/>
  <c r="IG42"/>
  <c r="IA42"/>
  <c r="HP42"/>
  <c r="Y42"/>
  <c r="VK43"/>
  <c r="HM43"/>
  <c r="HG43"/>
  <c r="HA43"/>
  <c r="GU43"/>
  <c r="GO43"/>
  <c r="BV43"/>
  <c r="BN43"/>
  <c r="AG43"/>
  <c r="Q43"/>
  <c r="VY42"/>
  <c r="WX43"/>
  <c r="VE43"/>
  <c r="GL43"/>
  <c r="EO43"/>
  <c r="BY43"/>
  <c r="BQ43"/>
  <c r="BI43"/>
  <c r="AS43"/>
  <c r="AC43"/>
  <c r="XT42"/>
  <c r="XG43"/>
  <c r="VS43"/>
  <c r="UZ43"/>
  <c r="HJ43"/>
  <c r="HD43"/>
  <c r="GX43"/>
  <c r="GR43"/>
  <c r="FX43"/>
  <c r="FS43"/>
  <c r="FN43"/>
  <c r="EQ43"/>
  <c r="BR43"/>
  <c r="BJ43"/>
  <c r="BE43"/>
  <c r="AO43"/>
  <c r="I43"/>
  <c r="VO43"/>
  <c r="UP43"/>
  <c r="FD43"/>
  <c r="EL43"/>
  <c r="BU43"/>
  <c r="BA43"/>
  <c r="U43"/>
  <c r="E43"/>
  <c r="K43"/>
  <c r="G43"/>
  <c r="C43"/>
  <c r="EG43"/>
  <c r="EB43"/>
  <c r="GP43"/>
  <c r="HE43"/>
  <c r="HH43"/>
  <c r="GS43"/>
  <c r="EZ43"/>
  <c r="EW43"/>
  <c r="BG43"/>
  <c r="BC43"/>
  <c r="AY43"/>
  <c r="EN43"/>
  <c r="BZ43"/>
  <c r="HB44"/>
  <c r="GM44"/>
  <c r="GV44"/>
  <c r="HK44"/>
  <c r="AM44"/>
  <c r="AU44"/>
  <c r="AQ44"/>
  <c r="HN44"/>
  <c r="VG44"/>
  <c r="GY44"/>
  <c r="VB44"/>
  <c r="UF44"/>
  <c r="JO44"/>
  <c r="JJ44"/>
  <c r="JE44"/>
  <c r="IZ44"/>
  <c r="IU44"/>
  <c r="IP44"/>
  <c r="IK44"/>
  <c r="IF44"/>
  <c r="HX44"/>
  <c r="M44"/>
  <c r="YE43"/>
  <c r="KY44"/>
  <c r="JP44"/>
  <c r="JK44"/>
  <c r="JF44"/>
  <c r="JA44"/>
  <c r="IV44"/>
  <c r="IQ44"/>
  <c r="IL44"/>
  <c r="IG44"/>
  <c r="IA44"/>
  <c r="HP44"/>
  <c r="Y44"/>
  <c r="YD44"/>
  <c r="KU44"/>
  <c r="JQ44"/>
  <c r="JL44"/>
  <c r="JG44"/>
  <c r="JB44"/>
  <c r="IW44"/>
  <c r="IR44"/>
  <c r="IM44"/>
  <c r="IH44"/>
  <c r="IB44"/>
  <c r="HV44"/>
  <c r="GN44"/>
  <c r="BM44"/>
  <c r="AK44"/>
  <c r="VF43"/>
  <c r="UK44"/>
  <c r="KQ44"/>
  <c r="IC44"/>
  <c r="HW44"/>
  <c r="AW44"/>
  <c r="A44"/>
  <c r="WZ43"/>
  <c r="VA43"/>
  <c r="XG45"/>
  <c r="VS45"/>
  <c r="UZ45"/>
  <c r="HJ45"/>
  <c r="HD45"/>
  <c r="GX45"/>
  <c r="GR45"/>
  <c r="FX45"/>
  <c r="FS45"/>
  <c r="FN45"/>
  <c r="EQ45"/>
  <c r="BR45"/>
  <c r="BJ45"/>
  <c r="BE45"/>
  <c r="AO45"/>
  <c r="I45"/>
  <c r="VO45"/>
  <c r="UP45"/>
  <c r="FD45"/>
  <c r="EL45"/>
  <c r="BU45"/>
  <c r="BA45"/>
  <c r="U45"/>
  <c r="E45"/>
  <c r="VK45"/>
  <c r="HM45"/>
  <c r="HG45"/>
  <c r="HA45"/>
  <c r="GU45"/>
  <c r="GO45"/>
  <c r="BV45"/>
  <c r="BN45"/>
  <c r="AG45"/>
  <c r="Q45"/>
  <c r="VY44"/>
  <c r="WX45"/>
  <c r="VE45"/>
  <c r="GL45"/>
  <c r="EO45"/>
  <c r="BY45"/>
  <c r="BQ45"/>
  <c r="BI45"/>
  <c r="AS45"/>
  <c r="AC45"/>
  <c r="XT44"/>
  <c r="C45"/>
  <c r="EG45"/>
  <c r="EB45"/>
  <c r="K45"/>
  <c r="G45"/>
  <c r="HE45"/>
  <c r="GP45"/>
  <c r="GS45"/>
  <c r="HH45"/>
  <c r="EW45"/>
  <c r="EZ45"/>
  <c r="AY45"/>
  <c r="BG45"/>
  <c r="BC45"/>
  <c r="BZ45"/>
  <c r="EN45"/>
  <c r="HB46"/>
  <c r="GM46"/>
  <c r="HK46"/>
  <c r="GV46"/>
  <c r="AU46"/>
  <c r="AQ46"/>
  <c r="AM46"/>
  <c r="VG46"/>
  <c r="GY46"/>
  <c r="VB46"/>
  <c r="HN46"/>
  <c r="YD46"/>
  <c r="KU46"/>
  <c r="JQ46"/>
  <c r="JL46"/>
  <c r="JG46"/>
  <c r="JB46"/>
  <c r="IW46"/>
  <c r="IR46"/>
  <c r="IM46"/>
  <c r="IH46"/>
  <c r="IB46"/>
  <c r="HV46"/>
  <c r="GN46"/>
  <c r="BM46"/>
  <c r="AK46"/>
  <c r="VF45"/>
  <c r="UK46"/>
  <c r="KQ46"/>
  <c r="IC46"/>
  <c r="HW46"/>
  <c r="AW46"/>
  <c r="A46"/>
  <c r="WZ45"/>
  <c r="VA45"/>
  <c r="UF46"/>
  <c r="JO46"/>
  <c r="JJ46"/>
  <c r="JE46"/>
  <c r="IZ46"/>
  <c r="IU46"/>
  <c r="IP46"/>
  <c r="IK46"/>
  <c r="IF46"/>
  <c r="HX46"/>
  <c r="M46"/>
  <c r="YE45"/>
  <c r="KY46"/>
  <c r="JP46"/>
  <c r="JK46"/>
  <c r="JF46"/>
  <c r="JA46"/>
  <c r="IV46"/>
  <c r="IQ46"/>
  <c r="IL46"/>
  <c r="IG46"/>
  <c r="IA46"/>
  <c r="HP46"/>
  <c r="Y46"/>
  <c r="VK47"/>
  <c r="HM47"/>
  <c r="HG47"/>
  <c r="HA47"/>
  <c r="GU47"/>
  <c r="GO47"/>
  <c r="BV47"/>
  <c r="BN47"/>
  <c r="AG47"/>
  <c r="Q47"/>
  <c r="VY46"/>
  <c r="WX47"/>
  <c r="VE47"/>
  <c r="GL47"/>
  <c r="EO47"/>
  <c r="BY47"/>
  <c r="BQ47"/>
  <c r="BI47"/>
  <c r="AS47"/>
  <c r="AC47"/>
  <c r="XT46"/>
  <c r="XG47"/>
  <c r="VS47"/>
  <c r="UZ47"/>
  <c r="HJ47"/>
  <c r="HD47"/>
  <c r="GX47"/>
  <c r="GR47"/>
  <c r="FX47"/>
  <c r="FS47"/>
  <c r="FN47"/>
  <c r="EQ47"/>
  <c r="BR47"/>
  <c r="BJ47"/>
  <c r="BE47"/>
  <c r="AO47"/>
  <c r="I47"/>
  <c r="VO47"/>
  <c r="UP47"/>
  <c r="FD47"/>
  <c r="EL47"/>
  <c r="BU47"/>
  <c r="BA47"/>
  <c r="U47"/>
  <c r="E47"/>
  <c r="K47"/>
  <c r="G47"/>
  <c r="C47"/>
  <c r="EG47"/>
  <c r="EB47"/>
  <c r="GP47"/>
  <c r="HE47"/>
  <c r="HH47"/>
  <c r="GS47"/>
  <c r="EZ47"/>
  <c r="EW47"/>
  <c r="BG47"/>
  <c r="BC47"/>
  <c r="AY47"/>
  <c r="EN47"/>
  <c r="BZ47"/>
  <c r="HB48"/>
  <c r="GM48"/>
  <c r="GV48"/>
  <c r="HK48"/>
  <c r="AM48"/>
  <c r="AU48"/>
  <c r="AQ48"/>
  <c r="HN48"/>
  <c r="VG48"/>
  <c r="GY48"/>
  <c r="VB48"/>
  <c r="UF48"/>
  <c r="JO48"/>
  <c r="JJ48"/>
  <c r="JE48"/>
  <c r="IZ48"/>
  <c r="IU48"/>
  <c r="IP48"/>
  <c r="IK48"/>
  <c r="IF48"/>
  <c r="HX48"/>
  <c r="M48"/>
  <c r="YE47"/>
  <c r="KY48"/>
  <c r="JP48"/>
  <c r="JK48"/>
  <c r="JF48"/>
  <c r="JA48"/>
  <c r="IV48"/>
  <c r="IQ48"/>
  <c r="IL48"/>
  <c r="IG48"/>
  <c r="IA48"/>
  <c r="HP48"/>
  <c r="Y48"/>
  <c r="YD48"/>
  <c r="KU48"/>
  <c r="JQ48"/>
  <c r="JL48"/>
  <c r="JG48"/>
  <c r="JB48"/>
  <c r="IW48"/>
  <c r="IR48"/>
  <c r="IM48"/>
  <c r="IH48"/>
  <c r="IB48"/>
  <c r="HV48"/>
  <c r="GN48"/>
  <c r="BM48"/>
  <c r="AK48"/>
  <c r="VF47"/>
  <c r="UK48"/>
  <c r="KQ48"/>
  <c r="IC48"/>
  <c r="HW48"/>
  <c r="AW48"/>
  <c r="A48"/>
  <c r="WZ47"/>
  <c r="VA47"/>
  <c r="XG49"/>
  <c r="VS49"/>
  <c r="UZ49"/>
  <c r="HJ49"/>
  <c r="HD49"/>
  <c r="GX49"/>
  <c r="GR49"/>
  <c r="FX49"/>
  <c r="FS49"/>
  <c r="FN49"/>
  <c r="EQ49"/>
  <c r="BR49"/>
  <c r="BJ49"/>
  <c r="BE49"/>
  <c r="AO49"/>
  <c r="I49"/>
  <c r="VO49"/>
  <c r="UP49"/>
  <c r="FD49"/>
  <c r="EL49"/>
  <c r="BU49"/>
  <c r="BA49"/>
  <c r="U49"/>
  <c r="E49"/>
  <c r="VK49"/>
  <c r="HM49"/>
  <c r="HG49"/>
  <c r="HA49"/>
  <c r="GU49"/>
  <c r="GO49"/>
  <c r="BV49"/>
  <c r="BN49"/>
  <c r="AG49"/>
  <c r="Q49"/>
  <c r="VY48"/>
  <c r="WX49"/>
  <c r="VE49"/>
  <c r="GL49"/>
  <c r="EO49"/>
  <c r="BY49"/>
  <c r="BQ49"/>
  <c r="BI49"/>
  <c r="AS49"/>
  <c r="AC49"/>
  <c r="XT48"/>
  <c r="C49"/>
  <c r="EG49"/>
  <c r="EB49"/>
  <c r="K49"/>
  <c r="G49"/>
  <c r="HE49"/>
  <c r="GP49"/>
  <c r="GS49"/>
  <c r="HH49"/>
  <c r="EW49"/>
  <c r="EZ49"/>
  <c r="AY49"/>
  <c r="BG49"/>
  <c r="BC49"/>
  <c r="BZ49"/>
  <c r="EN49"/>
  <c r="HB50"/>
  <c r="GM50"/>
  <c r="HK50"/>
  <c r="GV50"/>
  <c r="AU50"/>
  <c r="AQ50"/>
  <c r="AM50"/>
  <c r="VG50"/>
  <c r="GY50"/>
  <c r="VB50"/>
  <c r="HN50"/>
  <c r="YD50"/>
  <c r="KU50"/>
  <c r="JQ50"/>
  <c r="JL50"/>
  <c r="JG50"/>
  <c r="JB50"/>
  <c r="IW50"/>
  <c r="IR50"/>
  <c r="IM50"/>
  <c r="IH50"/>
  <c r="IB50"/>
  <c r="HV50"/>
  <c r="GN50"/>
  <c r="BM50"/>
  <c r="AK50"/>
  <c r="VF49"/>
  <c r="UK50"/>
  <c r="KQ50"/>
  <c r="IC50"/>
  <c r="HW50"/>
  <c r="AW50"/>
  <c r="A50"/>
  <c r="WZ49"/>
  <c r="VA49"/>
  <c r="UF50"/>
  <c r="JO50"/>
  <c r="JJ50"/>
  <c r="JE50"/>
  <c r="IZ50"/>
  <c r="IU50"/>
  <c r="IP50"/>
  <c r="IK50"/>
  <c r="IF50"/>
  <c r="HX50"/>
  <c r="M50"/>
  <c r="YE49"/>
  <c r="KY50"/>
  <c r="JP50"/>
  <c r="JK50"/>
  <c r="JF50"/>
  <c r="JA50"/>
  <c r="IV50"/>
  <c r="IQ50"/>
  <c r="IL50"/>
  <c r="IG50"/>
  <c r="IA50"/>
  <c r="HP50"/>
  <c r="Y50"/>
  <c r="VK51"/>
  <c r="HM51"/>
  <c r="HG51"/>
  <c r="HA51"/>
  <c r="GU51"/>
  <c r="GO51"/>
  <c r="WX51"/>
  <c r="VE51"/>
  <c r="GL51"/>
  <c r="XG51"/>
  <c r="VS51"/>
  <c r="UZ51"/>
  <c r="HJ51"/>
  <c r="HD51"/>
  <c r="GX51"/>
  <c r="GR51"/>
  <c r="FX51"/>
  <c r="FS51"/>
  <c r="FN51"/>
  <c r="EQ51"/>
  <c r="VO51"/>
  <c r="BV51"/>
  <c r="BN51"/>
  <c r="AG51"/>
  <c r="Q51"/>
  <c r="VY50"/>
  <c r="FD51"/>
  <c r="EL51"/>
  <c r="BY51"/>
  <c r="BQ51"/>
  <c r="BI51"/>
  <c r="AS51"/>
  <c r="AC51"/>
  <c r="XT50"/>
  <c r="BR51"/>
  <c r="BJ51"/>
  <c r="BE51"/>
  <c r="AO51"/>
  <c r="I51"/>
  <c r="UP51"/>
  <c r="EO51"/>
  <c r="BU51"/>
  <c r="BA51"/>
  <c r="U51"/>
  <c r="E51"/>
  <c r="CQ52" i="2"/>
  <c r="XG54" i="5"/>
  <c r="VS54"/>
  <c r="UZ54"/>
  <c r="HJ54"/>
  <c r="HD54"/>
  <c r="GX54"/>
  <c r="GR54"/>
  <c r="FX54"/>
  <c r="FS54"/>
  <c r="FN54"/>
  <c r="EQ54"/>
  <c r="BR54"/>
  <c r="BJ54"/>
  <c r="BE54"/>
  <c r="AO54"/>
  <c r="I54"/>
  <c r="VO54"/>
  <c r="UP54"/>
  <c r="FD54"/>
  <c r="EL54"/>
  <c r="BU54"/>
  <c r="BA54"/>
  <c r="U54"/>
  <c r="E54"/>
  <c r="VK54"/>
  <c r="HM54"/>
  <c r="HG54"/>
  <c r="HA54"/>
  <c r="GU54"/>
  <c r="GO54"/>
  <c r="BV54"/>
  <c r="BN54"/>
  <c r="AG54"/>
  <c r="Q54"/>
  <c r="VY53"/>
  <c r="WX54"/>
  <c r="VE54"/>
  <c r="GL54"/>
  <c r="EO54"/>
  <c r="BY54"/>
  <c r="BQ54"/>
  <c r="BI54"/>
  <c r="AS54"/>
  <c r="AC54"/>
  <c r="XT53"/>
  <c r="C54"/>
  <c r="EG54"/>
  <c r="EB54"/>
  <c r="K54"/>
  <c r="G54"/>
  <c r="HE54"/>
  <c r="GP54"/>
  <c r="GS54"/>
  <c r="HH54"/>
  <c r="EW54"/>
  <c r="EZ54"/>
  <c r="AY54"/>
  <c r="BG54"/>
  <c r="BC54"/>
  <c r="BZ54"/>
  <c r="EN54"/>
  <c r="HB55"/>
  <c r="GM55"/>
  <c r="HK55"/>
  <c r="GV55"/>
  <c r="AU55"/>
  <c r="AQ55"/>
  <c r="AM55"/>
  <c r="GY55"/>
  <c r="VG55"/>
  <c r="HN55"/>
  <c r="VB55"/>
  <c r="KU55"/>
  <c r="JQ55"/>
  <c r="JL55"/>
  <c r="JG55"/>
  <c r="JB55"/>
  <c r="IW55"/>
  <c r="IR55"/>
  <c r="IM55"/>
  <c r="IH55"/>
  <c r="IB55"/>
  <c r="HV55"/>
  <c r="GN55"/>
  <c r="BM55"/>
  <c r="AK55"/>
  <c r="VF54"/>
  <c r="KQ55"/>
  <c r="IC55"/>
  <c r="HW55"/>
  <c r="AW55"/>
  <c r="A55"/>
  <c r="WZ54"/>
  <c r="VA54"/>
  <c r="YD55"/>
  <c r="UF55"/>
  <c r="JO55"/>
  <c r="JJ55"/>
  <c r="JE55"/>
  <c r="IZ55"/>
  <c r="IU55"/>
  <c r="IP55"/>
  <c r="IK55"/>
  <c r="IF55"/>
  <c r="HX55"/>
  <c r="M55"/>
  <c r="YE54"/>
  <c r="UK55"/>
  <c r="KY55"/>
  <c r="JP55"/>
  <c r="JK55"/>
  <c r="JF55"/>
  <c r="JA55"/>
  <c r="IV55"/>
  <c r="IQ55"/>
  <c r="IL55"/>
  <c r="IG55"/>
  <c r="IA55"/>
  <c r="HP55"/>
  <c r="Y55"/>
  <c r="CQ22" i="2"/>
  <c r="VU21" i="5"/>
  <c r="CQ24" i="2"/>
  <c r="VU23" i="5"/>
  <c r="CQ26" i="2"/>
  <c r="VU25" i="5"/>
  <c r="CQ28" i="2"/>
  <c r="VU27" i="5"/>
  <c r="CQ30" i="2"/>
  <c r="VU29" i="5"/>
  <c r="CQ32" i="2"/>
  <c r="VU31" i="5"/>
  <c r="CQ34" i="2"/>
  <c r="VU33" i="5"/>
  <c r="CQ36" i="2"/>
  <c r="VU35" i="5"/>
  <c r="CQ38" i="2"/>
  <c r="VU37" i="5"/>
  <c r="CQ40" i="2"/>
  <c r="VU39" i="5"/>
  <c r="CQ42" i="2"/>
  <c r="VU41" i="5"/>
  <c r="CQ44" i="2"/>
  <c r="VU43" i="5"/>
  <c r="CQ46" i="2"/>
  <c r="VU45" i="5"/>
  <c r="CQ48" i="2"/>
  <c r="VU47" i="5"/>
  <c r="CQ50" i="2"/>
  <c r="VU49" i="5"/>
  <c r="CQ55" i="2"/>
  <c r="VU54" i="5"/>
  <c r="O19"/>
  <c r="EC19"/>
  <c r="V19"/>
  <c r="ED19"/>
  <c r="W19"/>
  <c r="R19"/>
  <c r="S19"/>
  <c r="N19"/>
  <c r="WU19"/>
  <c r="KZ19"/>
  <c r="HR20"/>
  <c r="VW20"/>
  <c r="HS20"/>
  <c r="XR20"/>
  <c r="EK20"/>
  <c r="FJ20"/>
  <c r="VX21"/>
  <c r="FH21"/>
  <c r="XS21"/>
  <c r="FK21"/>
  <c r="WU21"/>
  <c r="KZ21"/>
  <c r="HQ23"/>
  <c r="J23"/>
  <c r="KV23"/>
  <c r="LA23" s="1"/>
  <c r="F23"/>
  <c r="KR23"/>
  <c r="B23"/>
  <c r="WT23"/>
  <c r="EF23"/>
  <c r="EA23"/>
  <c r="UW24"/>
  <c r="AL24"/>
  <c r="UX24"/>
  <c r="KS24"/>
  <c r="AT24"/>
  <c r="UV24"/>
  <c r="AP24"/>
  <c r="VM23"/>
  <c r="KR25"/>
  <c r="B25"/>
  <c r="WT25"/>
  <c r="EF25"/>
  <c r="EA25"/>
  <c r="HQ25"/>
  <c r="J25"/>
  <c r="KV25"/>
  <c r="LA25" s="1"/>
  <c r="F25"/>
  <c r="ED25"/>
  <c r="W25"/>
  <c r="R25"/>
  <c r="S25"/>
  <c r="N25"/>
  <c r="O25"/>
  <c r="EC25"/>
  <c r="V25"/>
  <c r="KW25"/>
  <c r="AX25"/>
  <c r="VQ24"/>
  <c r="BF25"/>
  <c r="ET25"/>
  <c r="BB25"/>
  <c r="VX25"/>
  <c r="FH25"/>
  <c r="XS25"/>
  <c r="FK25"/>
  <c r="WR25"/>
  <c r="VL25"/>
  <c r="EU25"/>
  <c r="VT25"/>
  <c r="EX25"/>
  <c r="ER25"/>
  <c r="VP25"/>
  <c r="FE25"/>
  <c r="WU25"/>
  <c r="KZ25"/>
  <c r="AI26"/>
  <c r="AD26"/>
  <c r="AE26"/>
  <c r="Z26"/>
  <c r="EH26"/>
  <c r="AA26"/>
  <c r="EI26"/>
  <c r="AH26"/>
  <c r="KS26"/>
  <c r="AT26"/>
  <c r="UV26"/>
  <c r="AP26"/>
  <c r="VM25"/>
  <c r="UW26"/>
  <c r="AL26"/>
  <c r="UX26"/>
  <c r="XR26"/>
  <c r="EK26"/>
  <c r="FJ26"/>
  <c r="HR26"/>
  <c r="VW26"/>
  <c r="HS26"/>
  <c r="WT27"/>
  <c r="EF27"/>
  <c r="EA27"/>
  <c r="HQ27"/>
  <c r="KR27"/>
  <c r="J27"/>
  <c r="KV27"/>
  <c r="LA27" s="1"/>
  <c r="F27"/>
  <c r="B27"/>
  <c r="O27"/>
  <c r="EC27"/>
  <c r="V27"/>
  <c r="ED27"/>
  <c r="W27"/>
  <c r="R27"/>
  <c r="S27"/>
  <c r="N27"/>
  <c r="BF27"/>
  <c r="BB27"/>
  <c r="KW27"/>
  <c r="ET27"/>
  <c r="AX27"/>
  <c r="VQ26"/>
  <c r="VX27"/>
  <c r="FH27"/>
  <c r="XS27"/>
  <c r="FK27"/>
  <c r="VT27"/>
  <c r="VP27"/>
  <c r="FE27"/>
  <c r="EX27"/>
  <c r="ER27"/>
  <c r="WR27"/>
  <c r="VL27"/>
  <c r="EU27"/>
  <c r="WU27"/>
  <c r="KZ27"/>
  <c r="AE28"/>
  <c r="Z28"/>
  <c r="EH28"/>
  <c r="AA28"/>
  <c r="AD28"/>
  <c r="EI28"/>
  <c r="AH28"/>
  <c r="AI28"/>
  <c r="UV28"/>
  <c r="AP28"/>
  <c r="VM27"/>
  <c r="UW28"/>
  <c r="AL28"/>
  <c r="KS28"/>
  <c r="UX28"/>
  <c r="AT28"/>
  <c r="XH28"/>
  <c r="WQ28"/>
  <c r="WY28"/>
  <c r="FJ28"/>
  <c r="HR28"/>
  <c r="HS28"/>
  <c r="XR28"/>
  <c r="VW28"/>
  <c r="EK28"/>
  <c r="KV29"/>
  <c r="LA29" s="1"/>
  <c r="F29"/>
  <c r="KR29"/>
  <c r="B29"/>
  <c r="WT29"/>
  <c r="HQ29"/>
  <c r="EA29"/>
  <c r="EF29"/>
  <c r="J29"/>
  <c r="EC29"/>
  <c r="V29"/>
  <c r="ED29"/>
  <c r="W29"/>
  <c r="R29"/>
  <c r="N29"/>
  <c r="O29"/>
  <c r="S29"/>
  <c r="ET29"/>
  <c r="BB29"/>
  <c r="KW29"/>
  <c r="AX29"/>
  <c r="BF29"/>
  <c r="VQ28"/>
  <c r="FK29"/>
  <c r="FH29"/>
  <c r="VX29"/>
  <c r="XS29"/>
  <c r="VP29"/>
  <c r="FE29"/>
  <c r="WR29"/>
  <c r="VL29"/>
  <c r="EU29"/>
  <c r="VT29"/>
  <c r="EX29"/>
  <c r="ER29"/>
  <c r="WU29"/>
  <c r="KZ29"/>
  <c r="EI30"/>
  <c r="AH30"/>
  <c r="AI30"/>
  <c r="AD30"/>
  <c r="Z30"/>
  <c r="AA30"/>
  <c r="AE30"/>
  <c r="EH30"/>
  <c r="UX30"/>
  <c r="KS30"/>
  <c r="AT30"/>
  <c r="UW30"/>
  <c r="AL30"/>
  <c r="AP30"/>
  <c r="VM29"/>
  <c r="UV30"/>
  <c r="WY30"/>
  <c r="WQ30"/>
  <c r="XH30"/>
  <c r="VW30"/>
  <c r="HS30"/>
  <c r="XR30"/>
  <c r="EK30"/>
  <c r="HR30"/>
  <c r="FJ30"/>
  <c r="WT31"/>
  <c r="EF31"/>
  <c r="EA31"/>
  <c r="HQ31"/>
  <c r="J31"/>
  <c r="B31"/>
  <c r="KR31"/>
  <c r="F31"/>
  <c r="KV31"/>
  <c r="LA31" s="1"/>
  <c r="S31"/>
  <c r="N31"/>
  <c r="O31"/>
  <c r="V31"/>
  <c r="W31"/>
  <c r="EC31"/>
  <c r="ED31"/>
  <c r="R31"/>
  <c r="VQ30"/>
  <c r="BF31"/>
  <c r="KW31"/>
  <c r="ET31"/>
  <c r="BB31"/>
  <c r="AX31"/>
  <c r="VX31"/>
  <c r="FH31"/>
  <c r="XS31"/>
  <c r="FK31"/>
  <c r="VT31"/>
  <c r="EX31"/>
  <c r="ER31"/>
  <c r="FE31"/>
  <c r="WR31"/>
  <c r="VL31"/>
  <c r="EU31"/>
  <c r="VP31"/>
  <c r="WU31"/>
  <c r="KZ31"/>
  <c r="AE32"/>
  <c r="Z32"/>
  <c r="EH32"/>
  <c r="AA32"/>
  <c r="EI32"/>
  <c r="AH32"/>
  <c r="AI32"/>
  <c r="AD32"/>
  <c r="UV32"/>
  <c r="AP32"/>
  <c r="VM31"/>
  <c r="UW32"/>
  <c r="AL32"/>
  <c r="KS32"/>
  <c r="UX32"/>
  <c r="AT32"/>
  <c r="XH32"/>
  <c r="WQ32"/>
  <c r="WY32"/>
  <c r="FJ32"/>
  <c r="HR32"/>
  <c r="HS32"/>
  <c r="XR32"/>
  <c r="VW32"/>
  <c r="EK32"/>
  <c r="KV33"/>
  <c r="LA33" s="1"/>
  <c r="F33"/>
  <c r="KR33"/>
  <c r="B33"/>
  <c r="EF33"/>
  <c r="J33"/>
  <c r="WT33"/>
  <c r="HQ33"/>
  <c r="EA33"/>
  <c r="EC33"/>
  <c r="V33"/>
  <c r="ED33"/>
  <c r="W33"/>
  <c r="R33"/>
  <c r="S33"/>
  <c r="N33"/>
  <c r="O33"/>
  <c r="ET33"/>
  <c r="BB33"/>
  <c r="KW33"/>
  <c r="AX33"/>
  <c r="BF33"/>
  <c r="VQ32"/>
  <c r="FK33"/>
  <c r="VX33"/>
  <c r="XS33"/>
  <c r="FH33"/>
  <c r="VP33"/>
  <c r="FE33"/>
  <c r="WR33"/>
  <c r="VL33"/>
  <c r="EU33"/>
  <c r="ER33"/>
  <c r="VT33"/>
  <c r="EX33"/>
  <c r="KZ33"/>
  <c r="WU33"/>
  <c r="EI34"/>
  <c r="AH34"/>
  <c r="AI34"/>
  <c r="AD34"/>
  <c r="AE34"/>
  <c r="EH34"/>
  <c r="Z34"/>
  <c r="AA34"/>
  <c r="UX34"/>
  <c r="KS34"/>
  <c r="AT34"/>
  <c r="AP34"/>
  <c r="VM33"/>
  <c r="UV34"/>
  <c r="UW34"/>
  <c r="AL34"/>
  <c r="WY34"/>
  <c r="XH34"/>
  <c r="WQ34"/>
  <c r="VW34"/>
  <c r="HS34"/>
  <c r="XR34"/>
  <c r="EK34"/>
  <c r="HR34"/>
  <c r="FJ34"/>
  <c r="KV35"/>
  <c r="LA35" s="1"/>
  <c r="F35"/>
  <c r="KR35"/>
  <c r="B35"/>
  <c r="WT35"/>
  <c r="EF35"/>
  <c r="EA35"/>
  <c r="HQ35"/>
  <c r="J35"/>
  <c r="EC35"/>
  <c r="V35"/>
  <c r="ED35"/>
  <c r="W35"/>
  <c r="R35"/>
  <c r="S35"/>
  <c r="N35"/>
  <c r="O35"/>
  <c r="ET35"/>
  <c r="BB35"/>
  <c r="KW35"/>
  <c r="AX35"/>
  <c r="VQ34"/>
  <c r="BF35"/>
  <c r="FK35"/>
  <c r="VX35"/>
  <c r="FH35"/>
  <c r="XS35"/>
  <c r="VP35"/>
  <c r="FE35"/>
  <c r="WR35"/>
  <c r="VL35"/>
  <c r="EU35"/>
  <c r="VT35"/>
  <c r="EX35"/>
  <c r="ER35"/>
  <c r="WU35"/>
  <c r="KZ35"/>
  <c r="EI36"/>
  <c r="AH36"/>
  <c r="AI36"/>
  <c r="AD36"/>
  <c r="AE36"/>
  <c r="Z36"/>
  <c r="EH36"/>
  <c r="AA36"/>
  <c r="UX36"/>
  <c r="KS36"/>
  <c r="AT36"/>
  <c r="UV36"/>
  <c r="AP36"/>
  <c r="VM35"/>
  <c r="UW36"/>
  <c r="AL36"/>
  <c r="WY36"/>
  <c r="XH36"/>
  <c r="WQ36"/>
  <c r="VW36"/>
  <c r="HS36"/>
  <c r="XR36"/>
  <c r="EK36"/>
  <c r="FJ36"/>
  <c r="HR36"/>
  <c r="WT37"/>
  <c r="EF37"/>
  <c r="EA37"/>
  <c r="HQ37"/>
  <c r="J37"/>
  <c r="KV37"/>
  <c r="LA37" s="1"/>
  <c r="F37"/>
  <c r="KR37"/>
  <c r="B37"/>
  <c r="S37"/>
  <c r="N37"/>
  <c r="O37"/>
  <c r="EC37"/>
  <c r="V37"/>
  <c r="ED37"/>
  <c r="W37"/>
  <c r="R37"/>
  <c r="VQ36"/>
  <c r="BF37"/>
  <c r="ET37"/>
  <c r="BB37"/>
  <c r="KW37"/>
  <c r="AX37"/>
  <c r="VX37"/>
  <c r="FH37"/>
  <c r="XS37"/>
  <c r="FK37"/>
  <c r="VT37"/>
  <c r="EX37"/>
  <c r="ER37"/>
  <c r="VP37"/>
  <c r="FE37"/>
  <c r="WR37"/>
  <c r="VL37"/>
  <c r="EU37"/>
  <c r="WU37"/>
  <c r="KZ37"/>
  <c r="AE38"/>
  <c r="Z38"/>
  <c r="EH38"/>
  <c r="AA38"/>
  <c r="EI38"/>
  <c r="AH38"/>
  <c r="AI38"/>
  <c r="AD38"/>
  <c r="UV38"/>
  <c r="AP38"/>
  <c r="VM37"/>
  <c r="UW38"/>
  <c r="AL38"/>
  <c r="UX38"/>
  <c r="KS38"/>
  <c r="AT38"/>
  <c r="XH38"/>
  <c r="WQ38"/>
  <c r="WY38"/>
  <c r="FJ38"/>
  <c r="HR38"/>
  <c r="VW38"/>
  <c r="HS38"/>
  <c r="XR38"/>
  <c r="EK38"/>
  <c r="KV39"/>
  <c r="LA39" s="1"/>
  <c r="F39"/>
  <c r="KR39"/>
  <c r="B39"/>
  <c r="WT39"/>
  <c r="EF39"/>
  <c r="EA39"/>
  <c r="HQ39"/>
  <c r="J39"/>
  <c r="EC39"/>
  <c r="V39"/>
  <c r="ED39"/>
  <c r="W39"/>
  <c r="R39"/>
  <c r="S39"/>
  <c r="N39"/>
  <c r="O39"/>
  <c r="ET39"/>
  <c r="BB39"/>
  <c r="KW39"/>
  <c r="AX39"/>
  <c r="VQ38"/>
  <c r="BF39"/>
  <c r="FK39"/>
  <c r="VX39"/>
  <c r="FH39"/>
  <c r="XS39"/>
  <c r="VP39"/>
  <c r="FE39"/>
  <c r="WR39"/>
  <c r="VL39"/>
  <c r="EU39"/>
  <c r="VT39"/>
  <c r="EX39"/>
  <c r="ER39"/>
  <c r="WU39"/>
  <c r="KZ39"/>
  <c r="EI40"/>
  <c r="AH40"/>
  <c r="AI40"/>
  <c r="AD40"/>
  <c r="AE40"/>
  <c r="Z40"/>
  <c r="EH40"/>
  <c r="AA40"/>
  <c r="UX40"/>
  <c r="KS40"/>
  <c r="AT40"/>
  <c r="UV40"/>
  <c r="AP40"/>
  <c r="VM39"/>
  <c r="UW40"/>
  <c r="AL40"/>
  <c r="WY40"/>
  <c r="XH40"/>
  <c r="WQ40"/>
  <c r="VW40"/>
  <c r="HS40"/>
  <c r="XR40"/>
  <c r="EK40"/>
  <c r="FJ40"/>
  <c r="HR40"/>
  <c r="WT41"/>
  <c r="EF41"/>
  <c r="EA41"/>
  <c r="HQ41"/>
  <c r="J41"/>
  <c r="KV41"/>
  <c r="LA41" s="1"/>
  <c r="F41"/>
  <c r="KR41"/>
  <c r="B41"/>
  <c r="S41"/>
  <c r="N41"/>
  <c r="O41"/>
  <c r="EC41"/>
  <c r="V41"/>
  <c r="ED41"/>
  <c r="W41"/>
  <c r="R41"/>
  <c r="VQ40"/>
  <c r="BF41"/>
  <c r="ET41"/>
  <c r="BB41"/>
  <c r="KW41"/>
  <c r="AX41"/>
  <c r="VX41"/>
  <c r="FH41"/>
  <c r="XS41"/>
  <c r="FK41"/>
  <c r="VT41"/>
  <c r="EX41"/>
  <c r="ER41"/>
  <c r="VP41"/>
  <c r="FE41"/>
  <c r="WR41"/>
  <c r="VL41"/>
  <c r="EU41"/>
  <c r="WU41"/>
  <c r="KZ41"/>
  <c r="AE42"/>
  <c r="Z42"/>
  <c r="EH42"/>
  <c r="AA42"/>
  <c r="EI42"/>
  <c r="AH42"/>
  <c r="AI42"/>
  <c r="AD42"/>
  <c r="UV42"/>
  <c r="AP42"/>
  <c r="VM41"/>
  <c r="UW42"/>
  <c r="AL42"/>
  <c r="UX42"/>
  <c r="KS42"/>
  <c r="AT42"/>
  <c r="XH42"/>
  <c r="WQ42"/>
  <c r="WY42"/>
  <c r="FJ42"/>
  <c r="HR42"/>
  <c r="VW42"/>
  <c r="HS42"/>
  <c r="XR42"/>
  <c r="EK42"/>
  <c r="KV43"/>
  <c r="LA43" s="1"/>
  <c r="F43"/>
  <c r="KR43"/>
  <c r="B43"/>
  <c r="WT43"/>
  <c r="EF43"/>
  <c r="EA43"/>
  <c r="HQ43"/>
  <c r="J43"/>
  <c r="EC43"/>
  <c r="V43"/>
  <c r="ED43"/>
  <c r="W43"/>
  <c r="R43"/>
  <c r="S43"/>
  <c r="N43"/>
  <c r="O43"/>
  <c r="ET43"/>
  <c r="BB43"/>
  <c r="KW43"/>
  <c r="AX43"/>
  <c r="VQ42"/>
  <c r="BF43"/>
  <c r="FK43"/>
  <c r="VX43"/>
  <c r="FH43"/>
  <c r="XS43"/>
  <c r="VP43"/>
  <c r="FE43"/>
  <c r="WR43"/>
  <c r="VL43"/>
  <c r="EU43"/>
  <c r="VT43"/>
  <c r="EX43"/>
  <c r="ER43"/>
  <c r="WU43"/>
  <c r="KZ43"/>
  <c r="EI44"/>
  <c r="AH44"/>
  <c r="AI44"/>
  <c r="AD44"/>
  <c r="AE44"/>
  <c r="Z44"/>
  <c r="EH44"/>
  <c r="AA44"/>
  <c r="UX44"/>
  <c r="KS44"/>
  <c r="AT44"/>
  <c r="UV44"/>
  <c r="AP44"/>
  <c r="VM43"/>
  <c r="UW44"/>
  <c r="AL44"/>
  <c r="WY44"/>
  <c r="XH44"/>
  <c r="WQ44"/>
  <c r="VW44"/>
  <c r="HS44"/>
  <c r="XR44"/>
  <c r="EK44"/>
  <c r="FJ44"/>
  <c r="HR44"/>
  <c r="WT45"/>
  <c r="EF45"/>
  <c r="EA45"/>
  <c r="HQ45"/>
  <c r="J45"/>
  <c r="KV45"/>
  <c r="LA45" s="1"/>
  <c r="F45"/>
  <c r="KR45"/>
  <c r="B45"/>
  <c r="S45"/>
  <c r="N45"/>
  <c r="O45"/>
  <c r="EC45"/>
  <c r="V45"/>
  <c r="ED45"/>
  <c r="W45"/>
  <c r="R45"/>
  <c r="VQ44"/>
  <c r="BF45"/>
  <c r="ET45"/>
  <c r="BB45"/>
  <c r="KW45"/>
  <c r="AX45"/>
  <c r="VX45"/>
  <c r="FH45"/>
  <c r="XS45"/>
  <c r="FK45"/>
  <c r="VT45"/>
  <c r="EX45"/>
  <c r="ER45"/>
  <c r="VP45"/>
  <c r="FE45"/>
  <c r="WR45"/>
  <c r="VL45"/>
  <c r="EU45"/>
  <c r="WU45"/>
  <c r="KZ45"/>
  <c r="AE46"/>
  <c r="Z46"/>
  <c r="EH46"/>
  <c r="AA46"/>
  <c r="EI46"/>
  <c r="AH46"/>
  <c r="AI46"/>
  <c r="AD46"/>
  <c r="UV46"/>
  <c r="AP46"/>
  <c r="VM45"/>
  <c r="UW46"/>
  <c r="AL46"/>
  <c r="UX46"/>
  <c r="KS46"/>
  <c r="AT46"/>
  <c r="XH46"/>
  <c r="WQ46"/>
  <c r="WY46"/>
  <c r="FJ46"/>
  <c r="HR46"/>
  <c r="VW46"/>
  <c r="HS46"/>
  <c r="XR46"/>
  <c r="EK46"/>
  <c r="KV47"/>
  <c r="LA47" s="1"/>
  <c r="F47"/>
  <c r="KR47"/>
  <c r="B47"/>
  <c r="WT47"/>
  <c r="EF47"/>
  <c r="EA47"/>
  <c r="HQ47"/>
  <c r="J47"/>
  <c r="EC47"/>
  <c r="V47"/>
  <c r="ED47"/>
  <c r="W47"/>
  <c r="R47"/>
  <c r="S47"/>
  <c r="N47"/>
  <c r="O47"/>
  <c r="ET47"/>
  <c r="BB47"/>
  <c r="KW47"/>
  <c r="AX47"/>
  <c r="VQ46"/>
  <c r="BF47"/>
  <c r="FK47"/>
  <c r="VX47"/>
  <c r="FH47"/>
  <c r="XS47"/>
  <c r="VP47"/>
  <c r="FE47"/>
  <c r="WR47"/>
  <c r="VL47"/>
  <c r="EU47"/>
  <c r="VT47"/>
  <c r="EX47"/>
  <c r="ER47"/>
  <c r="WU47"/>
  <c r="KZ47"/>
  <c r="EI48"/>
  <c r="AH48"/>
  <c r="AI48"/>
  <c r="AD48"/>
  <c r="AE48"/>
  <c r="Z48"/>
  <c r="EH48"/>
  <c r="AA48"/>
  <c r="UX48"/>
  <c r="KS48"/>
  <c r="AT48"/>
  <c r="UV48"/>
  <c r="AP48"/>
  <c r="VM47"/>
  <c r="UW48"/>
  <c r="AL48"/>
  <c r="WY48"/>
  <c r="XH48"/>
  <c r="WQ48"/>
  <c r="VW48"/>
  <c r="HS48"/>
  <c r="XR48"/>
  <c r="EK48"/>
  <c r="FJ48"/>
  <c r="HR48"/>
  <c r="WT49"/>
  <c r="EF49"/>
  <c r="EA49"/>
  <c r="HQ49"/>
  <c r="J49"/>
  <c r="KV49"/>
  <c r="LA49" s="1"/>
  <c r="F49"/>
  <c r="KR49"/>
  <c r="B49"/>
  <c r="S49"/>
  <c r="N49"/>
  <c r="O49"/>
  <c r="EC49"/>
  <c r="V49"/>
  <c r="ED49"/>
  <c r="W49"/>
  <c r="R49"/>
  <c r="VQ48"/>
  <c r="BF49"/>
  <c r="ET49"/>
  <c r="BB49"/>
  <c r="KW49"/>
  <c r="AX49"/>
  <c r="VX49"/>
  <c r="FH49"/>
  <c r="XS49"/>
  <c r="FK49"/>
  <c r="VT49"/>
  <c r="EX49"/>
  <c r="ER49"/>
  <c r="VP49"/>
  <c r="FE49"/>
  <c r="WR49"/>
  <c r="VL49"/>
  <c r="EU49"/>
  <c r="WU49"/>
  <c r="KZ49"/>
  <c r="AE50"/>
  <c r="Z50"/>
  <c r="EH50"/>
  <c r="AA50"/>
  <c r="EI50"/>
  <c r="AH50"/>
  <c r="AI50"/>
  <c r="AD50"/>
  <c r="UV50"/>
  <c r="AP50"/>
  <c r="VM49"/>
  <c r="UW50"/>
  <c r="AL50"/>
  <c r="UX50"/>
  <c r="KS50"/>
  <c r="AT50"/>
  <c r="XH50"/>
  <c r="WQ50"/>
  <c r="WY50"/>
  <c r="FJ50"/>
  <c r="HR50"/>
  <c r="VW50"/>
  <c r="HS50"/>
  <c r="XR50"/>
  <c r="EK50"/>
  <c r="VK56"/>
  <c r="HJ56"/>
  <c r="HD56"/>
  <c r="GX56"/>
  <c r="GR56"/>
  <c r="FX56"/>
  <c r="FS56"/>
  <c r="FN56"/>
  <c r="EQ56"/>
  <c r="BR56"/>
  <c r="BJ56"/>
  <c r="BE56"/>
  <c r="AO56"/>
  <c r="I56"/>
  <c r="WX56"/>
  <c r="VE56"/>
  <c r="UP56"/>
  <c r="FD56"/>
  <c r="EL56"/>
  <c r="BU56"/>
  <c r="BA56"/>
  <c r="U56"/>
  <c r="E56"/>
  <c r="XG56"/>
  <c r="VS56"/>
  <c r="UZ56"/>
  <c r="HM56"/>
  <c r="HG56"/>
  <c r="HA56"/>
  <c r="GU56"/>
  <c r="GO56"/>
  <c r="BV56"/>
  <c r="BN56"/>
  <c r="AG56"/>
  <c r="Q56"/>
  <c r="VY55"/>
  <c r="VO56"/>
  <c r="GL56"/>
  <c r="EO56"/>
  <c r="BY56"/>
  <c r="BQ56"/>
  <c r="BI56"/>
  <c r="AS56"/>
  <c r="AC56"/>
  <c r="XT55"/>
  <c r="C56"/>
  <c r="EG56"/>
  <c r="EB56"/>
  <c r="K56"/>
  <c r="G56"/>
  <c r="HE56"/>
  <c r="GP56"/>
  <c r="GS56"/>
  <c r="HH56"/>
  <c r="EW56"/>
  <c r="EZ56"/>
  <c r="AY56"/>
  <c r="BG56"/>
  <c r="BC56"/>
  <c r="BZ56"/>
  <c r="EN56"/>
  <c r="HB57"/>
  <c r="GM57"/>
  <c r="GV57"/>
  <c r="HK57"/>
  <c r="AM57"/>
  <c r="AU57"/>
  <c r="AQ57"/>
  <c r="VG57"/>
  <c r="HN57"/>
  <c r="VB57"/>
  <c r="GY57"/>
  <c r="YD57"/>
  <c r="UF57"/>
  <c r="JO57"/>
  <c r="JJ57"/>
  <c r="JE57"/>
  <c r="IZ57"/>
  <c r="IU57"/>
  <c r="IP57"/>
  <c r="IK57"/>
  <c r="IF57"/>
  <c r="HX57"/>
  <c r="M57"/>
  <c r="YE56"/>
  <c r="UK57"/>
  <c r="KY57"/>
  <c r="JP57"/>
  <c r="JK57"/>
  <c r="JF57"/>
  <c r="JA57"/>
  <c r="IV57"/>
  <c r="IQ57"/>
  <c r="IL57"/>
  <c r="IG57"/>
  <c r="IA57"/>
  <c r="HP57"/>
  <c r="Y57"/>
  <c r="KU57"/>
  <c r="JQ57"/>
  <c r="JL57"/>
  <c r="JG57"/>
  <c r="JB57"/>
  <c r="IW57"/>
  <c r="IR57"/>
  <c r="IM57"/>
  <c r="IH57"/>
  <c r="IB57"/>
  <c r="HV57"/>
  <c r="GN57"/>
  <c r="BM57"/>
  <c r="AK57"/>
  <c r="VF56"/>
  <c r="KQ57"/>
  <c r="IC57"/>
  <c r="HW57"/>
  <c r="AW57"/>
  <c r="A57"/>
  <c r="WZ56"/>
  <c r="VA56"/>
  <c r="CQ57" i="2"/>
  <c r="VU56" i="5"/>
  <c r="HB59"/>
  <c r="GM59"/>
  <c r="HK59"/>
  <c r="GV59"/>
  <c r="AU59"/>
  <c r="AQ59"/>
  <c r="AM59"/>
  <c r="GY59"/>
  <c r="VG59"/>
  <c r="HN59"/>
  <c r="VB59"/>
  <c r="KU59"/>
  <c r="JQ59"/>
  <c r="JL59"/>
  <c r="JG59"/>
  <c r="JB59"/>
  <c r="IW59"/>
  <c r="IR59"/>
  <c r="IM59"/>
  <c r="IH59"/>
  <c r="IB59"/>
  <c r="HV59"/>
  <c r="GN59"/>
  <c r="BM59"/>
  <c r="AK59"/>
  <c r="VF58"/>
  <c r="KQ59"/>
  <c r="IC59"/>
  <c r="HW59"/>
  <c r="AW59"/>
  <c r="A59"/>
  <c r="WZ58"/>
  <c r="VA58"/>
  <c r="YD59"/>
  <c r="UF59"/>
  <c r="JO59"/>
  <c r="JJ59"/>
  <c r="JE59"/>
  <c r="IZ59"/>
  <c r="IU59"/>
  <c r="IP59"/>
  <c r="IK59"/>
  <c r="IF59"/>
  <c r="HX59"/>
  <c r="M59"/>
  <c r="YE58"/>
  <c r="UK59"/>
  <c r="KY59"/>
  <c r="JP59"/>
  <c r="JK59"/>
  <c r="JF59"/>
  <c r="JA59"/>
  <c r="IV59"/>
  <c r="IQ59"/>
  <c r="IL59"/>
  <c r="IG59"/>
  <c r="IA59"/>
  <c r="HP59"/>
  <c r="Y59"/>
  <c r="VK60"/>
  <c r="HJ60"/>
  <c r="HD60"/>
  <c r="GX60"/>
  <c r="GR60"/>
  <c r="FX60"/>
  <c r="FS60"/>
  <c r="FN60"/>
  <c r="EQ60"/>
  <c r="BR60"/>
  <c r="BJ60"/>
  <c r="BE60"/>
  <c r="AO60"/>
  <c r="I60"/>
  <c r="WX60"/>
  <c r="VE60"/>
  <c r="UP60"/>
  <c r="FD60"/>
  <c r="EL60"/>
  <c r="BU60"/>
  <c r="BA60"/>
  <c r="U60"/>
  <c r="E60"/>
  <c r="XG60"/>
  <c r="VS60"/>
  <c r="UZ60"/>
  <c r="HM60"/>
  <c r="HG60"/>
  <c r="HA60"/>
  <c r="GU60"/>
  <c r="GO60"/>
  <c r="BV60"/>
  <c r="BN60"/>
  <c r="AG60"/>
  <c r="Q60"/>
  <c r="VY59"/>
  <c r="VO60"/>
  <c r="GL60"/>
  <c r="EO60"/>
  <c r="BY60"/>
  <c r="BQ60"/>
  <c r="BI60"/>
  <c r="AS60"/>
  <c r="AC60"/>
  <c r="XT59"/>
  <c r="C60"/>
  <c r="EG60"/>
  <c r="EB60"/>
  <c r="K60"/>
  <c r="G60"/>
  <c r="HE60"/>
  <c r="GP60"/>
  <c r="GS60"/>
  <c r="HH60"/>
  <c r="EW60"/>
  <c r="EZ60"/>
  <c r="AY60"/>
  <c r="BG60"/>
  <c r="BC60"/>
  <c r="BZ60"/>
  <c r="EN60"/>
  <c r="HB61"/>
  <c r="GM61"/>
  <c r="GV61"/>
  <c r="HK61"/>
  <c r="AM61"/>
  <c r="AU61"/>
  <c r="AQ61"/>
  <c r="VG61"/>
  <c r="HN61"/>
  <c r="VB61"/>
  <c r="GY61"/>
  <c r="YD61"/>
  <c r="UF61"/>
  <c r="JO61"/>
  <c r="JJ61"/>
  <c r="JE61"/>
  <c r="IZ61"/>
  <c r="IU61"/>
  <c r="IP61"/>
  <c r="IK61"/>
  <c r="IF61"/>
  <c r="HX61"/>
  <c r="M61"/>
  <c r="YE60"/>
  <c r="UK61"/>
  <c r="KY61"/>
  <c r="JP61"/>
  <c r="JK61"/>
  <c r="JF61"/>
  <c r="JA61"/>
  <c r="IV61"/>
  <c r="IQ61"/>
  <c r="IL61"/>
  <c r="IG61"/>
  <c r="IA61"/>
  <c r="HP61"/>
  <c r="Y61"/>
  <c r="KU61"/>
  <c r="JQ61"/>
  <c r="JL61"/>
  <c r="JG61"/>
  <c r="JB61"/>
  <c r="IW61"/>
  <c r="IR61"/>
  <c r="IM61"/>
  <c r="IH61"/>
  <c r="IB61"/>
  <c r="HV61"/>
  <c r="GN61"/>
  <c r="BM61"/>
  <c r="AK61"/>
  <c r="VF60"/>
  <c r="KQ61"/>
  <c r="IC61"/>
  <c r="HW61"/>
  <c r="AW61"/>
  <c r="A61"/>
  <c r="WZ60"/>
  <c r="VA60"/>
  <c r="XG62"/>
  <c r="VS62"/>
  <c r="UZ62"/>
  <c r="HM62"/>
  <c r="HG62"/>
  <c r="HA62"/>
  <c r="GU62"/>
  <c r="GO62"/>
  <c r="BV62"/>
  <c r="BN62"/>
  <c r="AG62"/>
  <c r="Q62"/>
  <c r="VY61"/>
  <c r="VO62"/>
  <c r="GL62"/>
  <c r="EO62"/>
  <c r="BY62"/>
  <c r="BQ62"/>
  <c r="BI62"/>
  <c r="AS62"/>
  <c r="AC62"/>
  <c r="XT61"/>
  <c r="VK62"/>
  <c r="HJ62"/>
  <c r="HD62"/>
  <c r="GX62"/>
  <c r="GR62"/>
  <c r="FX62"/>
  <c r="FS62"/>
  <c r="FN62"/>
  <c r="EQ62"/>
  <c r="BR62"/>
  <c r="BJ62"/>
  <c r="BE62"/>
  <c r="AO62"/>
  <c r="I62"/>
  <c r="WX62"/>
  <c r="VE62"/>
  <c r="UP62"/>
  <c r="FD62"/>
  <c r="EL62"/>
  <c r="BU62"/>
  <c r="BA62"/>
  <c r="U62"/>
  <c r="E62"/>
  <c r="K62"/>
  <c r="G62"/>
  <c r="C62"/>
  <c r="EG62"/>
  <c r="EB62"/>
  <c r="GP62"/>
  <c r="HE62"/>
  <c r="HH62"/>
  <c r="GS62"/>
  <c r="EZ62"/>
  <c r="EW62"/>
  <c r="BG62"/>
  <c r="BC62"/>
  <c r="AY62"/>
  <c r="EN62"/>
  <c r="BZ62"/>
  <c r="HB63"/>
  <c r="GM63"/>
  <c r="HK63"/>
  <c r="GV63"/>
  <c r="AU63"/>
  <c r="AQ63"/>
  <c r="AM63"/>
  <c r="GY63"/>
  <c r="VG63"/>
  <c r="HN63"/>
  <c r="VB63"/>
  <c r="KU63"/>
  <c r="JQ63"/>
  <c r="JL63"/>
  <c r="JG63"/>
  <c r="JB63"/>
  <c r="IW63"/>
  <c r="IR63"/>
  <c r="IM63"/>
  <c r="IH63"/>
  <c r="IB63"/>
  <c r="HV63"/>
  <c r="GN63"/>
  <c r="BM63"/>
  <c r="AK63"/>
  <c r="VF62"/>
  <c r="KQ63"/>
  <c r="IC63"/>
  <c r="HW63"/>
  <c r="AW63"/>
  <c r="A63"/>
  <c r="WZ62"/>
  <c r="VA62"/>
  <c r="YD63"/>
  <c r="UF63"/>
  <c r="JO63"/>
  <c r="JJ63"/>
  <c r="JE63"/>
  <c r="IZ63"/>
  <c r="IU63"/>
  <c r="IP63"/>
  <c r="IK63"/>
  <c r="IF63"/>
  <c r="HX63"/>
  <c r="M63"/>
  <c r="YE62"/>
  <c r="UK63"/>
  <c r="KY63"/>
  <c r="JP63"/>
  <c r="JK63"/>
  <c r="JF63"/>
  <c r="JA63"/>
  <c r="IV63"/>
  <c r="IQ63"/>
  <c r="IL63"/>
  <c r="IG63"/>
  <c r="IA63"/>
  <c r="HP63"/>
  <c r="Y63"/>
  <c r="VK64"/>
  <c r="HJ64"/>
  <c r="HD64"/>
  <c r="GX64"/>
  <c r="GR64"/>
  <c r="FX64"/>
  <c r="FS64"/>
  <c r="FN64"/>
  <c r="EQ64"/>
  <c r="BR64"/>
  <c r="BJ64"/>
  <c r="BE64"/>
  <c r="AO64"/>
  <c r="I64"/>
  <c r="WX64"/>
  <c r="VE64"/>
  <c r="UP64"/>
  <c r="FD64"/>
  <c r="EL64"/>
  <c r="BU64"/>
  <c r="BA64"/>
  <c r="U64"/>
  <c r="E64"/>
  <c r="XG64"/>
  <c r="VS64"/>
  <c r="UZ64"/>
  <c r="HM64"/>
  <c r="HG64"/>
  <c r="HA64"/>
  <c r="GU64"/>
  <c r="GO64"/>
  <c r="BV64"/>
  <c r="BN64"/>
  <c r="AG64"/>
  <c r="Q64"/>
  <c r="VY63"/>
  <c r="VO64"/>
  <c r="GL64"/>
  <c r="EO64"/>
  <c r="BY64"/>
  <c r="BQ64"/>
  <c r="BI64"/>
  <c r="AS64"/>
  <c r="AC64"/>
  <c r="XT63"/>
  <c r="C64"/>
  <c r="EG64"/>
  <c r="EB64"/>
  <c r="K64"/>
  <c r="G64"/>
  <c r="HE64"/>
  <c r="GP64"/>
  <c r="GS64"/>
  <c r="HH64"/>
  <c r="EW64"/>
  <c r="EZ64"/>
  <c r="AY64"/>
  <c r="BG64"/>
  <c r="BC64"/>
  <c r="BZ64"/>
  <c r="EN64"/>
  <c r="GM65"/>
  <c r="HB65"/>
  <c r="HK65"/>
  <c r="GV65"/>
  <c r="AM65"/>
  <c r="AU65"/>
  <c r="AQ65"/>
  <c r="VB65"/>
  <c r="GY65"/>
  <c r="HN65"/>
  <c r="VG65"/>
  <c r="UK65"/>
  <c r="KY65"/>
  <c r="JP65"/>
  <c r="JK65"/>
  <c r="JF65"/>
  <c r="JA65"/>
  <c r="IV65"/>
  <c r="IQ65"/>
  <c r="IL65"/>
  <c r="IG65"/>
  <c r="IA65"/>
  <c r="HP65"/>
  <c r="YD65"/>
  <c r="KU65"/>
  <c r="JQ65"/>
  <c r="JL65"/>
  <c r="JG65"/>
  <c r="JB65"/>
  <c r="IW65"/>
  <c r="IR65"/>
  <c r="IM65"/>
  <c r="IH65"/>
  <c r="IB65"/>
  <c r="HV65"/>
  <c r="GN65"/>
  <c r="UF65"/>
  <c r="JJ65"/>
  <c r="IZ65"/>
  <c r="IP65"/>
  <c r="IF65"/>
  <c r="M65"/>
  <c r="YE64"/>
  <c r="HW65"/>
  <c r="Y65"/>
  <c r="JO65"/>
  <c r="JE65"/>
  <c r="IU65"/>
  <c r="IK65"/>
  <c r="HX65"/>
  <c r="BM65"/>
  <c r="AK65"/>
  <c r="VF64"/>
  <c r="KQ65"/>
  <c r="IC65"/>
  <c r="AW65"/>
  <c r="A65"/>
  <c r="WZ64"/>
  <c r="VA64"/>
  <c r="VE66"/>
  <c r="UP66"/>
  <c r="FD66"/>
  <c r="EL66"/>
  <c r="BU66"/>
  <c r="BA66"/>
  <c r="U66"/>
  <c r="E66"/>
  <c r="VS66"/>
  <c r="UZ66"/>
  <c r="HM66"/>
  <c r="HG66"/>
  <c r="HA66"/>
  <c r="GU66"/>
  <c r="GO66"/>
  <c r="BV66"/>
  <c r="BN66"/>
  <c r="AG66"/>
  <c r="Q66"/>
  <c r="XG66"/>
  <c r="VK66"/>
  <c r="HD66"/>
  <c r="GR66"/>
  <c r="FX66"/>
  <c r="FN66"/>
  <c r="EQ66"/>
  <c r="BJ66"/>
  <c r="AO66"/>
  <c r="I66"/>
  <c r="VY65"/>
  <c r="WX66"/>
  <c r="VO66"/>
  <c r="GL66"/>
  <c r="BQ66"/>
  <c r="AS66"/>
  <c r="XT65"/>
  <c r="HJ66"/>
  <c r="GX66"/>
  <c r="FS66"/>
  <c r="BR66"/>
  <c r="BE66"/>
  <c r="EO66"/>
  <c r="BY66"/>
  <c r="BI66"/>
  <c r="AC66"/>
  <c r="EG66"/>
  <c r="EB66"/>
  <c r="K66"/>
  <c r="C66"/>
  <c r="G66"/>
  <c r="HE66"/>
  <c r="GP66"/>
  <c r="GS66"/>
  <c r="HH66"/>
  <c r="EZ66"/>
  <c r="EW66"/>
  <c r="BG66"/>
  <c r="AY66"/>
  <c r="BC66"/>
  <c r="EN66"/>
  <c r="BZ66"/>
  <c r="HB67"/>
  <c r="GM67"/>
  <c r="GV67"/>
  <c r="HK67"/>
  <c r="AQ67"/>
  <c r="AM67"/>
  <c r="AU67"/>
  <c r="VG67"/>
  <c r="HN67"/>
  <c r="VB67"/>
  <c r="GY67"/>
  <c r="KQ67"/>
  <c r="IC67"/>
  <c r="HW67"/>
  <c r="AW67"/>
  <c r="A67"/>
  <c r="WZ66"/>
  <c r="UF67"/>
  <c r="JO67"/>
  <c r="JJ67"/>
  <c r="JE67"/>
  <c r="IZ67"/>
  <c r="IU67"/>
  <c r="IP67"/>
  <c r="IK67"/>
  <c r="IF67"/>
  <c r="HX67"/>
  <c r="M67"/>
  <c r="YE66"/>
  <c r="VF66"/>
  <c r="KU67"/>
  <c r="JG67"/>
  <c r="JA67"/>
  <c r="IM67"/>
  <c r="IG67"/>
  <c r="AK67"/>
  <c r="KY67"/>
  <c r="JP67"/>
  <c r="JB67"/>
  <c r="IV67"/>
  <c r="IH67"/>
  <c r="HV67"/>
  <c r="GN67"/>
  <c r="VA66"/>
  <c r="JQ67"/>
  <c r="JK67"/>
  <c r="IW67"/>
  <c r="IQ67"/>
  <c r="IA67"/>
  <c r="HP67"/>
  <c r="BM67"/>
  <c r="YD67"/>
  <c r="UK67"/>
  <c r="JL67"/>
  <c r="JF67"/>
  <c r="IR67"/>
  <c r="IL67"/>
  <c r="IB67"/>
  <c r="Y67"/>
  <c r="WX68"/>
  <c r="VO68"/>
  <c r="GL68"/>
  <c r="EO68"/>
  <c r="BY68"/>
  <c r="BQ68"/>
  <c r="BI68"/>
  <c r="AS68"/>
  <c r="AC68"/>
  <c r="XT67"/>
  <c r="XG68"/>
  <c r="VK68"/>
  <c r="HJ68"/>
  <c r="HD68"/>
  <c r="GX68"/>
  <c r="GR68"/>
  <c r="FX68"/>
  <c r="FS68"/>
  <c r="FN68"/>
  <c r="EQ68"/>
  <c r="BR68"/>
  <c r="BJ68"/>
  <c r="BE68"/>
  <c r="AO68"/>
  <c r="I68"/>
  <c r="VY67"/>
  <c r="VE68"/>
  <c r="UP68"/>
  <c r="HM68"/>
  <c r="HA68"/>
  <c r="GO68"/>
  <c r="FD68"/>
  <c r="BA68"/>
  <c r="U68"/>
  <c r="VS68"/>
  <c r="BN68"/>
  <c r="AG68"/>
  <c r="HG68"/>
  <c r="GU68"/>
  <c r="EL68"/>
  <c r="BU68"/>
  <c r="E68"/>
  <c r="UZ68"/>
  <c r="BV68"/>
  <c r="Q68"/>
  <c r="G68"/>
  <c r="C68"/>
  <c r="EG68"/>
  <c r="K68"/>
  <c r="EB68"/>
  <c r="GP68"/>
  <c r="HE68"/>
  <c r="HH68"/>
  <c r="GS68"/>
  <c r="EW68"/>
  <c r="EZ68"/>
  <c r="BC68"/>
  <c r="AY68"/>
  <c r="BG68"/>
  <c r="BZ68"/>
  <c r="EN68"/>
  <c r="GM69"/>
  <c r="HB69"/>
  <c r="HK69"/>
  <c r="GV69"/>
  <c r="AU69"/>
  <c r="AQ69"/>
  <c r="AM69"/>
  <c r="VB69"/>
  <c r="GY69"/>
  <c r="VG69"/>
  <c r="HN69"/>
  <c r="UK69"/>
  <c r="KY69"/>
  <c r="JP69"/>
  <c r="JK69"/>
  <c r="JF69"/>
  <c r="JA69"/>
  <c r="IV69"/>
  <c r="IQ69"/>
  <c r="IL69"/>
  <c r="IG69"/>
  <c r="IA69"/>
  <c r="HP69"/>
  <c r="Y69"/>
  <c r="VA68"/>
  <c r="YD69"/>
  <c r="KU69"/>
  <c r="JQ69"/>
  <c r="JL69"/>
  <c r="JG69"/>
  <c r="JB69"/>
  <c r="IW69"/>
  <c r="IR69"/>
  <c r="IM69"/>
  <c r="IH69"/>
  <c r="IB69"/>
  <c r="HV69"/>
  <c r="GN69"/>
  <c r="BM69"/>
  <c r="AK69"/>
  <c r="JO69"/>
  <c r="JE69"/>
  <c r="IU69"/>
  <c r="IK69"/>
  <c r="HX69"/>
  <c r="A69"/>
  <c r="WZ68"/>
  <c r="KQ69"/>
  <c r="IC69"/>
  <c r="M69"/>
  <c r="VF68"/>
  <c r="UF69"/>
  <c r="JJ69"/>
  <c r="IZ69"/>
  <c r="IP69"/>
  <c r="IF69"/>
  <c r="AW69"/>
  <c r="HW69"/>
  <c r="YE68"/>
  <c r="VE70"/>
  <c r="UP70"/>
  <c r="FD70"/>
  <c r="EL70"/>
  <c r="BU70"/>
  <c r="BA70"/>
  <c r="U70"/>
  <c r="E70"/>
  <c r="VS70"/>
  <c r="UZ70"/>
  <c r="HM70"/>
  <c r="HG70"/>
  <c r="HA70"/>
  <c r="GU70"/>
  <c r="GO70"/>
  <c r="BV70"/>
  <c r="BN70"/>
  <c r="AG70"/>
  <c r="Q70"/>
  <c r="HJ70"/>
  <c r="GX70"/>
  <c r="FS70"/>
  <c r="BR70"/>
  <c r="BE70"/>
  <c r="EO70"/>
  <c r="BY70"/>
  <c r="BI70"/>
  <c r="AC70"/>
  <c r="XG70"/>
  <c r="VK70"/>
  <c r="HD70"/>
  <c r="GR70"/>
  <c r="FX70"/>
  <c r="FN70"/>
  <c r="EQ70"/>
  <c r="BJ70"/>
  <c r="AO70"/>
  <c r="I70"/>
  <c r="VY69"/>
  <c r="WX70"/>
  <c r="VO70"/>
  <c r="GL70"/>
  <c r="BQ70"/>
  <c r="AS70"/>
  <c r="XT69"/>
  <c r="EG70"/>
  <c r="EB70"/>
  <c r="K70"/>
  <c r="C70"/>
  <c r="G70"/>
  <c r="HE70"/>
  <c r="GP70"/>
  <c r="GS70"/>
  <c r="HH70"/>
  <c r="EZ70"/>
  <c r="EW70"/>
  <c r="BG70"/>
  <c r="AY70"/>
  <c r="BC70"/>
  <c r="EN70"/>
  <c r="BZ70"/>
  <c r="HB71"/>
  <c r="GM71"/>
  <c r="GV71"/>
  <c r="HK71"/>
  <c r="AQ71"/>
  <c r="AM71"/>
  <c r="AU71"/>
  <c r="VG71"/>
  <c r="HN71"/>
  <c r="VB71"/>
  <c r="GY71"/>
  <c r="KQ71"/>
  <c r="IC71"/>
  <c r="HW71"/>
  <c r="AW71"/>
  <c r="A71"/>
  <c r="WZ70"/>
  <c r="UF71"/>
  <c r="JO71"/>
  <c r="JJ71"/>
  <c r="JE71"/>
  <c r="IZ71"/>
  <c r="IU71"/>
  <c r="IP71"/>
  <c r="IK71"/>
  <c r="IF71"/>
  <c r="HX71"/>
  <c r="M71"/>
  <c r="YE70"/>
  <c r="VF70"/>
  <c r="JQ71"/>
  <c r="JK71"/>
  <c r="IW71"/>
  <c r="IQ71"/>
  <c r="IA71"/>
  <c r="HP71"/>
  <c r="BM71"/>
  <c r="YD71"/>
  <c r="UK71"/>
  <c r="JL71"/>
  <c r="JF71"/>
  <c r="IR71"/>
  <c r="IL71"/>
  <c r="IB71"/>
  <c r="Y71"/>
  <c r="KU71"/>
  <c r="JG71"/>
  <c r="JA71"/>
  <c r="IM71"/>
  <c r="IG71"/>
  <c r="AK71"/>
  <c r="KY71"/>
  <c r="JP71"/>
  <c r="JB71"/>
  <c r="IV71"/>
  <c r="IH71"/>
  <c r="HV71"/>
  <c r="GN71"/>
  <c r="VA70"/>
  <c r="VE72"/>
  <c r="UP72"/>
  <c r="FD72"/>
  <c r="EL72"/>
  <c r="BU72"/>
  <c r="VS72"/>
  <c r="UZ72"/>
  <c r="HM72"/>
  <c r="HG72"/>
  <c r="HA72"/>
  <c r="GU72"/>
  <c r="GO72"/>
  <c r="BV72"/>
  <c r="BN72"/>
  <c r="WX72"/>
  <c r="VO72"/>
  <c r="GL72"/>
  <c r="EO72"/>
  <c r="BY72"/>
  <c r="BQ72"/>
  <c r="BI72"/>
  <c r="AS72"/>
  <c r="AC72"/>
  <c r="XT71"/>
  <c r="XG72"/>
  <c r="VK72"/>
  <c r="HJ72"/>
  <c r="HD72"/>
  <c r="GX72"/>
  <c r="GR72"/>
  <c r="FX72"/>
  <c r="FS72"/>
  <c r="FN72"/>
  <c r="EQ72"/>
  <c r="BR72"/>
  <c r="BJ72"/>
  <c r="BE72"/>
  <c r="AO72"/>
  <c r="I72"/>
  <c r="VY71"/>
  <c r="E72"/>
  <c r="Q72"/>
  <c r="BA72"/>
  <c r="U72"/>
  <c r="AG72"/>
  <c r="EG72"/>
  <c r="EB72"/>
  <c r="G72"/>
  <c r="C72"/>
  <c r="K72"/>
  <c r="HE72"/>
  <c r="GP72"/>
  <c r="GS72"/>
  <c r="HH72"/>
  <c r="EZ72"/>
  <c r="EW72"/>
  <c r="BC72"/>
  <c r="AY72"/>
  <c r="BG72"/>
  <c r="EN72"/>
  <c r="BZ72"/>
  <c r="HB73"/>
  <c r="GM73"/>
  <c r="GV73"/>
  <c r="HK73"/>
  <c r="AQ73"/>
  <c r="AM73"/>
  <c r="AU73"/>
  <c r="VG73"/>
  <c r="HN73"/>
  <c r="VB73"/>
  <c r="GY73"/>
  <c r="KQ73"/>
  <c r="IC73"/>
  <c r="HW73"/>
  <c r="AW73"/>
  <c r="A73"/>
  <c r="WZ72"/>
  <c r="UF73"/>
  <c r="JO73"/>
  <c r="JJ73"/>
  <c r="JE73"/>
  <c r="IZ73"/>
  <c r="IU73"/>
  <c r="IP73"/>
  <c r="IK73"/>
  <c r="IF73"/>
  <c r="HX73"/>
  <c r="M73"/>
  <c r="YE72"/>
  <c r="VF72"/>
  <c r="UK73"/>
  <c r="KY73"/>
  <c r="JP73"/>
  <c r="JK73"/>
  <c r="JF73"/>
  <c r="JA73"/>
  <c r="IV73"/>
  <c r="IQ73"/>
  <c r="IL73"/>
  <c r="IG73"/>
  <c r="IA73"/>
  <c r="HP73"/>
  <c r="Y73"/>
  <c r="VA72"/>
  <c r="YD73"/>
  <c r="KU73"/>
  <c r="JQ73"/>
  <c r="JL73"/>
  <c r="JG73"/>
  <c r="JB73"/>
  <c r="IW73"/>
  <c r="IR73"/>
  <c r="IM73"/>
  <c r="IH73"/>
  <c r="IB73"/>
  <c r="HV73"/>
  <c r="GN73"/>
  <c r="BM73"/>
  <c r="AK73"/>
  <c r="VS77"/>
  <c r="UZ77"/>
  <c r="HM77"/>
  <c r="HG77"/>
  <c r="HA77"/>
  <c r="GU77"/>
  <c r="GO77"/>
  <c r="BV77"/>
  <c r="BN77"/>
  <c r="AG77"/>
  <c r="Q77"/>
  <c r="WX77"/>
  <c r="VO77"/>
  <c r="GL77"/>
  <c r="EO77"/>
  <c r="BY77"/>
  <c r="BQ77"/>
  <c r="BI77"/>
  <c r="AS77"/>
  <c r="AC77"/>
  <c r="XT76"/>
  <c r="XG77"/>
  <c r="VK77"/>
  <c r="HJ77"/>
  <c r="HD77"/>
  <c r="GX77"/>
  <c r="GR77"/>
  <c r="FX77"/>
  <c r="FS77"/>
  <c r="FN77"/>
  <c r="EQ77"/>
  <c r="BR77"/>
  <c r="BJ77"/>
  <c r="BE77"/>
  <c r="AO77"/>
  <c r="I77"/>
  <c r="VY76"/>
  <c r="VE77"/>
  <c r="UP77"/>
  <c r="FD77"/>
  <c r="EL77"/>
  <c r="BU77"/>
  <c r="BA77"/>
  <c r="U77"/>
  <c r="E77"/>
  <c r="K77"/>
  <c r="G77"/>
  <c r="C77"/>
  <c r="EG77"/>
  <c r="EB77"/>
  <c r="GP77"/>
  <c r="HE77"/>
  <c r="HH77"/>
  <c r="GS77"/>
  <c r="EZ77"/>
  <c r="EW77"/>
  <c r="BG77"/>
  <c r="BC77"/>
  <c r="AY77"/>
  <c r="EN77"/>
  <c r="BZ77"/>
  <c r="HB78"/>
  <c r="GM78"/>
  <c r="GV78"/>
  <c r="HK78"/>
  <c r="AM78"/>
  <c r="AU78"/>
  <c r="AQ78"/>
  <c r="VG78"/>
  <c r="HN78"/>
  <c r="VB78"/>
  <c r="GY78"/>
  <c r="UF78"/>
  <c r="JO78"/>
  <c r="JJ78"/>
  <c r="JE78"/>
  <c r="IZ78"/>
  <c r="IU78"/>
  <c r="IP78"/>
  <c r="IK78"/>
  <c r="IF78"/>
  <c r="HX78"/>
  <c r="M78"/>
  <c r="YE77"/>
  <c r="VF77"/>
  <c r="UK78"/>
  <c r="KY78"/>
  <c r="JP78"/>
  <c r="JK78"/>
  <c r="JF78"/>
  <c r="JA78"/>
  <c r="IV78"/>
  <c r="IQ78"/>
  <c r="IL78"/>
  <c r="IG78"/>
  <c r="IA78"/>
  <c r="HP78"/>
  <c r="Y78"/>
  <c r="VA77"/>
  <c r="YD78"/>
  <c r="KU78"/>
  <c r="JQ78"/>
  <c r="JL78"/>
  <c r="JG78"/>
  <c r="JB78"/>
  <c r="IW78"/>
  <c r="IR78"/>
  <c r="IM78"/>
  <c r="IH78"/>
  <c r="IB78"/>
  <c r="HV78"/>
  <c r="GN78"/>
  <c r="BM78"/>
  <c r="AK78"/>
  <c r="KQ78"/>
  <c r="IC78"/>
  <c r="HW78"/>
  <c r="AW78"/>
  <c r="A78"/>
  <c r="WZ77"/>
  <c r="AI79"/>
  <c r="AD79"/>
  <c r="AE79"/>
  <c r="Z79"/>
  <c r="EH79"/>
  <c r="AA79"/>
  <c r="EI79"/>
  <c r="AH79"/>
  <c r="UW79"/>
  <c r="KS79"/>
  <c r="UX79"/>
  <c r="AT79"/>
  <c r="UV79"/>
  <c r="AP79"/>
  <c r="AL79"/>
  <c r="VM78"/>
  <c r="WY79"/>
  <c r="XH79"/>
  <c r="WQ79"/>
  <c r="XR79"/>
  <c r="VW79"/>
  <c r="EK79"/>
  <c r="FJ79"/>
  <c r="HR79"/>
  <c r="HS79"/>
  <c r="HQ80"/>
  <c r="J80"/>
  <c r="KV80"/>
  <c r="LA80" s="1"/>
  <c r="F80"/>
  <c r="B80"/>
  <c r="EA80"/>
  <c r="WT80"/>
  <c r="KR80"/>
  <c r="EF80"/>
  <c r="O80"/>
  <c r="EC80"/>
  <c r="V80"/>
  <c r="W80"/>
  <c r="N80"/>
  <c r="ED80"/>
  <c r="R80"/>
  <c r="S80"/>
  <c r="BF80"/>
  <c r="ET80"/>
  <c r="BB80"/>
  <c r="VQ79"/>
  <c r="KW80"/>
  <c r="AX80"/>
  <c r="XS80"/>
  <c r="VX80"/>
  <c r="FK80"/>
  <c r="FH80"/>
  <c r="VL80"/>
  <c r="EX80"/>
  <c r="ER80"/>
  <c r="FE80"/>
  <c r="EU80"/>
  <c r="VP80"/>
  <c r="WR80"/>
  <c r="VT80"/>
  <c r="WU80"/>
  <c r="KZ80"/>
  <c r="XG85"/>
  <c r="VS85"/>
  <c r="UZ85"/>
  <c r="HM85"/>
  <c r="HG85"/>
  <c r="HA85"/>
  <c r="GU85"/>
  <c r="GO85"/>
  <c r="BV85"/>
  <c r="BN85"/>
  <c r="AG85"/>
  <c r="Q85"/>
  <c r="WX85"/>
  <c r="VO85"/>
  <c r="GL85"/>
  <c r="EO85"/>
  <c r="BY85"/>
  <c r="BQ85"/>
  <c r="BI85"/>
  <c r="AS85"/>
  <c r="AC85"/>
  <c r="XT84"/>
  <c r="BR85"/>
  <c r="BE85"/>
  <c r="UP85"/>
  <c r="HJ85"/>
  <c r="GX85"/>
  <c r="FX85"/>
  <c r="EL85"/>
  <c r="BU85"/>
  <c r="E85"/>
  <c r="VE85"/>
  <c r="FS85"/>
  <c r="EQ85"/>
  <c r="BJ85"/>
  <c r="AO85"/>
  <c r="I85"/>
  <c r="VY84"/>
  <c r="VK85"/>
  <c r="HD85"/>
  <c r="GR85"/>
  <c r="FN85"/>
  <c r="FD85"/>
  <c r="BA85"/>
  <c r="U85"/>
  <c r="K85"/>
  <c r="G85"/>
  <c r="C85"/>
  <c r="EB85"/>
  <c r="EG85"/>
  <c r="GP85"/>
  <c r="HE85"/>
  <c r="HH85"/>
  <c r="GS85"/>
  <c r="EZ85"/>
  <c r="EW85"/>
  <c r="BG85"/>
  <c r="BC85"/>
  <c r="AY85"/>
  <c r="EN85"/>
  <c r="BZ85"/>
  <c r="HB86"/>
  <c r="GM86"/>
  <c r="HK86"/>
  <c r="GV86"/>
  <c r="AU86"/>
  <c r="AQ86"/>
  <c r="AM86"/>
  <c r="GY86"/>
  <c r="VG86"/>
  <c r="HN86"/>
  <c r="VB86"/>
  <c r="YD86"/>
  <c r="KU86"/>
  <c r="JQ86"/>
  <c r="JL86"/>
  <c r="JG86"/>
  <c r="JB86"/>
  <c r="IW86"/>
  <c r="IR86"/>
  <c r="IM86"/>
  <c r="IH86"/>
  <c r="IB86"/>
  <c r="HV86"/>
  <c r="GN86"/>
  <c r="BM86"/>
  <c r="AK86"/>
  <c r="KQ86"/>
  <c r="IC86"/>
  <c r="HW86"/>
  <c r="AW86"/>
  <c r="UF86"/>
  <c r="JO86"/>
  <c r="JJ86"/>
  <c r="JE86"/>
  <c r="IZ86"/>
  <c r="IU86"/>
  <c r="IP86"/>
  <c r="IK86"/>
  <c r="IF86"/>
  <c r="HX86"/>
  <c r="M86"/>
  <c r="YE85"/>
  <c r="VF85"/>
  <c r="UK86"/>
  <c r="KY86"/>
  <c r="JP86"/>
  <c r="JK86"/>
  <c r="JF86"/>
  <c r="JA86"/>
  <c r="IV86"/>
  <c r="IQ86"/>
  <c r="IL86"/>
  <c r="IG86"/>
  <c r="IA86"/>
  <c r="HP86"/>
  <c r="Y86"/>
  <c r="VA85"/>
  <c r="A86"/>
  <c r="WZ85"/>
  <c r="EH87"/>
  <c r="AA87"/>
  <c r="EI87"/>
  <c r="AH87"/>
  <c r="AI87"/>
  <c r="AD87"/>
  <c r="AE87"/>
  <c r="Z87"/>
  <c r="AL87"/>
  <c r="UV87"/>
  <c r="VM86"/>
  <c r="UW87"/>
  <c r="KS87"/>
  <c r="AT87"/>
  <c r="UX87"/>
  <c r="AP87"/>
  <c r="WQ87"/>
  <c r="WY87"/>
  <c r="XH87"/>
  <c r="HR87"/>
  <c r="HS87"/>
  <c r="XR87"/>
  <c r="EK87"/>
  <c r="VW87"/>
  <c r="FJ87"/>
  <c r="KR88"/>
  <c r="B88"/>
  <c r="WT88"/>
  <c r="EF88"/>
  <c r="EA88"/>
  <c r="HQ88"/>
  <c r="J88"/>
  <c r="KV88"/>
  <c r="LA88" s="1"/>
  <c r="F88"/>
  <c r="ED88"/>
  <c r="W88"/>
  <c r="R88"/>
  <c r="S88"/>
  <c r="N88"/>
  <c r="O88"/>
  <c r="EC88"/>
  <c r="V88"/>
  <c r="KW88"/>
  <c r="AX88"/>
  <c r="BF88"/>
  <c r="ET88"/>
  <c r="BB88"/>
  <c r="VQ87"/>
  <c r="FH88"/>
  <c r="XS88"/>
  <c r="VX88"/>
  <c r="FK88"/>
  <c r="WR88"/>
  <c r="VT88"/>
  <c r="EU88"/>
  <c r="VP88"/>
  <c r="VL88"/>
  <c r="EX88"/>
  <c r="ER88"/>
  <c r="FE88"/>
  <c r="WU88"/>
  <c r="KZ88"/>
  <c r="XG93"/>
  <c r="VK93"/>
  <c r="HJ93"/>
  <c r="HD93"/>
  <c r="GX93"/>
  <c r="GR93"/>
  <c r="FX93"/>
  <c r="FS93"/>
  <c r="FN93"/>
  <c r="EQ93"/>
  <c r="BR93"/>
  <c r="BJ93"/>
  <c r="BE93"/>
  <c r="AO93"/>
  <c r="I93"/>
  <c r="VY92"/>
  <c r="VE93"/>
  <c r="UP93"/>
  <c r="FD93"/>
  <c r="EL93"/>
  <c r="BU93"/>
  <c r="BA93"/>
  <c r="U93"/>
  <c r="E93"/>
  <c r="VS93"/>
  <c r="UZ93"/>
  <c r="HM93"/>
  <c r="HG93"/>
  <c r="HA93"/>
  <c r="GU93"/>
  <c r="GO93"/>
  <c r="BV93"/>
  <c r="BN93"/>
  <c r="AG93"/>
  <c r="Q93"/>
  <c r="WX93"/>
  <c r="VO93"/>
  <c r="GL93"/>
  <c r="EO93"/>
  <c r="BY93"/>
  <c r="BQ93"/>
  <c r="BI93"/>
  <c r="AS93"/>
  <c r="AC93"/>
  <c r="XT92"/>
  <c r="C93"/>
  <c r="EG93"/>
  <c r="EB93"/>
  <c r="K93"/>
  <c r="G93"/>
  <c r="HE93"/>
  <c r="GP93"/>
  <c r="GS93"/>
  <c r="HH93"/>
  <c r="EW93"/>
  <c r="EZ93"/>
  <c r="AY93"/>
  <c r="BG93"/>
  <c r="BC93"/>
  <c r="BZ93"/>
  <c r="EN93"/>
  <c r="HB94"/>
  <c r="GM94"/>
  <c r="GV94"/>
  <c r="HK94"/>
  <c r="AU94"/>
  <c r="AQ94"/>
  <c r="AM94"/>
  <c r="VG94"/>
  <c r="HN94"/>
  <c r="VB94"/>
  <c r="GY94"/>
  <c r="UF94"/>
  <c r="JO94"/>
  <c r="JJ94"/>
  <c r="JE94"/>
  <c r="IZ94"/>
  <c r="IU94"/>
  <c r="IP94"/>
  <c r="IK94"/>
  <c r="IF94"/>
  <c r="HX94"/>
  <c r="UK94"/>
  <c r="KY94"/>
  <c r="JP94"/>
  <c r="JK94"/>
  <c r="JF94"/>
  <c r="JA94"/>
  <c r="IV94"/>
  <c r="IQ94"/>
  <c r="IL94"/>
  <c r="IG94"/>
  <c r="IA94"/>
  <c r="KQ94"/>
  <c r="IC94"/>
  <c r="BM94"/>
  <c r="AK94"/>
  <c r="KU94"/>
  <c r="JL94"/>
  <c r="JB94"/>
  <c r="IR94"/>
  <c r="IH94"/>
  <c r="HV94"/>
  <c r="HP94"/>
  <c r="AW94"/>
  <c r="A94"/>
  <c r="WZ93"/>
  <c r="HW94"/>
  <c r="M94"/>
  <c r="YE93"/>
  <c r="VF93"/>
  <c r="YD94"/>
  <c r="JQ94"/>
  <c r="JG94"/>
  <c r="IW94"/>
  <c r="IM94"/>
  <c r="IB94"/>
  <c r="GN94"/>
  <c r="Y94"/>
  <c r="VA93"/>
  <c r="AI95"/>
  <c r="AD95"/>
  <c r="AE95"/>
  <c r="Z95"/>
  <c r="EH95"/>
  <c r="EI95"/>
  <c r="AH95"/>
  <c r="AA95"/>
  <c r="UW95"/>
  <c r="KS95"/>
  <c r="AT95"/>
  <c r="UX95"/>
  <c r="AP95"/>
  <c r="VM94"/>
  <c r="UV95"/>
  <c r="AL95"/>
  <c r="WY95"/>
  <c r="XH95"/>
  <c r="WQ95"/>
  <c r="XR95"/>
  <c r="EK95"/>
  <c r="VW95"/>
  <c r="FJ95"/>
  <c r="HR95"/>
  <c r="HS95"/>
  <c r="HQ96"/>
  <c r="J96"/>
  <c r="KV96"/>
  <c r="LA96" s="1"/>
  <c r="F96"/>
  <c r="B96"/>
  <c r="EA96"/>
  <c r="WT96"/>
  <c r="KR96"/>
  <c r="EF96"/>
  <c r="O96"/>
  <c r="EC96"/>
  <c r="V96"/>
  <c r="W96"/>
  <c r="N96"/>
  <c r="ED96"/>
  <c r="R96"/>
  <c r="S96"/>
  <c r="BF96"/>
  <c r="ET96"/>
  <c r="BB96"/>
  <c r="VQ95"/>
  <c r="KW96"/>
  <c r="AX96"/>
  <c r="XS96"/>
  <c r="VX96"/>
  <c r="FK96"/>
  <c r="FH96"/>
  <c r="VL96"/>
  <c r="EX96"/>
  <c r="ER96"/>
  <c r="FE96"/>
  <c r="EU96"/>
  <c r="VP96"/>
  <c r="WR96"/>
  <c r="VT96"/>
  <c r="WU96"/>
  <c r="KZ96"/>
  <c r="XG101"/>
  <c r="VK101"/>
  <c r="HJ101"/>
  <c r="HD101"/>
  <c r="GX101"/>
  <c r="GR101"/>
  <c r="FX101"/>
  <c r="FS101"/>
  <c r="FN101"/>
  <c r="EQ101"/>
  <c r="BR101"/>
  <c r="BJ101"/>
  <c r="BE101"/>
  <c r="AO101"/>
  <c r="I101"/>
  <c r="VE101"/>
  <c r="UP101"/>
  <c r="FD101"/>
  <c r="EL101"/>
  <c r="BU101"/>
  <c r="BA101"/>
  <c r="U101"/>
  <c r="E101"/>
  <c r="XT100"/>
  <c r="VS101"/>
  <c r="UZ101"/>
  <c r="HM101"/>
  <c r="HG101"/>
  <c r="HA101"/>
  <c r="GU101"/>
  <c r="GO101"/>
  <c r="BV101"/>
  <c r="BN101"/>
  <c r="AG101"/>
  <c r="Q101"/>
  <c r="VY100"/>
  <c r="WX101"/>
  <c r="VO101"/>
  <c r="GL101"/>
  <c r="EO101"/>
  <c r="BY101"/>
  <c r="BQ101"/>
  <c r="BI101"/>
  <c r="AS101"/>
  <c r="AC101"/>
  <c r="C101"/>
  <c r="EG101"/>
  <c r="EB101"/>
  <c r="K101"/>
  <c r="G101"/>
  <c r="HE101"/>
  <c r="GP101"/>
  <c r="GS101"/>
  <c r="HH101"/>
  <c r="EW101"/>
  <c r="EZ101"/>
  <c r="AY101"/>
  <c r="BG101"/>
  <c r="BC101"/>
  <c r="BZ101"/>
  <c r="EN101"/>
  <c r="HB102"/>
  <c r="GM102"/>
  <c r="GV102"/>
  <c r="HK102"/>
  <c r="AM102"/>
  <c r="AU102"/>
  <c r="AQ102"/>
  <c r="VG102"/>
  <c r="HN102"/>
  <c r="VB102"/>
  <c r="GY102"/>
  <c r="UF102"/>
  <c r="JO102"/>
  <c r="JJ102"/>
  <c r="JE102"/>
  <c r="IZ102"/>
  <c r="IU102"/>
  <c r="IP102"/>
  <c r="IK102"/>
  <c r="IF102"/>
  <c r="HX102"/>
  <c r="M102"/>
  <c r="UK102"/>
  <c r="KY102"/>
  <c r="JP102"/>
  <c r="JK102"/>
  <c r="JF102"/>
  <c r="JA102"/>
  <c r="IV102"/>
  <c r="IQ102"/>
  <c r="IL102"/>
  <c r="IG102"/>
  <c r="IA102"/>
  <c r="HP102"/>
  <c r="Y102"/>
  <c r="WZ101"/>
  <c r="YD102"/>
  <c r="KU102"/>
  <c r="JQ102"/>
  <c r="JL102"/>
  <c r="JG102"/>
  <c r="JB102"/>
  <c r="IW102"/>
  <c r="IR102"/>
  <c r="IM102"/>
  <c r="IH102"/>
  <c r="IB102"/>
  <c r="HV102"/>
  <c r="GN102"/>
  <c r="BM102"/>
  <c r="AK102"/>
  <c r="YE101"/>
  <c r="VF101"/>
  <c r="KQ102"/>
  <c r="IC102"/>
  <c r="HW102"/>
  <c r="AW102"/>
  <c r="A102"/>
  <c r="VA101"/>
  <c r="EH103"/>
  <c r="AA103"/>
  <c r="EI103"/>
  <c r="AH103"/>
  <c r="AI103"/>
  <c r="AD103"/>
  <c r="AE103"/>
  <c r="Z103"/>
  <c r="AL103"/>
  <c r="UV103"/>
  <c r="UW103"/>
  <c r="KS103"/>
  <c r="AT103"/>
  <c r="UX103"/>
  <c r="AP103"/>
  <c r="VM102"/>
  <c r="WY103"/>
  <c r="WQ103"/>
  <c r="XH103"/>
  <c r="XR103"/>
  <c r="HR103"/>
  <c r="HS103"/>
  <c r="EK103"/>
  <c r="VW103"/>
  <c r="FJ103"/>
  <c r="KR104"/>
  <c r="B104"/>
  <c r="EF104"/>
  <c r="EA104"/>
  <c r="HQ104"/>
  <c r="J104"/>
  <c r="WT104"/>
  <c r="KV104"/>
  <c r="LA104" s="1"/>
  <c r="F104"/>
  <c r="ED104"/>
  <c r="W104"/>
  <c r="R104"/>
  <c r="S104"/>
  <c r="N104"/>
  <c r="O104"/>
  <c r="EC104"/>
  <c r="V104"/>
  <c r="KW104"/>
  <c r="AX104"/>
  <c r="BF104"/>
  <c r="ET104"/>
  <c r="BB104"/>
  <c r="VQ103"/>
  <c r="XS104"/>
  <c r="FH104"/>
  <c r="VX104"/>
  <c r="FK104"/>
  <c r="VT104"/>
  <c r="EU104"/>
  <c r="VP104"/>
  <c r="WR104"/>
  <c r="VL104"/>
  <c r="EX104"/>
  <c r="ER104"/>
  <c r="FE104"/>
  <c r="WU104"/>
  <c r="KZ104"/>
  <c r="VS109"/>
  <c r="UZ109"/>
  <c r="HM109"/>
  <c r="HG109"/>
  <c r="HA109"/>
  <c r="GU109"/>
  <c r="GO109"/>
  <c r="BV109"/>
  <c r="BN109"/>
  <c r="AG109"/>
  <c r="Q109"/>
  <c r="XG109"/>
  <c r="VO109"/>
  <c r="GL109"/>
  <c r="EO109"/>
  <c r="BY109"/>
  <c r="BQ109"/>
  <c r="BI109"/>
  <c r="AS109"/>
  <c r="AC109"/>
  <c r="UP109"/>
  <c r="HJ109"/>
  <c r="GX109"/>
  <c r="FX109"/>
  <c r="EL109"/>
  <c r="BU109"/>
  <c r="E109"/>
  <c r="XT108"/>
  <c r="VE109"/>
  <c r="FS109"/>
  <c r="EQ109"/>
  <c r="BJ109"/>
  <c r="AO109"/>
  <c r="I109"/>
  <c r="VY108"/>
  <c r="WX109"/>
  <c r="VK109"/>
  <c r="HD109"/>
  <c r="GR109"/>
  <c r="FN109"/>
  <c r="FD109"/>
  <c r="BA109"/>
  <c r="U109"/>
  <c r="BR109"/>
  <c r="BE109"/>
  <c r="K109"/>
  <c r="G109"/>
  <c r="EB109"/>
  <c r="EG109"/>
  <c r="C109"/>
  <c r="GP109"/>
  <c r="HE109"/>
  <c r="HH109"/>
  <c r="GS109"/>
  <c r="EZ109"/>
  <c r="EW109"/>
  <c r="BG109"/>
  <c r="BC109"/>
  <c r="AY109"/>
  <c r="EN109"/>
  <c r="BZ109"/>
  <c r="HB110"/>
  <c r="GM110"/>
  <c r="GV110"/>
  <c r="HK110"/>
  <c r="AQ110"/>
  <c r="AM110"/>
  <c r="AU110"/>
  <c r="VG110"/>
  <c r="HN110"/>
  <c r="VB110"/>
  <c r="GY110"/>
  <c r="KQ110"/>
  <c r="IC110"/>
  <c r="HW110"/>
  <c r="AW110"/>
  <c r="A110"/>
  <c r="YD110"/>
  <c r="UF110"/>
  <c r="JO110"/>
  <c r="JJ110"/>
  <c r="JE110"/>
  <c r="IZ110"/>
  <c r="IU110"/>
  <c r="IP110"/>
  <c r="IK110"/>
  <c r="IF110"/>
  <c r="HX110"/>
  <c r="M110"/>
  <c r="UK110"/>
  <c r="KY110"/>
  <c r="JP110"/>
  <c r="JK110"/>
  <c r="JF110"/>
  <c r="JA110"/>
  <c r="IV110"/>
  <c r="IQ110"/>
  <c r="IL110"/>
  <c r="IG110"/>
  <c r="IA110"/>
  <c r="HP110"/>
  <c r="Y110"/>
  <c r="WZ109"/>
  <c r="VF109"/>
  <c r="KU110"/>
  <c r="JQ110"/>
  <c r="JL110"/>
  <c r="JG110"/>
  <c r="JB110"/>
  <c r="IW110"/>
  <c r="IR110"/>
  <c r="IM110"/>
  <c r="IH110"/>
  <c r="IB110"/>
  <c r="HV110"/>
  <c r="GN110"/>
  <c r="BM110"/>
  <c r="AK110"/>
  <c r="YE109"/>
  <c r="VA109"/>
  <c r="EI111"/>
  <c r="AH111"/>
  <c r="AI111"/>
  <c r="AD111"/>
  <c r="AE111"/>
  <c r="Z111"/>
  <c r="EH111"/>
  <c r="AA111"/>
  <c r="UV111"/>
  <c r="VM110"/>
  <c r="UW111"/>
  <c r="KS111"/>
  <c r="AT111"/>
  <c r="UX111"/>
  <c r="AP111"/>
  <c r="AL111"/>
  <c r="WQ111"/>
  <c r="XH111"/>
  <c r="WY111"/>
  <c r="HS111"/>
  <c r="EK111"/>
  <c r="VW111"/>
  <c r="FJ111"/>
  <c r="XR111"/>
  <c r="HR111"/>
  <c r="EF112"/>
  <c r="EA112"/>
  <c r="HQ112"/>
  <c r="J112"/>
  <c r="WT112"/>
  <c r="KV112"/>
  <c r="LA112" s="1"/>
  <c r="F112"/>
  <c r="KR112"/>
  <c r="B112"/>
  <c r="S112"/>
  <c r="N112"/>
  <c r="O112"/>
  <c r="EC112"/>
  <c r="V112"/>
  <c r="ED112"/>
  <c r="W112"/>
  <c r="R112"/>
  <c r="BF112"/>
  <c r="ET112"/>
  <c r="BB112"/>
  <c r="VQ111"/>
  <c r="KW112"/>
  <c r="AX112"/>
  <c r="WD12"/>
  <c r="WD10"/>
  <c r="WD6"/>
  <c r="WD4"/>
  <c r="WD9"/>
  <c r="WD14"/>
  <c r="WD13"/>
  <c r="WD11"/>
  <c r="WD8"/>
  <c r="WD5"/>
  <c r="WD7"/>
  <c r="CM1002"/>
  <c r="CM1000"/>
  <c r="CM998"/>
  <c r="CM996"/>
  <c r="CM994"/>
  <c r="CM992"/>
  <c r="CM990"/>
  <c r="CM988"/>
  <c r="CM986"/>
  <c r="CM984"/>
  <c r="CM982"/>
  <c r="CM980"/>
  <c r="CM978"/>
  <c r="CM976"/>
  <c r="CM974"/>
  <c r="CM972"/>
  <c r="CM970"/>
  <c r="CM968"/>
  <c r="CM966"/>
  <c r="CM964"/>
  <c r="CM962"/>
  <c r="CM960"/>
  <c r="CM958"/>
  <c r="CM956"/>
  <c r="CM954"/>
  <c r="CM952"/>
  <c r="CM950"/>
  <c r="CM948"/>
  <c r="CM946"/>
  <c r="CM944"/>
  <c r="CM942"/>
  <c r="CM940"/>
  <c r="CM938"/>
  <c r="CM936"/>
  <c r="CM934"/>
  <c r="CM932"/>
  <c r="CM930"/>
  <c r="CM928"/>
  <c r="CM926"/>
  <c r="CM924"/>
  <c r="CM922"/>
  <c r="CM920"/>
  <c r="CM918"/>
  <c r="CM916"/>
  <c r="CM914"/>
  <c r="CM912"/>
  <c r="CM910"/>
  <c r="CM908"/>
  <c r="CM906"/>
  <c r="CM904"/>
  <c r="CM902"/>
  <c r="CM900"/>
  <c r="CM898"/>
  <c r="CM896"/>
  <c r="CM894"/>
  <c r="CM892"/>
  <c r="CM890"/>
  <c r="CM888"/>
  <c r="CM886"/>
  <c r="CM884"/>
  <c r="CM882"/>
  <c r="CM880"/>
  <c r="CM878"/>
  <c r="CM876"/>
  <c r="CM874"/>
  <c r="CM872"/>
  <c r="CM870"/>
  <c r="CM868"/>
  <c r="CM866"/>
  <c r="CM864"/>
  <c r="CM862"/>
  <c r="CM860"/>
  <c r="CM858"/>
  <c r="CM856"/>
  <c r="CM854"/>
  <c r="CM852"/>
  <c r="CM850"/>
  <c r="CM848"/>
  <c r="CM1003"/>
  <c r="CM1001"/>
  <c r="CM999"/>
  <c r="CM997"/>
  <c r="CM995"/>
  <c r="CM993"/>
  <c r="CM991"/>
  <c r="CM989"/>
  <c r="CM987"/>
  <c r="CM985"/>
  <c r="CM983"/>
  <c r="CM981"/>
  <c r="CM979"/>
  <c r="CM977"/>
  <c r="CM975"/>
  <c r="CM973"/>
  <c r="CM971"/>
  <c r="CM969"/>
  <c r="CM967"/>
  <c r="CM965"/>
  <c r="CM963"/>
  <c r="CM961"/>
  <c r="CM959"/>
  <c r="CM957"/>
  <c r="CM955"/>
  <c r="CM953"/>
  <c r="CM951"/>
  <c r="CM949"/>
  <c r="CM947"/>
  <c r="CM945"/>
  <c r="CM943"/>
  <c r="CM941"/>
  <c r="CM939"/>
  <c r="CM937"/>
  <c r="CM935"/>
  <c r="CM933"/>
  <c r="CM931"/>
  <c r="CM929"/>
  <c r="CM927"/>
  <c r="CM925"/>
  <c r="CM923"/>
  <c r="CM921"/>
  <c r="CM919"/>
  <c r="CM917"/>
  <c r="CM915"/>
  <c r="CM913"/>
  <c r="CM911"/>
  <c r="CM909"/>
  <c r="CM907"/>
  <c r="CM905"/>
  <c r="CM903"/>
  <c r="CM901"/>
  <c r="CM899"/>
  <c r="CM897"/>
  <c r="CM895"/>
  <c r="CM893"/>
  <c r="CM891"/>
  <c r="CM889"/>
  <c r="CM887"/>
  <c r="CM885"/>
  <c r="CM883"/>
  <c r="CM881"/>
  <c r="CM879"/>
  <c r="CM877"/>
  <c r="CM875"/>
  <c r="CM873"/>
  <c r="CM871"/>
  <c r="CM869"/>
  <c r="CM867"/>
  <c r="CM865"/>
  <c r="CM863"/>
  <c r="CM861"/>
  <c r="CM859"/>
  <c r="CM857"/>
  <c r="CM855"/>
  <c r="CM853"/>
  <c r="CM851"/>
  <c r="CM849"/>
  <c r="CM847"/>
  <c r="CM845"/>
  <c r="CM843"/>
  <c r="CM841"/>
  <c r="CM839"/>
  <c r="CM837"/>
  <c r="CM835"/>
  <c r="CM833"/>
  <c r="CM831"/>
  <c r="CM829"/>
  <c r="CM827"/>
  <c r="CM825"/>
  <c r="CM823"/>
  <c r="CM821"/>
  <c r="CM819"/>
  <c r="CM817"/>
  <c r="CM815"/>
  <c r="CM813"/>
  <c r="CM811"/>
  <c r="CM809"/>
  <c r="CM807"/>
  <c r="CM805"/>
  <c r="CM803"/>
  <c r="CM801"/>
  <c r="CM799"/>
  <c r="CM797"/>
  <c r="CM795"/>
  <c r="CM793"/>
  <c r="CM791"/>
  <c r="CM789"/>
  <c r="CM787"/>
  <c r="CM785"/>
  <c r="CM783"/>
  <c r="CM781"/>
  <c r="CM779"/>
  <c r="CM777"/>
  <c r="CM775"/>
  <c r="CM773"/>
  <c r="CM771"/>
  <c r="CM769"/>
  <c r="CM767"/>
  <c r="CM765"/>
  <c r="CM763"/>
  <c r="CM761"/>
  <c r="CM759"/>
  <c r="CM757"/>
  <c r="CM755"/>
  <c r="CM753"/>
  <c r="CM751"/>
  <c r="CM749"/>
  <c r="CM747"/>
  <c r="CM745"/>
  <c r="CM743"/>
  <c r="CM741"/>
  <c r="CM739"/>
  <c r="CM737"/>
  <c r="CM735"/>
  <c r="CM733"/>
  <c r="CM731"/>
  <c r="CM729"/>
  <c r="CM727"/>
  <c r="CM725"/>
  <c r="CM723"/>
  <c r="CM721"/>
  <c r="CM719"/>
  <c r="CM717"/>
  <c r="CM715"/>
  <c r="CM713"/>
  <c r="CM711"/>
  <c r="CM709"/>
  <c r="CM707"/>
  <c r="CM705"/>
  <c r="CM703"/>
  <c r="CM701"/>
  <c r="CM699"/>
  <c r="CM697"/>
  <c r="CM695"/>
  <c r="CM693"/>
  <c r="CM691"/>
  <c r="CM689"/>
  <c r="CM687"/>
  <c r="CM685"/>
  <c r="CM683"/>
  <c r="CM681"/>
  <c r="CM679"/>
  <c r="CM677"/>
  <c r="CM675"/>
  <c r="CM673"/>
  <c r="CM671"/>
  <c r="CM669"/>
  <c r="CM667"/>
  <c r="CM665"/>
  <c r="CM663"/>
  <c r="CM661"/>
  <c r="CM659"/>
  <c r="CM657"/>
  <c r="CM655"/>
  <c r="CM653"/>
  <c r="CM651"/>
  <c r="CM649"/>
  <c r="CM647"/>
  <c r="CM645"/>
  <c r="CM643"/>
  <c r="CM641"/>
  <c r="CM639"/>
  <c r="CM637"/>
  <c r="CM635"/>
  <c r="CM633"/>
  <c r="CM631"/>
  <c r="CM629"/>
  <c r="CM627"/>
  <c r="CM625"/>
  <c r="CM623"/>
  <c r="CM621"/>
  <c r="CM619"/>
  <c r="CM617"/>
  <c r="CM615"/>
  <c r="CM613"/>
  <c r="CM611"/>
  <c r="CM609"/>
  <c r="CM607"/>
  <c r="CM605"/>
  <c r="CM603"/>
  <c r="CM601"/>
  <c r="CM599"/>
  <c r="CM597"/>
  <c r="CM595"/>
  <c r="CM593"/>
  <c r="CM591"/>
  <c r="CM589"/>
  <c r="CM587"/>
  <c r="CM585"/>
  <c r="CM583"/>
  <c r="CM581"/>
  <c r="CM579"/>
  <c r="CM577"/>
  <c r="CM575"/>
  <c r="CM573"/>
  <c r="CM571"/>
  <c r="CM569"/>
  <c r="CM567"/>
  <c r="CM565"/>
  <c r="CM563"/>
  <c r="CM561"/>
  <c r="CM559"/>
  <c r="CM557"/>
  <c r="CM555"/>
  <c r="CM553"/>
  <c r="CM551"/>
  <c r="CM549"/>
  <c r="CM547"/>
  <c r="CM545"/>
  <c r="CM543"/>
  <c r="CM541"/>
  <c r="CM539"/>
  <c r="CM537"/>
  <c r="CM535"/>
  <c r="CM533"/>
  <c r="CM531"/>
  <c r="CM529"/>
  <c r="CM527"/>
  <c r="CM525"/>
  <c r="CM523"/>
  <c r="CM521"/>
  <c r="CM519"/>
  <c r="CM517"/>
  <c r="CM515"/>
  <c r="CM513"/>
  <c r="CM511"/>
  <c r="CM509"/>
  <c r="CM507"/>
  <c r="CM505"/>
  <c r="CM840"/>
  <c r="CM832"/>
  <c r="CM824"/>
  <c r="CM816"/>
  <c r="CM808"/>
  <c r="CM800"/>
  <c r="CM792"/>
  <c r="CM788"/>
  <c r="CM784"/>
  <c r="CM780"/>
  <c r="CM776"/>
  <c r="CM772"/>
  <c r="CM768"/>
  <c r="CM764"/>
  <c r="CM760"/>
  <c r="CM756"/>
  <c r="CM752"/>
  <c r="CM748"/>
  <c r="CM744"/>
  <c r="CM740"/>
  <c r="CM736"/>
  <c r="CM732"/>
  <c r="CM728"/>
  <c r="CM724"/>
  <c r="CM720"/>
  <c r="CM716"/>
  <c r="CM712"/>
  <c r="CM708"/>
  <c r="CM704"/>
  <c r="CM700"/>
  <c r="CM696"/>
  <c r="CM692"/>
  <c r="CM688"/>
  <c r="CM684"/>
  <c r="CM680"/>
  <c r="CM676"/>
  <c r="CM672"/>
  <c r="CM668"/>
  <c r="CM664"/>
  <c r="CM658"/>
  <c r="CM650"/>
  <c r="CM642"/>
  <c r="CM634"/>
  <c r="CM626"/>
  <c r="CM618"/>
  <c r="CM610"/>
  <c r="CM602"/>
  <c r="CM594"/>
  <c r="CM586"/>
  <c r="CM578"/>
  <c r="CM570"/>
  <c r="CM562"/>
  <c r="CM554"/>
  <c r="CM546"/>
  <c r="CM538"/>
  <c r="CM530"/>
  <c r="CM522"/>
  <c r="CM514"/>
  <c r="CM506"/>
  <c r="CM503"/>
  <c r="CM842"/>
  <c r="CM834"/>
  <c r="CM826"/>
  <c r="CM818"/>
  <c r="CM810"/>
  <c r="CM802"/>
  <c r="CM794"/>
  <c r="CM656"/>
  <c r="CM648"/>
  <c r="CM640"/>
  <c r="CM632"/>
  <c r="CM624"/>
  <c r="CM616"/>
  <c r="CM608"/>
  <c r="CM600"/>
  <c r="CM592"/>
  <c r="CM584"/>
  <c r="CM576"/>
  <c r="CM568"/>
  <c r="CM560"/>
  <c r="CM552"/>
  <c r="CM544"/>
  <c r="CM536"/>
  <c r="CM528"/>
  <c r="CM520"/>
  <c r="CM512"/>
  <c r="CM504"/>
  <c r="CM844"/>
  <c r="CM836"/>
  <c r="CM828"/>
  <c r="CM820"/>
  <c r="CM812"/>
  <c r="CM804"/>
  <c r="CM796"/>
  <c r="CM790"/>
  <c r="CM786"/>
  <c r="CM782"/>
  <c r="CM778"/>
  <c r="CM774"/>
  <c r="CM770"/>
  <c r="CM766"/>
  <c r="CM762"/>
  <c r="CM758"/>
  <c r="CM754"/>
  <c r="CM750"/>
  <c r="CM746"/>
  <c r="CM742"/>
  <c r="CM738"/>
  <c r="CM734"/>
  <c r="CM730"/>
  <c r="CM726"/>
  <c r="CM722"/>
  <c r="CM718"/>
  <c r="CM714"/>
  <c r="CM710"/>
  <c r="CM706"/>
  <c r="CM702"/>
  <c r="CM698"/>
  <c r="CM694"/>
  <c r="CM690"/>
  <c r="CM686"/>
  <c r="CM682"/>
  <c r="CM678"/>
  <c r="CM674"/>
  <c r="CM670"/>
  <c r="CM666"/>
  <c r="CM662"/>
  <c r="CM654"/>
  <c r="CM646"/>
  <c r="CM638"/>
  <c r="CM630"/>
  <c r="CM622"/>
  <c r="CM614"/>
  <c r="CM606"/>
  <c r="CM598"/>
  <c r="CM590"/>
  <c r="CM582"/>
  <c r="CM574"/>
  <c r="CM566"/>
  <c r="CM558"/>
  <c r="CM550"/>
  <c r="CM542"/>
  <c r="CM534"/>
  <c r="CM526"/>
  <c r="CM518"/>
  <c r="CM510"/>
  <c r="CM846"/>
  <c r="CM838"/>
  <c r="CM830"/>
  <c r="CM822"/>
  <c r="CM814"/>
  <c r="CM806"/>
  <c r="CM798"/>
  <c r="CM660"/>
  <c r="CM652"/>
  <c r="CM644"/>
  <c r="CM636"/>
  <c r="CM628"/>
  <c r="CM620"/>
  <c r="CM612"/>
  <c r="CM604"/>
  <c r="CM596"/>
  <c r="CM588"/>
  <c r="CM580"/>
  <c r="CM572"/>
  <c r="CM564"/>
  <c r="CM556"/>
  <c r="CM548"/>
  <c r="CM540"/>
  <c r="CM532"/>
  <c r="CM524"/>
  <c r="CM516"/>
  <c r="CM508"/>
  <c r="CM502"/>
  <c r="CM501"/>
  <c r="CM500"/>
  <c r="CM499"/>
  <c r="CM498"/>
  <c r="CM497"/>
  <c r="CM496"/>
  <c r="CM495"/>
  <c r="CM494"/>
  <c r="CM493"/>
  <c r="CM492"/>
  <c r="CM491"/>
  <c r="CM490"/>
  <c r="CM489"/>
  <c r="CM488"/>
  <c r="CM487"/>
  <c r="CM486"/>
  <c r="CM485"/>
  <c r="CM484"/>
  <c r="CM483"/>
  <c r="CM482"/>
  <c r="CM481"/>
  <c r="CM480"/>
  <c r="CM479"/>
  <c r="CM478"/>
  <c r="CM477"/>
  <c r="CM476"/>
  <c r="CM475"/>
  <c r="CM474"/>
  <c r="CM473"/>
  <c r="CM472"/>
  <c r="CM471"/>
  <c r="CM470"/>
  <c r="CM469"/>
  <c r="CM468"/>
  <c r="CM467"/>
  <c r="CM466"/>
  <c r="CM465"/>
  <c r="CM464"/>
  <c r="CM463"/>
  <c r="CM462"/>
  <c r="CM461"/>
  <c r="CM460"/>
  <c r="CM459"/>
  <c r="CM458"/>
  <c r="CM457"/>
  <c r="CM456"/>
  <c r="CM455"/>
  <c r="CM454"/>
  <c r="CM453"/>
  <c r="CM452"/>
  <c r="CM451"/>
  <c r="CM450"/>
  <c r="CM449"/>
  <c r="CM448"/>
  <c r="CM447"/>
  <c r="CM446"/>
  <c r="CM445"/>
  <c r="CM444"/>
  <c r="CM443"/>
  <c r="CM442"/>
  <c r="CM441"/>
  <c r="CM440"/>
  <c r="CM439"/>
  <c r="CM438"/>
  <c r="CM437"/>
  <c r="CM436"/>
  <c r="CM435"/>
  <c r="CM434"/>
  <c r="CM433"/>
  <c r="CM432"/>
  <c r="CM431"/>
  <c r="CM430"/>
  <c r="CM429"/>
  <c r="CM428"/>
  <c r="CM427"/>
  <c r="CM426"/>
  <c r="CM425"/>
  <c r="CM424"/>
  <c r="CM423"/>
  <c r="CM422"/>
  <c r="CM421"/>
  <c r="CM420"/>
  <c r="CM419"/>
  <c r="CM418"/>
  <c r="CM417"/>
  <c r="CM416"/>
  <c r="CM415"/>
  <c r="CM414"/>
  <c r="CM413"/>
  <c r="CM412"/>
  <c r="CM411"/>
  <c r="CM410"/>
  <c r="CM409"/>
  <c r="CM408"/>
  <c r="CM407"/>
  <c r="CM406"/>
  <c r="CM405"/>
  <c r="CM404"/>
  <c r="CM403"/>
  <c r="CM402"/>
  <c r="CM401"/>
  <c r="CM400"/>
  <c r="CM399"/>
  <c r="CM398"/>
  <c r="CM397"/>
  <c r="CM396"/>
  <c r="CM395"/>
  <c r="CM394"/>
  <c r="CM393"/>
  <c r="CM392"/>
  <c r="CM391"/>
  <c r="CM390"/>
  <c r="CM389"/>
  <c r="CM388"/>
  <c r="CM387"/>
  <c r="CM386"/>
  <c r="CM385"/>
  <c r="CM384"/>
  <c r="CM383"/>
  <c r="CM382"/>
  <c r="CM381"/>
  <c r="CM380"/>
  <c r="CM379"/>
  <c r="CM378"/>
  <c r="CM377"/>
  <c r="CM376"/>
  <c r="CM375"/>
  <c r="CM373"/>
  <c r="CM371"/>
  <c r="CM370"/>
  <c r="CM369"/>
  <c r="CM368"/>
  <c r="CM367"/>
  <c r="CM366"/>
  <c r="CM365"/>
  <c r="CM364"/>
  <c r="CM363"/>
  <c r="CM362"/>
  <c r="CM361"/>
  <c r="CM360"/>
  <c r="CM359"/>
  <c r="CM358"/>
  <c r="CM357"/>
  <c r="CM356"/>
  <c r="CM355"/>
  <c r="CM354"/>
  <c r="CM353"/>
  <c r="CM352"/>
  <c r="CM351"/>
  <c r="CM350"/>
  <c r="CM349"/>
  <c r="CM348"/>
  <c r="CM347"/>
  <c r="CM346"/>
  <c r="CM345"/>
  <c r="CM344"/>
  <c r="CM343"/>
  <c r="CM342"/>
  <c r="CM341"/>
  <c r="CM340"/>
  <c r="CM339"/>
  <c r="CM338"/>
  <c r="CM337"/>
  <c r="CM336"/>
  <c r="CM335"/>
  <c r="CM334"/>
  <c r="CM333"/>
  <c r="CM332"/>
  <c r="CM331"/>
  <c r="CM330"/>
  <c r="CM329"/>
  <c r="CM328"/>
  <c r="CM327"/>
  <c r="CM326"/>
  <c r="CM325"/>
  <c r="CM324"/>
  <c r="CM323"/>
  <c r="CM322"/>
  <c r="CM321"/>
  <c r="CM320"/>
  <c r="CM319"/>
  <c r="CM318"/>
  <c r="CM317"/>
  <c r="CM316"/>
  <c r="CM315"/>
  <c r="CM314"/>
  <c r="CM313"/>
  <c r="CM312"/>
  <c r="CM311"/>
  <c r="CM310"/>
  <c r="CM309"/>
  <c r="CM308"/>
  <c r="CM307"/>
  <c r="CM306"/>
  <c r="CM305"/>
  <c r="CM304"/>
  <c r="CM303"/>
  <c r="CM302"/>
  <c r="CM301"/>
  <c r="CM300"/>
  <c r="CM299"/>
  <c r="CM298"/>
  <c r="CM297"/>
  <c r="CM296"/>
  <c r="CM295"/>
  <c r="CM294"/>
  <c r="CM293"/>
  <c r="CM292"/>
  <c r="CM291"/>
  <c r="CM290"/>
  <c r="CM289"/>
  <c r="CM288"/>
  <c r="CM287"/>
  <c r="CM286"/>
  <c r="CM285"/>
  <c r="CM284"/>
  <c r="CM283"/>
  <c r="CM282"/>
  <c r="CM281"/>
  <c r="CM280"/>
  <c r="CM279"/>
  <c r="CM278"/>
  <c r="CM277"/>
  <c r="CM276"/>
  <c r="CM275"/>
  <c r="CM274"/>
  <c r="CM273"/>
  <c r="CM272"/>
  <c r="CM271"/>
  <c r="CM270"/>
  <c r="CM269"/>
  <c r="CM268"/>
  <c r="CM267"/>
  <c r="CM266"/>
  <c r="CM265"/>
  <c r="CM264"/>
  <c r="CM263"/>
  <c r="CM262"/>
  <c r="CM261"/>
  <c r="CM260"/>
  <c r="CM259"/>
  <c r="CM258"/>
  <c r="CM374"/>
  <c r="CM372"/>
  <c r="CM252"/>
  <c r="CM250"/>
  <c r="CM248"/>
  <c r="CM246"/>
  <c r="CM244"/>
  <c r="CM242"/>
  <c r="CM240"/>
  <c r="CM238"/>
  <c r="CM236"/>
  <c r="CM234"/>
  <c r="CM232"/>
  <c r="CM230"/>
  <c r="CM228"/>
  <c r="CM226"/>
  <c r="CM224"/>
  <c r="CM222"/>
  <c r="CM220"/>
  <c r="CM218"/>
  <c r="CM216"/>
  <c r="CM214"/>
  <c r="CM212"/>
  <c r="CM210"/>
  <c r="CM129"/>
  <c r="CM128"/>
  <c r="CM115"/>
  <c r="CM256"/>
  <c r="CM254"/>
  <c r="CM251"/>
  <c r="CM247"/>
  <c r="CM243"/>
  <c r="CM239"/>
  <c r="CM235"/>
  <c r="CM231"/>
  <c r="CM227"/>
  <c r="CM223"/>
  <c r="CM219"/>
  <c r="CM215"/>
  <c r="CM211"/>
  <c r="CM208"/>
  <c r="CM206"/>
  <c r="CM204"/>
  <c r="CM202"/>
  <c r="CM200"/>
  <c r="CM198"/>
  <c r="CM196"/>
  <c r="CM194"/>
  <c r="CM192"/>
  <c r="CM167"/>
  <c r="CM165"/>
  <c r="CM163"/>
  <c r="CM161"/>
  <c r="CM159"/>
  <c r="CM157"/>
  <c r="CM155"/>
  <c r="CM153"/>
  <c r="CM151"/>
  <c r="CM149"/>
  <c r="CM147"/>
  <c r="CM145"/>
  <c r="CM143"/>
  <c r="CM141"/>
  <c r="CM139"/>
  <c r="CM137"/>
  <c r="CM135"/>
  <c r="CM133"/>
  <c r="CM127"/>
  <c r="CM126"/>
  <c r="CM213"/>
  <c r="CM132"/>
  <c r="CM125"/>
  <c r="CM124"/>
  <c r="CM257"/>
  <c r="CM255"/>
  <c r="CM253"/>
  <c r="CM249"/>
  <c r="CM245"/>
  <c r="CM241"/>
  <c r="CM237"/>
  <c r="CM233"/>
  <c r="CM229"/>
  <c r="CM225"/>
  <c r="CM221"/>
  <c r="CM217"/>
  <c r="CM209"/>
  <c r="CM207"/>
  <c r="CM205"/>
  <c r="CM203"/>
  <c r="CM201"/>
  <c r="CM199"/>
  <c r="CM197"/>
  <c r="CM195"/>
  <c r="CM193"/>
  <c r="CM191"/>
  <c r="CM190"/>
  <c r="CM189"/>
  <c r="CM188"/>
  <c r="CM187"/>
  <c r="CM186"/>
  <c r="CM185"/>
  <c r="CM184"/>
  <c r="CM183"/>
  <c r="CM182"/>
  <c r="CM181"/>
  <c r="CM180"/>
  <c r="CM179"/>
  <c r="CM178"/>
  <c r="CM177"/>
  <c r="CM176"/>
  <c r="CM175"/>
  <c r="CM174"/>
  <c r="CM173"/>
  <c r="CM172"/>
  <c r="CM171"/>
  <c r="CM170"/>
  <c r="CM169"/>
  <c r="CM168"/>
  <c r="CM166"/>
  <c r="CM164"/>
  <c r="CM162"/>
  <c r="CM160"/>
  <c r="CM158"/>
  <c r="CM156"/>
  <c r="CM154"/>
  <c r="CM152"/>
  <c r="CM150"/>
  <c r="CM148"/>
  <c r="CM146"/>
  <c r="CM144"/>
  <c r="CM142"/>
  <c r="CM140"/>
  <c r="CM138"/>
  <c r="CM136"/>
  <c r="CM134"/>
  <c r="CM131"/>
  <c r="CM130"/>
  <c r="CM123"/>
  <c r="CM122"/>
  <c r="CM121"/>
  <c r="CM120"/>
  <c r="CM119"/>
  <c r="CM118"/>
  <c r="CM117"/>
  <c r="CM116"/>
  <c r="CM112"/>
  <c r="CM111"/>
  <c r="CM114"/>
  <c r="CM110"/>
  <c r="CM107"/>
  <c r="CM113"/>
  <c r="CM105"/>
  <c r="CM101"/>
  <c r="CM104"/>
  <c r="CM102"/>
  <c r="CM108"/>
  <c r="CM103"/>
  <c r="CM99"/>
  <c r="CM95"/>
  <c r="CM109"/>
  <c r="CM106"/>
  <c r="CM100"/>
  <c r="CM98"/>
  <c r="CM93"/>
  <c r="CM89"/>
  <c r="CM96"/>
  <c r="CM92"/>
  <c r="CM88"/>
  <c r="CM97"/>
  <c r="CM91"/>
  <c r="CM87"/>
  <c r="CM83"/>
  <c r="CM94"/>
  <c r="CM90"/>
  <c r="CM86"/>
  <c r="CM82"/>
  <c r="CM85"/>
  <c r="CM79"/>
  <c r="CM75"/>
  <c r="CM80"/>
  <c r="CM78"/>
  <c r="CM74"/>
  <c r="CM81"/>
  <c r="CM77"/>
  <c r="CM73"/>
  <c r="CM69"/>
  <c r="CM84"/>
  <c r="CM76"/>
  <c r="CM72"/>
  <c r="CM68"/>
  <c r="CM70"/>
  <c r="CM64"/>
  <c r="CM60"/>
  <c r="CM56"/>
  <c r="CM54"/>
  <c r="CM71"/>
  <c r="CM65"/>
  <c r="CM61"/>
  <c r="CM57"/>
  <c r="CM53"/>
  <c r="CM66"/>
  <c r="CM62"/>
  <c r="CM58"/>
  <c r="CM52"/>
  <c r="CM67"/>
  <c r="CM63"/>
  <c r="CM59"/>
  <c r="CM55"/>
  <c r="CM49"/>
  <c r="CM45"/>
  <c r="CM41"/>
  <c r="CM37"/>
  <c r="CM48"/>
  <c r="CM44"/>
  <c r="CM40"/>
  <c r="CM36"/>
  <c r="CM51"/>
  <c r="CM47"/>
  <c r="CM43"/>
  <c r="CM39"/>
  <c r="CM35"/>
  <c r="CM31"/>
  <c r="CM50"/>
  <c r="CM46"/>
  <c r="CM42"/>
  <c r="CM38"/>
  <c r="CM34"/>
  <c r="CM30"/>
  <c r="CM29"/>
  <c r="CM26"/>
  <c r="CM22"/>
  <c r="CM18"/>
  <c r="CM7"/>
  <c r="CM6"/>
  <c r="CM5"/>
  <c r="CM32"/>
  <c r="CM25"/>
  <c r="CM21"/>
  <c r="CM17"/>
  <c r="CM12"/>
  <c r="CM10"/>
  <c r="CM33"/>
  <c r="CM24"/>
  <c r="CM20"/>
  <c r="CM16"/>
  <c r="CM9"/>
  <c r="CM4"/>
  <c r="CM28"/>
  <c r="CM27"/>
  <c r="CM23"/>
  <c r="CM19"/>
  <c r="CM15"/>
  <c r="CM14"/>
  <c r="CM13"/>
  <c r="CM11"/>
  <c r="CM8"/>
  <c r="DC502"/>
  <c r="DC503"/>
  <c r="DC501"/>
  <c r="DC500"/>
  <c r="DC499"/>
  <c r="DC498"/>
  <c r="DC497"/>
  <c r="DC496"/>
  <c r="DC495"/>
  <c r="DC494"/>
  <c r="DC493"/>
  <c r="DC492"/>
  <c r="DC491"/>
  <c r="DC490"/>
  <c r="DC489"/>
  <c r="DC488"/>
  <c r="DC487"/>
  <c r="DC486"/>
  <c r="DC485"/>
  <c r="DC484"/>
  <c r="DC483"/>
  <c r="DC482"/>
  <c r="DC481"/>
  <c r="DC480"/>
  <c r="DC479"/>
  <c r="DC478"/>
  <c r="DC477"/>
  <c r="DC476"/>
  <c r="DC475"/>
  <c r="DC474"/>
  <c r="DC473"/>
  <c r="DC472"/>
  <c r="DC471"/>
  <c r="DC470"/>
  <c r="DC469"/>
  <c r="DC468"/>
  <c r="DC467"/>
  <c r="DC466"/>
  <c r="DC465"/>
  <c r="DC464"/>
  <c r="DC463"/>
  <c r="DC462"/>
  <c r="DC461"/>
  <c r="DC460"/>
  <c r="DC459"/>
  <c r="DC458"/>
  <c r="DC457"/>
  <c r="DC456"/>
  <c r="DC455"/>
  <c r="DC454"/>
  <c r="DC453"/>
  <c r="DC452"/>
  <c r="DC451"/>
  <c r="DC450"/>
  <c r="DC449"/>
  <c r="DC448"/>
  <c r="DC447"/>
  <c r="DC446"/>
  <c r="DC445"/>
  <c r="DC444"/>
  <c r="DC443"/>
  <c r="DC442"/>
  <c r="DC441"/>
  <c r="DC440"/>
  <c r="DC439"/>
  <c r="DC438"/>
  <c r="DC437"/>
  <c r="DC436"/>
  <c r="DC435"/>
  <c r="DC434"/>
  <c r="DC433"/>
  <c r="DC432"/>
  <c r="DC431"/>
  <c r="DC430"/>
  <c r="DC429"/>
  <c r="DC428"/>
  <c r="DC427"/>
  <c r="DC426"/>
  <c r="DC425"/>
  <c r="DC424"/>
  <c r="DC423"/>
  <c r="DC422"/>
  <c r="DC421"/>
  <c r="DC420"/>
  <c r="DC419"/>
  <c r="DC418"/>
  <c r="DC417"/>
  <c r="DC416"/>
  <c r="DC415"/>
  <c r="DC414"/>
  <c r="DC413"/>
  <c r="DC412"/>
  <c r="DC411"/>
  <c r="DC410"/>
  <c r="DC409"/>
  <c r="DC408"/>
  <c r="DC407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372"/>
  <c r="DC252"/>
  <c r="DC250"/>
  <c r="DC248"/>
  <c r="DC246"/>
  <c r="DC244"/>
  <c r="DC242"/>
  <c r="DC240"/>
  <c r="DC238"/>
  <c r="DC236"/>
  <c r="DC234"/>
  <c r="DC232"/>
  <c r="DC230"/>
  <c r="DC228"/>
  <c r="DC226"/>
  <c r="DC224"/>
  <c r="DC222"/>
  <c r="DC220"/>
  <c r="DC218"/>
  <c r="DC216"/>
  <c r="DC214"/>
  <c r="DC212"/>
  <c r="DC210"/>
  <c r="DC129"/>
  <c r="DC128"/>
  <c r="DC115"/>
  <c r="DC256"/>
  <c r="DC254"/>
  <c r="DC251"/>
  <c r="DC247"/>
  <c r="DC243"/>
  <c r="DC239"/>
  <c r="DC235"/>
  <c r="DC231"/>
  <c r="DC227"/>
  <c r="DC223"/>
  <c r="DC219"/>
  <c r="DC215"/>
  <c r="DC208"/>
  <c r="DC206"/>
  <c r="DC204"/>
  <c r="DC202"/>
  <c r="DC200"/>
  <c r="DC198"/>
  <c r="DC196"/>
  <c r="DC194"/>
  <c r="DC192"/>
  <c r="DC167"/>
  <c r="DC165"/>
  <c r="DC163"/>
  <c r="DC161"/>
  <c r="DC159"/>
  <c r="DC157"/>
  <c r="DC155"/>
  <c r="DC153"/>
  <c r="DC151"/>
  <c r="DC149"/>
  <c r="DC147"/>
  <c r="DC145"/>
  <c r="DC143"/>
  <c r="DC141"/>
  <c r="DC139"/>
  <c r="DC137"/>
  <c r="DC135"/>
  <c r="DC133"/>
  <c r="DC127"/>
  <c r="DC126"/>
  <c r="DC209"/>
  <c r="DC132"/>
  <c r="DC125"/>
  <c r="DC124"/>
  <c r="DC255"/>
  <c r="DC253"/>
  <c r="DC249"/>
  <c r="DC245"/>
  <c r="DC241"/>
  <c r="DC237"/>
  <c r="DC233"/>
  <c r="DC229"/>
  <c r="DC225"/>
  <c r="DC221"/>
  <c r="DC217"/>
  <c r="DC213"/>
  <c r="DC211"/>
  <c r="DC207"/>
  <c r="DC205"/>
  <c r="DC203"/>
  <c r="DC201"/>
  <c r="DC199"/>
  <c r="DC197"/>
  <c r="DC195"/>
  <c r="DC193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6"/>
  <c r="DC164"/>
  <c r="DC162"/>
  <c r="DC160"/>
  <c r="DC158"/>
  <c r="DC156"/>
  <c r="DC154"/>
  <c r="DC152"/>
  <c r="DC150"/>
  <c r="DC148"/>
  <c r="DC146"/>
  <c r="DC144"/>
  <c r="DC142"/>
  <c r="DC140"/>
  <c r="DC138"/>
  <c r="DC136"/>
  <c r="DC134"/>
  <c r="DC131"/>
  <c r="DC130"/>
  <c r="DC123"/>
  <c r="DC122"/>
  <c r="DC121"/>
  <c r="DC120"/>
  <c r="DC119"/>
  <c r="DC118"/>
  <c r="DC117"/>
  <c r="DC116"/>
  <c r="DC112"/>
  <c r="DC111"/>
  <c r="DC114"/>
  <c r="DC110"/>
  <c r="DC107"/>
  <c r="DC113"/>
  <c r="DC105"/>
  <c r="DC101"/>
  <c r="DC104"/>
  <c r="DC102"/>
  <c r="DC108"/>
  <c r="DC103"/>
  <c r="DC99"/>
  <c r="DC95"/>
  <c r="DC109"/>
  <c r="DC106"/>
  <c r="DC100"/>
  <c r="DC98"/>
  <c r="DC93"/>
  <c r="DC89"/>
  <c r="DC96"/>
  <c r="DC92"/>
  <c r="DC88"/>
  <c r="DC97"/>
  <c r="DC91"/>
  <c r="DC87"/>
  <c r="DC83"/>
  <c r="DC94"/>
  <c r="DC90"/>
  <c r="DC86"/>
  <c r="DC82"/>
  <c r="DC85"/>
  <c r="DC79"/>
  <c r="DC75"/>
  <c r="DC80"/>
  <c r="DC78"/>
  <c r="DC74"/>
  <c r="DC81"/>
  <c r="DC77"/>
  <c r="DC73"/>
  <c r="DC69"/>
  <c r="DC84"/>
  <c r="DC76"/>
  <c r="DC72"/>
  <c r="DC68"/>
  <c r="DC70"/>
  <c r="DC64"/>
  <c r="DC60"/>
  <c r="DC56"/>
  <c r="DC54"/>
  <c r="DC71"/>
  <c r="DC65"/>
  <c r="DC61"/>
  <c r="DC57"/>
  <c r="DC53"/>
  <c r="DC66"/>
  <c r="DC62"/>
  <c r="DC58"/>
  <c r="DC52"/>
  <c r="DC67"/>
  <c r="DC63"/>
  <c r="DC59"/>
  <c r="DC55"/>
  <c r="DC49"/>
  <c r="DC45"/>
  <c r="DC41"/>
  <c r="DC37"/>
  <c r="DC48"/>
  <c r="DC44"/>
  <c r="DC40"/>
  <c r="DC36"/>
  <c r="DC51"/>
  <c r="DC47"/>
  <c r="DC43"/>
  <c r="DC39"/>
  <c r="DC35"/>
  <c r="DC31"/>
  <c r="DC50"/>
  <c r="DC46"/>
  <c r="DC42"/>
  <c r="DC38"/>
  <c r="DC34"/>
  <c r="DC30"/>
  <c r="DC29"/>
  <c r="DC26"/>
  <c r="DC22"/>
  <c r="DC18"/>
  <c r="DC7"/>
  <c r="DC6"/>
  <c r="DC5"/>
  <c r="DC32"/>
  <c r="DC25"/>
  <c r="DC21"/>
  <c r="DC17"/>
  <c r="DC12"/>
  <c r="DC10"/>
  <c r="DC33"/>
  <c r="DC24"/>
  <c r="DC20"/>
  <c r="DC16"/>
  <c r="DC9"/>
  <c r="DC4"/>
  <c r="DC28"/>
  <c r="DC27"/>
  <c r="DC23"/>
  <c r="DC19"/>
  <c r="DC15"/>
  <c r="DC14"/>
  <c r="DC13"/>
  <c r="DC11"/>
  <c r="DC8"/>
  <c r="WN5"/>
  <c r="WO4"/>
  <c r="VU58"/>
  <c r="CQ61" i="2"/>
  <c r="VU60" i="5"/>
  <c r="CQ63" i="2"/>
  <c r="VU62" i="5"/>
  <c r="CQ65" i="2"/>
  <c r="VU64" i="5"/>
  <c r="CQ67" i="2"/>
  <c r="VU66" i="5"/>
  <c r="CQ69" i="2"/>
  <c r="VU68" i="5"/>
  <c r="CQ71" i="2"/>
  <c r="VU70" i="5"/>
  <c r="CQ73" i="2"/>
  <c r="VU72" i="5"/>
  <c r="CQ78" i="2"/>
  <c r="VU77" i="5"/>
  <c r="CQ86" i="2"/>
  <c r="VU85" i="5"/>
  <c r="CQ94" i="2"/>
  <c r="VU93" i="5"/>
  <c r="CQ102" i="2"/>
  <c r="VU101" i="5"/>
  <c r="CQ110" i="2"/>
  <c r="VU109" i="5"/>
  <c r="FO30"/>
  <c r="GH32"/>
  <c r="KR10"/>
  <c r="J10"/>
  <c r="EF10"/>
  <c r="EA10"/>
  <c r="F10"/>
  <c r="WT10"/>
  <c r="HQ10"/>
  <c r="B10"/>
  <c r="KV10"/>
  <c r="LA10" s="1"/>
  <c r="ED10"/>
  <c r="O10"/>
  <c r="V10"/>
  <c r="W10"/>
  <c r="R10"/>
  <c r="EC10"/>
  <c r="S10"/>
  <c r="N10"/>
  <c r="KW10"/>
  <c r="BF10"/>
  <c r="BB10"/>
  <c r="VQ9"/>
  <c r="AX10"/>
  <c r="ET10"/>
  <c r="VX10"/>
  <c r="FH10"/>
  <c r="XS10"/>
  <c r="FK10"/>
  <c r="VL10"/>
  <c r="EU10"/>
  <c r="WR10"/>
  <c r="VT10"/>
  <c r="EX10"/>
  <c r="ER10"/>
  <c r="VP10"/>
  <c r="FE10"/>
  <c r="KZ10"/>
  <c r="WU10"/>
  <c r="AH11"/>
  <c r="EH11"/>
  <c r="AI11"/>
  <c r="AD11"/>
  <c r="EI11"/>
  <c r="AE11"/>
  <c r="Z11"/>
  <c r="AA11"/>
  <c r="UV11"/>
  <c r="UW11"/>
  <c r="AT11"/>
  <c r="VM10"/>
  <c r="UX11"/>
  <c r="AP11"/>
  <c r="KS11"/>
  <c r="AL11"/>
  <c r="WY11"/>
  <c r="XH11"/>
  <c r="WQ11"/>
  <c r="XR11"/>
  <c r="GI11"/>
  <c r="GD11"/>
  <c r="FY11"/>
  <c r="FT11"/>
  <c r="FO11"/>
  <c r="FJ11"/>
  <c r="HR11"/>
  <c r="GJ11"/>
  <c r="GE11"/>
  <c r="FZ11"/>
  <c r="FU11"/>
  <c r="FP11"/>
  <c r="VW11"/>
  <c r="HS11"/>
  <c r="EK11"/>
  <c r="KR12"/>
  <c r="J12"/>
  <c r="EF12"/>
  <c r="EA12"/>
  <c r="F12"/>
  <c r="WT12"/>
  <c r="HQ12"/>
  <c r="B12"/>
  <c r="KV12"/>
  <c r="LA12" s="1"/>
  <c r="ED12"/>
  <c r="O12"/>
  <c r="V12"/>
  <c r="W12"/>
  <c r="R12"/>
  <c r="EC12"/>
  <c r="S12"/>
  <c r="N12"/>
  <c r="KW12"/>
  <c r="BF12"/>
  <c r="BB12"/>
  <c r="AX12"/>
  <c r="VQ11"/>
  <c r="ET12"/>
  <c r="VX12"/>
  <c r="FH12"/>
  <c r="XS12"/>
  <c r="FK12"/>
  <c r="VL12"/>
  <c r="EU12"/>
  <c r="WR12"/>
  <c r="VT12"/>
  <c r="EX12"/>
  <c r="ER12"/>
  <c r="VP12"/>
  <c r="FE12"/>
  <c r="KZ12"/>
  <c r="WU12"/>
  <c r="AH13"/>
  <c r="EH13"/>
  <c r="AI13"/>
  <c r="AD13"/>
  <c r="EI13"/>
  <c r="AE13"/>
  <c r="Z13"/>
  <c r="AA13"/>
  <c r="UV13"/>
  <c r="UW13"/>
  <c r="AT13"/>
  <c r="VM12"/>
  <c r="UX13"/>
  <c r="AP13"/>
  <c r="KS13"/>
  <c r="AL13"/>
  <c r="WY13"/>
  <c r="XH13"/>
  <c r="WQ13"/>
  <c r="XR13"/>
  <c r="FJ13"/>
  <c r="HR13"/>
  <c r="VW13"/>
  <c r="HS13"/>
  <c r="EK13"/>
  <c r="WT14"/>
  <c r="HQ14"/>
  <c r="J14"/>
  <c r="KV14"/>
  <c r="LA14" s="1"/>
  <c r="F14"/>
  <c r="KR14"/>
  <c r="B14"/>
  <c r="EF14"/>
  <c r="EA14"/>
  <c r="O14"/>
  <c r="EC14"/>
  <c r="V14"/>
  <c r="ED14"/>
  <c r="W14"/>
  <c r="R14"/>
  <c r="S14"/>
  <c r="N14"/>
  <c r="BF14"/>
  <c r="ET14"/>
  <c r="BB14"/>
  <c r="KW14"/>
  <c r="AX14"/>
  <c r="VQ13"/>
  <c r="XS14"/>
  <c r="FK14"/>
  <c r="VX14"/>
  <c r="FH14"/>
  <c r="VT14"/>
  <c r="EX14"/>
  <c r="ER14"/>
  <c r="VP14"/>
  <c r="FE14"/>
  <c r="VL14"/>
  <c r="EU14"/>
  <c r="WR14"/>
  <c r="KZ14"/>
  <c r="WU14"/>
  <c r="WV14" s="1"/>
  <c r="AE15"/>
  <c r="Z15"/>
  <c r="EH15"/>
  <c r="AA15"/>
  <c r="EI15"/>
  <c r="AH15"/>
  <c r="AI15"/>
  <c r="AD15"/>
  <c r="UV15"/>
  <c r="AP15"/>
  <c r="UW15"/>
  <c r="AL15"/>
  <c r="UX15"/>
  <c r="KS15"/>
  <c r="AT15"/>
  <c r="VM14"/>
  <c r="XH15"/>
  <c r="WQ15"/>
  <c r="WY15"/>
  <c r="FJ15"/>
  <c r="HR15"/>
  <c r="VW15"/>
  <c r="HS15"/>
  <c r="XR15"/>
  <c r="EK15"/>
  <c r="KV16"/>
  <c r="LA16" s="1"/>
  <c r="F16"/>
  <c r="KR16"/>
  <c r="B16"/>
  <c r="WT16"/>
  <c r="EF16"/>
  <c r="EA16"/>
  <c r="HQ16"/>
  <c r="J16"/>
  <c r="EC16"/>
  <c r="V16"/>
  <c r="ED16"/>
  <c r="W16"/>
  <c r="R16"/>
  <c r="S16"/>
  <c r="N16"/>
  <c r="O16"/>
  <c r="ET16"/>
  <c r="BB16"/>
  <c r="KW16"/>
  <c r="AX16"/>
  <c r="VQ15"/>
  <c r="BF16"/>
  <c r="FK16"/>
  <c r="VX16"/>
  <c r="FH16"/>
  <c r="XS16"/>
  <c r="VP16"/>
  <c r="FE16"/>
  <c r="WR16"/>
  <c r="VL16"/>
  <c r="EU16"/>
  <c r="VT16"/>
  <c r="EX16"/>
  <c r="ER16"/>
  <c r="WU16"/>
  <c r="KZ16"/>
  <c r="EI17"/>
  <c r="AH17"/>
  <c r="AI17"/>
  <c r="AD17"/>
  <c r="AE17"/>
  <c r="Z17"/>
  <c r="EH17"/>
  <c r="AA17"/>
  <c r="UX17"/>
  <c r="KS17"/>
  <c r="AT17"/>
  <c r="UV17"/>
  <c r="AP17"/>
  <c r="VM16"/>
  <c r="UW17"/>
  <c r="AL17"/>
  <c r="WY17"/>
  <c r="XH17"/>
  <c r="WQ17"/>
  <c r="VW17"/>
  <c r="HS17"/>
  <c r="XR17"/>
  <c r="EK17"/>
  <c r="FJ17"/>
  <c r="HR17"/>
  <c r="WT18"/>
  <c r="EF18"/>
  <c r="EA18"/>
  <c r="HQ18"/>
  <c r="J18"/>
  <c r="KV18"/>
  <c r="LA18" s="1"/>
  <c r="F18"/>
  <c r="KR18"/>
  <c r="B18"/>
  <c r="S18"/>
  <c r="N18"/>
  <c r="O18"/>
  <c r="EC18"/>
  <c r="V18"/>
  <c r="ED18"/>
  <c r="W18"/>
  <c r="R18"/>
  <c r="VQ17"/>
  <c r="BF18"/>
  <c r="ET18"/>
  <c r="BB18"/>
  <c r="KW18"/>
  <c r="AX18"/>
  <c r="VX18"/>
  <c r="FH18"/>
  <c r="XS18"/>
  <c r="FK18"/>
  <c r="VT18"/>
  <c r="EX18"/>
  <c r="ER18"/>
  <c r="VP18"/>
  <c r="FE18"/>
  <c r="WR18"/>
  <c r="VL18"/>
  <c r="EU18"/>
  <c r="WU18"/>
  <c r="KZ18"/>
  <c r="AE19"/>
  <c r="Z19"/>
  <c r="EH19"/>
  <c r="AA19"/>
  <c r="EI19"/>
  <c r="AH19"/>
  <c r="AI19"/>
  <c r="AD19"/>
  <c r="UV19"/>
  <c r="AP19"/>
  <c r="VM18"/>
  <c r="UW19"/>
  <c r="AL19"/>
  <c r="UX19"/>
  <c r="KS19"/>
  <c r="AT19"/>
  <c r="XH19"/>
  <c r="WQ19"/>
  <c r="WY19"/>
  <c r="FJ19"/>
  <c r="HR19"/>
  <c r="VW19"/>
  <c r="HS19"/>
  <c r="XR19"/>
  <c r="EK19"/>
  <c r="KV20"/>
  <c r="LA20" s="1"/>
  <c r="F20"/>
  <c r="KR20"/>
  <c r="B20"/>
  <c r="WT20"/>
  <c r="EF20"/>
  <c r="EA20"/>
  <c r="HQ20"/>
  <c r="J20"/>
  <c r="EC20"/>
  <c r="V20"/>
  <c r="ED20"/>
  <c r="W20"/>
  <c r="R20"/>
  <c r="S20"/>
  <c r="N20"/>
  <c r="O20"/>
  <c r="ET20"/>
  <c r="BB20"/>
  <c r="KW20"/>
  <c r="AX20"/>
  <c r="VQ19"/>
  <c r="BF20"/>
  <c r="FK20"/>
  <c r="VX20"/>
  <c r="FH20"/>
  <c r="XS20"/>
  <c r="VP20"/>
  <c r="FE20"/>
  <c r="WR20"/>
  <c r="VL20"/>
  <c r="EU20"/>
  <c r="VT20"/>
  <c r="EX20"/>
  <c r="ER20"/>
  <c r="WU20"/>
  <c r="KZ20"/>
  <c r="EI21"/>
  <c r="AH21"/>
  <c r="AI21"/>
  <c r="AD21"/>
  <c r="AE21"/>
  <c r="Z21"/>
  <c r="EH21"/>
  <c r="AA21"/>
  <c r="UX21"/>
  <c r="KS21"/>
  <c r="AT21"/>
  <c r="UV21"/>
  <c r="AP21"/>
  <c r="VM20"/>
  <c r="UW21"/>
  <c r="AL21"/>
  <c r="WY21"/>
  <c r="XH21"/>
  <c r="WQ21"/>
  <c r="VW21"/>
  <c r="HS21"/>
  <c r="XR21"/>
  <c r="EK21"/>
  <c r="FJ21"/>
  <c r="HR21"/>
  <c r="WT22"/>
  <c r="EF22"/>
  <c r="EA22"/>
  <c r="HQ22"/>
  <c r="J22"/>
  <c r="KV22"/>
  <c r="LA22" s="1"/>
  <c r="F22"/>
  <c r="KR22"/>
  <c r="B22"/>
  <c r="S22"/>
  <c r="N22"/>
  <c r="O22"/>
  <c r="EC22"/>
  <c r="V22"/>
  <c r="ED22"/>
  <c r="W22"/>
  <c r="R22"/>
  <c r="VQ21"/>
  <c r="BF22"/>
  <c r="ET22"/>
  <c r="BB22"/>
  <c r="KW22"/>
  <c r="AX22"/>
  <c r="VX22"/>
  <c r="FH22"/>
  <c r="XS22"/>
  <c r="FK22"/>
  <c r="VT22"/>
  <c r="EX22"/>
  <c r="ER22"/>
  <c r="VP22"/>
  <c r="FE22"/>
  <c r="WR22"/>
  <c r="VL22"/>
  <c r="EU22"/>
  <c r="WU22"/>
  <c r="KZ22"/>
  <c r="AE23"/>
  <c r="Z23"/>
  <c r="EH23"/>
  <c r="AA23"/>
  <c r="EI23"/>
  <c r="AH23"/>
  <c r="AI23"/>
  <c r="AD23"/>
  <c r="UV23"/>
  <c r="AP23"/>
  <c r="VM22"/>
  <c r="UW23"/>
  <c r="AL23"/>
  <c r="UX23"/>
  <c r="KS23"/>
  <c r="AT23"/>
  <c r="XH23"/>
  <c r="WQ23"/>
  <c r="WY23"/>
  <c r="FJ23"/>
  <c r="HR23"/>
  <c r="VW23"/>
  <c r="HS23"/>
  <c r="XR23"/>
  <c r="EK23"/>
  <c r="KV24"/>
  <c r="LA24" s="1"/>
  <c r="F24"/>
  <c r="KR24"/>
  <c r="B24"/>
  <c r="WT24"/>
  <c r="EF24"/>
  <c r="EA24"/>
  <c r="HQ24"/>
  <c r="J24"/>
  <c r="EC24"/>
  <c r="V24"/>
  <c r="ED24"/>
  <c r="W24"/>
  <c r="R24"/>
  <c r="S24"/>
  <c r="N24"/>
  <c r="O24"/>
  <c r="ET24"/>
  <c r="BB24"/>
  <c r="KW24"/>
  <c r="AX24"/>
  <c r="VQ23"/>
  <c r="BF24"/>
  <c r="FK24"/>
  <c r="VX24"/>
  <c r="FH24"/>
  <c r="XS24"/>
  <c r="VP24"/>
  <c r="FE24"/>
  <c r="WR24"/>
  <c r="VL24"/>
  <c r="EU24"/>
  <c r="VT24"/>
  <c r="EX24"/>
  <c r="ER24"/>
  <c r="WU24"/>
  <c r="KZ24"/>
  <c r="EI25"/>
  <c r="AH25"/>
  <c r="AI25"/>
  <c r="AD25"/>
  <c r="AE25"/>
  <c r="Z25"/>
  <c r="EH25"/>
  <c r="AA25"/>
  <c r="UX25"/>
  <c r="KS25"/>
  <c r="AT25"/>
  <c r="UV25"/>
  <c r="AP25"/>
  <c r="VM24"/>
  <c r="UW25"/>
  <c r="AL25"/>
  <c r="WY25"/>
  <c r="XH25"/>
  <c r="WQ25"/>
  <c r="VW25"/>
  <c r="HS25"/>
  <c r="XR25"/>
  <c r="EK25"/>
  <c r="FJ25"/>
  <c r="HR25"/>
  <c r="WT26"/>
  <c r="EF26"/>
  <c r="EA26"/>
  <c r="HQ26"/>
  <c r="J26"/>
  <c r="KV26"/>
  <c r="LA26" s="1"/>
  <c r="F26"/>
  <c r="KR26"/>
  <c r="B26"/>
  <c r="S26"/>
  <c r="N26"/>
  <c r="O26"/>
  <c r="EC26"/>
  <c r="V26"/>
  <c r="ED26"/>
  <c r="W26"/>
  <c r="R26"/>
  <c r="VQ25"/>
  <c r="BF26"/>
  <c r="ET26"/>
  <c r="BB26"/>
  <c r="KW26"/>
  <c r="AX26"/>
  <c r="VX26"/>
  <c r="FH26"/>
  <c r="XS26"/>
  <c r="FK26"/>
  <c r="VT26"/>
  <c r="EX26"/>
  <c r="ER26"/>
  <c r="VP26"/>
  <c r="FE26"/>
  <c r="WR26"/>
  <c r="VL26"/>
  <c r="EU26"/>
  <c r="WU26"/>
  <c r="KZ26"/>
  <c r="EH27"/>
  <c r="AE27"/>
  <c r="Z27"/>
  <c r="EI27"/>
  <c r="AA27"/>
  <c r="AH27"/>
  <c r="AI27"/>
  <c r="AD27"/>
  <c r="KS27"/>
  <c r="UV27"/>
  <c r="AP27"/>
  <c r="VM26"/>
  <c r="AL27"/>
  <c r="UW27"/>
  <c r="UX27"/>
  <c r="AT27"/>
  <c r="WY27"/>
  <c r="XH27"/>
  <c r="WQ27"/>
  <c r="XR27"/>
  <c r="EK27"/>
  <c r="HR27"/>
  <c r="FJ27"/>
  <c r="VW27"/>
  <c r="HS27"/>
  <c r="HQ28"/>
  <c r="J28"/>
  <c r="KV28"/>
  <c r="LA28" s="1"/>
  <c r="F28"/>
  <c r="WT28"/>
  <c r="KR28"/>
  <c r="EF28"/>
  <c r="B28"/>
  <c r="EA28"/>
  <c r="O28"/>
  <c r="EC28"/>
  <c r="V28"/>
  <c r="ED28"/>
  <c r="R28"/>
  <c r="S28"/>
  <c r="W28"/>
  <c r="N28"/>
  <c r="BF28"/>
  <c r="ET28"/>
  <c r="BB28"/>
  <c r="AX28"/>
  <c r="VQ27"/>
  <c r="KW28"/>
  <c r="XS28"/>
  <c r="FK28"/>
  <c r="VX28"/>
  <c r="FH28"/>
  <c r="VT28"/>
  <c r="EX28"/>
  <c r="ER28"/>
  <c r="VP28"/>
  <c r="FE28"/>
  <c r="WR28"/>
  <c r="EU28"/>
  <c r="VL28"/>
  <c r="WU28"/>
  <c r="KZ28"/>
  <c r="EH29"/>
  <c r="AA29"/>
  <c r="EI29"/>
  <c r="AH29"/>
  <c r="AI29"/>
  <c r="Z29"/>
  <c r="AD29"/>
  <c r="AE29"/>
  <c r="UW29"/>
  <c r="AL29"/>
  <c r="UX29"/>
  <c r="KS29"/>
  <c r="AT29"/>
  <c r="VM28"/>
  <c r="UV29"/>
  <c r="AP29"/>
  <c r="WQ29"/>
  <c r="XH29"/>
  <c r="WY29"/>
  <c r="HR29"/>
  <c r="VW29"/>
  <c r="HS29"/>
  <c r="EK29"/>
  <c r="FJ29"/>
  <c r="XR29"/>
  <c r="KR30"/>
  <c r="B30"/>
  <c r="WT30"/>
  <c r="EF30"/>
  <c r="EA30"/>
  <c r="F30"/>
  <c r="J30"/>
  <c r="KV30"/>
  <c r="LA30" s="1"/>
  <c r="HQ30"/>
  <c r="ED30"/>
  <c r="W30"/>
  <c r="R30"/>
  <c r="S30"/>
  <c r="N30"/>
  <c r="O30"/>
  <c r="EC30"/>
  <c r="V30"/>
  <c r="KW30"/>
  <c r="AX30"/>
  <c r="VQ29"/>
  <c r="BF30"/>
  <c r="ET30"/>
  <c r="BB30"/>
  <c r="VX30"/>
  <c r="FH30"/>
  <c r="XS30"/>
  <c r="FK30"/>
  <c r="WR30"/>
  <c r="VL30"/>
  <c r="EU30"/>
  <c r="EX30"/>
  <c r="VP30"/>
  <c r="ER30"/>
  <c r="VT30"/>
  <c r="FE30"/>
  <c r="KZ30"/>
  <c r="WU30"/>
  <c r="AI31"/>
  <c r="AD31"/>
  <c r="AE31"/>
  <c r="Z31"/>
  <c r="EH31"/>
  <c r="EI31"/>
  <c r="AH31"/>
  <c r="AA31"/>
  <c r="KS31"/>
  <c r="AT31"/>
  <c r="UV31"/>
  <c r="AP31"/>
  <c r="VM30"/>
  <c r="UW31"/>
  <c r="UX31"/>
  <c r="AL31"/>
  <c r="WY31"/>
  <c r="XH31"/>
  <c r="WQ31"/>
  <c r="XR31"/>
  <c r="EK31"/>
  <c r="FJ31"/>
  <c r="HR31"/>
  <c r="VW31"/>
  <c r="HS31"/>
  <c r="HQ32"/>
  <c r="J32"/>
  <c r="KV32"/>
  <c r="LA32" s="1"/>
  <c r="F32"/>
  <c r="B32"/>
  <c r="EA32"/>
  <c r="WT32"/>
  <c r="KR32"/>
  <c r="EF32"/>
  <c r="O32"/>
  <c r="EC32"/>
  <c r="V32"/>
  <c r="W32"/>
  <c r="N32"/>
  <c r="ED32"/>
  <c r="R32"/>
  <c r="S32"/>
  <c r="BF32"/>
  <c r="ET32"/>
  <c r="BB32"/>
  <c r="KW32"/>
  <c r="AX32"/>
  <c r="VQ31"/>
  <c r="XS32"/>
  <c r="FK32"/>
  <c r="FH32"/>
  <c r="VX32"/>
  <c r="VT32"/>
  <c r="EX32"/>
  <c r="ER32"/>
  <c r="VP32"/>
  <c r="FE32"/>
  <c r="EU32"/>
  <c r="VL32"/>
  <c r="WR32"/>
  <c r="WU32"/>
  <c r="KZ32"/>
  <c r="EH33"/>
  <c r="AA33"/>
  <c r="EI33"/>
  <c r="AH33"/>
  <c r="AD33"/>
  <c r="AE33"/>
  <c r="AI33"/>
  <c r="Z33"/>
  <c r="UW33"/>
  <c r="AL33"/>
  <c r="UX33"/>
  <c r="AP33"/>
  <c r="KS33"/>
  <c r="AT33"/>
  <c r="VM32"/>
  <c r="UV33"/>
  <c r="WQ33"/>
  <c r="WY33"/>
  <c r="XH33"/>
  <c r="HR33"/>
  <c r="VW33"/>
  <c r="HS33"/>
  <c r="XR33"/>
  <c r="EK33"/>
  <c r="FJ33"/>
  <c r="KR34"/>
  <c r="B34"/>
  <c r="WT34"/>
  <c r="EF34"/>
  <c r="EA34"/>
  <c r="J34"/>
  <c r="KV34"/>
  <c r="LA34" s="1"/>
  <c r="HQ34"/>
  <c r="F34"/>
  <c r="ED34"/>
  <c r="W34"/>
  <c r="R34"/>
  <c r="S34"/>
  <c r="N34"/>
  <c r="V34"/>
  <c r="O34"/>
  <c r="EC34"/>
  <c r="KW34"/>
  <c r="AX34"/>
  <c r="VQ33"/>
  <c r="ET34"/>
  <c r="BB34"/>
  <c r="BF34"/>
  <c r="XS34"/>
  <c r="VX34"/>
  <c r="FH34"/>
  <c r="FK34"/>
  <c r="WR34"/>
  <c r="VL34"/>
  <c r="EU34"/>
  <c r="VP34"/>
  <c r="ER34"/>
  <c r="VT34"/>
  <c r="FE34"/>
  <c r="EX34"/>
  <c r="WU34"/>
  <c r="KZ34"/>
  <c r="EH35"/>
  <c r="AA35"/>
  <c r="EI35"/>
  <c r="AH35"/>
  <c r="AI35"/>
  <c r="AD35"/>
  <c r="AE35"/>
  <c r="Z35"/>
  <c r="UW35"/>
  <c r="AL35"/>
  <c r="UX35"/>
  <c r="KS35"/>
  <c r="AT35"/>
  <c r="UV35"/>
  <c r="AP35"/>
  <c r="VM34"/>
  <c r="WQ35"/>
  <c r="WY35"/>
  <c r="XH35"/>
  <c r="HR35"/>
  <c r="VW35"/>
  <c r="HS35"/>
  <c r="XR35"/>
  <c r="EK35"/>
  <c r="FJ35"/>
  <c r="KR36"/>
  <c r="B36"/>
  <c r="WT36"/>
  <c r="EF36"/>
  <c r="EA36"/>
  <c r="HQ36"/>
  <c r="J36"/>
  <c r="KV36"/>
  <c r="LA36" s="1"/>
  <c r="F36"/>
  <c r="ED36"/>
  <c r="W36"/>
  <c r="R36"/>
  <c r="S36"/>
  <c r="N36"/>
  <c r="O36"/>
  <c r="EC36"/>
  <c r="V36"/>
  <c r="KW36"/>
  <c r="AX36"/>
  <c r="VQ35"/>
  <c r="BF36"/>
  <c r="ET36"/>
  <c r="BB36"/>
  <c r="VX36"/>
  <c r="FH36"/>
  <c r="XS36"/>
  <c r="FK36"/>
  <c r="WR36"/>
  <c r="VL36"/>
  <c r="EU36"/>
  <c r="VT36"/>
  <c r="EX36"/>
  <c r="ER36"/>
  <c r="VP36"/>
  <c r="FE36"/>
  <c r="WU36"/>
  <c r="KZ36"/>
  <c r="AI37"/>
  <c r="AD37"/>
  <c r="AE37"/>
  <c r="Z37"/>
  <c r="EH37"/>
  <c r="AA37"/>
  <c r="EI37"/>
  <c r="AH37"/>
  <c r="KS37"/>
  <c r="AT37"/>
  <c r="UV37"/>
  <c r="AP37"/>
  <c r="VM36"/>
  <c r="UW37"/>
  <c r="AL37"/>
  <c r="UX37"/>
  <c r="WY37"/>
  <c r="XH37"/>
  <c r="WQ37"/>
  <c r="XR37"/>
  <c r="EK37"/>
  <c r="FJ37"/>
  <c r="HR37"/>
  <c r="VW37"/>
  <c r="HS37"/>
  <c r="HQ38"/>
  <c r="J38"/>
  <c r="KV38"/>
  <c r="LA38" s="1"/>
  <c r="F38"/>
  <c r="KR38"/>
  <c r="B38"/>
  <c r="WT38"/>
  <c r="EF38"/>
  <c r="EA38"/>
  <c r="O38"/>
  <c r="EC38"/>
  <c r="V38"/>
  <c r="ED38"/>
  <c r="W38"/>
  <c r="R38"/>
  <c r="S38"/>
  <c r="N38"/>
  <c r="BF38"/>
  <c r="ET38"/>
  <c r="BB38"/>
  <c r="KW38"/>
  <c r="AX38"/>
  <c r="VQ37"/>
  <c r="XS38"/>
  <c r="FK38"/>
  <c r="VX38"/>
  <c r="FH38"/>
  <c r="VT38"/>
  <c r="EX38"/>
  <c r="ER38"/>
  <c r="VP38"/>
  <c r="FE38"/>
  <c r="WR38"/>
  <c r="VL38"/>
  <c r="EU38"/>
  <c r="WU38"/>
  <c r="KZ38"/>
  <c r="EH39"/>
  <c r="AA39"/>
  <c r="EI39"/>
  <c r="AH39"/>
  <c r="AI39"/>
  <c r="AD39"/>
  <c r="AE39"/>
  <c r="Z39"/>
  <c r="UW39"/>
  <c r="AL39"/>
  <c r="UX39"/>
  <c r="KS39"/>
  <c r="AT39"/>
  <c r="UV39"/>
  <c r="AP39"/>
  <c r="VM38"/>
  <c r="WQ39"/>
  <c r="WY39"/>
  <c r="XH39"/>
  <c r="HR39"/>
  <c r="VW39"/>
  <c r="HS39"/>
  <c r="XR39"/>
  <c r="EK39"/>
  <c r="FJ39"/>
  <c r="KR40"/>
  <c r="B40"/>
  <c r="WT40"/>
  <c r="EF40"/>
  <c r="EA40"/>
  <c r="HQ40"/>
  <c r="J40"/>
  <c r="KV40"/>
  <c r="LA40" s="1"/>
  <c r="F40"/>
  <c r="ED40"/>
  <c r="W40"/>
  <c r="R40"/>
  <c r="S40"/>
  <c r="N40"/>
  <c r="O40"/>
  <c r="EC40"/>
  <c r="V40"/>
  <c r="KW40"/>
  <c r="AX40"/>
  <c r="VQ39"/>
  <c r="BF40"/>
  <c r="ET40"/>
  <c r="BB40"/>
  <c r="VX40"/>
  <c r="FH40"/>
  <c r="XS40"/>
  <c r="FK40"/>
  <c r="WR40"/>
  <c r="VL40"/>
  <c r="EU40"/>
  <c r="VT40"/>
  <c r="EX40"/>
  <c r="ER40"/>
  <c r="VP40"/>
  <c r="FE40"/>
  <c r="WU40"/>
  <c r="KZ40"/>
  <c r="AI41"/>
  <c r="AD41"/>
  <c r="AE41"/>
  <c r="Z41"/>
  <c r="EH41"/>
  <c r="AA41"/>
  <c r="EI41"/>
  <c r="AH41"/>
  <c r="KS41"/>
  <c r="AT41"/>
  <c r="UV41"/>
  <c r="AP41"/>
  <c r="VM40"/>
  <c r="UW41"/>
  <c r="AL41"/>
  <c r="UX41"/>
  <c r="WY41"/>
  <c r="XH41"/>
  <c r="WQ41"/>
  <c r="XR41"/>
  <c r="EK41"/>
  <c r="FJ41"/>
  <c r="HR41"/>
  <c r="VW41"/>
  <c r="HS41"/>
  <c r="HQ42"/>
  <c r="J42"/>
  <c r="KV42"/>
  <c r="LA42" s="1"/>
  <c r="F42"/>
  <c r="KR42"/>
  <c r="B42"/>
  <c r="WT42"/>
  <c r="EF42"/>
  <c r="EA42"/>
  <c r="O42"/>
  <c r="EC42"/>
  <c r="V42"/>
  <c r="ED42"/>
  <c r="W42"/>
  <c r="R42"/>
  <c r="S42"/>
  <c r="N42"/>
  <c r="BF42"/>
  <c r="ET42"/>
  <c r="BB42"/>
  <c r="KW42"/>
  <c r="AX42"/>
  <c r="VQ41"/>
  <c r="XS42"/>
  <c r="FK42"/>
  <c r="VX42"/>
  <c r="FH42"/>
  <c r="VT42"/>
  <c r="EX42"/>
  <c r="ER42"/>
  <c r="VP42"/>
  <c r="FE42"/>
  <c r="WR42"/>
  <c r="VL42"/>
  <c r="EU42"/>
  <c r="WU42"/>
  <c r="KZ42"/>
  <c r="EH43"/>
  <c r="AA43"/>
  <c r="EI43"/>
  <c r="AH43"/>
  <c r="AI43"/>
  <c r="AD43"/>
  <c r="AE43"/>
  <c r="Z43"/>
  <c r="UW43"/>
  <c r="AL43"/>
  <c r="UX43"/>
  <c r="KS43"/>
  <c r="AT43"/>
  <c r="UV43"/>
  <c r="AP43"/>
  <c r="VM42"/>
  <c r="WQ43"/>
  <c r="WY43"/>
  <c r="XH43"/>
  <c r="HR43"/>
  <c r="VW43"/>
  <c r="HS43"/>
  <c r="XR43"/>
  <c r="EK43"/>
  <c r="FJ43"/>
  <c r="KR44"/>
  <c r="B44"/>
  <c r="WT44"/>
  <c r="EF44"/>
  <c r="EA44"/>
  <c r="HQ44"/>
  <c r="J44"/>
  <c r="KV44"/>
  <c r="LA44" s="1"/>
  <c r="F44"/>
  <c r="ED44"/>
  <c r="W44"/>
  <c r="R44"/>
  <c r="S44"/>
  <c r="N44"/>
  <c r="O44"/>
  <c r="EC44"/>
  <c r="V44"/>
  <c r="KW44"/>
  <c r="AX44"/>
  <c r="VQ43"/>
  <c r="BF44"/>
  <c r="ET44"/>
  <c r="BB44"/>
  <c r="VX44"/>
  <c r="FH44"/>
  <c r="XS44"/>
  <c r="FK44"/>
  <c r="WR44"/>
  <c r="VL44"/>
  <c r="EU44"/>
  <c r="VT44"/>
  <c r="EX44"/>
  <c r="ER44"/>
  <c r="VP44"/>
  <c r="FE44"/>
  <c r="WU44"/>
  <c r="KZ44"/>
  <c r="AI45"/>
  <c r="AD45"/>
  <c r="AE45"/>
  <c r="Z45"/>
  <c r="EH45"/>
  <c r="AA45"/>
  <c r="EI45"/>
  <c r="AH45"/>
  <c r="KS45"/>
  <c r="AT45"/>
  <c r="UV45"/>
  <c r="AP45"/>
  <c r="VM44"/>
  <c r="UW45"/>
  <c r="AL45"/>
  <c r="UX45"/>
  <c r="WY45"/>
  <c r="XH45"/>
  <c r="WQ45"/>
  <c r="XR45"/>
  <c r="EK45"/>
  <c r="FJ45"/>
  <c r="HR45"/>
  <c r="VW45"/>
  <c r="HS45"/>
  <c r="HQ46"/>
  <c r="J46"/>
  <c r="KV46"/>
  <c r="LA46" s="1"/>
  <c r="F46"/>
  <c r="KR46"/>
  <c r="B46"/>
  <c r="WT46"/>
  <c r="EF46"/>
  <c r="EA46"/>
  <c r="O46"/>
  <c r="EC46"/>
  <c r="V46"/>
  <c r="ED46"/>
  <c r="W46"/>
  <c r="R46"/>
  <c r="S46"/>
  <c r="N46"/>
  <c r="BF46"/>
  <c r="ET46"/>
  <c r="BB46"/>
  <c r="KW46"/>
  <c r="AX46"/>
  <c r="VQ45"/>
  <c r="XS46"/>
  <c r="FK46"/>
  <c r="VX46"/>
  <c r="FH46"/>
  <c r="VT46"/>
  <c r="EX46"/>
  <c r="ER46"/>
  <c r="VP46"/>
  <c r="FE46"/>
  <c r="WR46"/>
  <c r="VL46"/>
  <c r="EU46"/>
  <c r="WU46"/>
  <c r="KZ46"/>
  <c r="EH47"/>
  <c r="AA47"/>
  <c r="EI47"/>
  <c r="AH47"/>
  <c r="AI47"/>
  <c r="AD47"/>
  <c r="AE47"/>
  <c r="Z47"/>
  <c r="UW47"/>
  <c r="AL47"/>
  <c r="UX47"/>
  <c r="KS47"/>
  <c r="AT47"/>
  <c r="UV47"/>
  <c r="AP47"/>
  <c r="VM46"/>
  <c r="WQ47"/>
  <c r="WY47"/>
  <c r="XH47"/>
  <c r="HR47"/>
  <c r="VW47"/>
  <c r="HS47"/>
  <c r="XR47"/>
  <c r="EK47"/>
  <c r="FJ47"/>
  <c r="KR48"/>
  <c r="B48"/>
  <c r="WT48"/>
  <c r="EF48"/>
  <c r="EA48"/>
  <c r="HQ48"/>
  <c r="J48"/>
  <c r="KV48"/>
  <c r="LA48" s="1"/>
  <c r="F48"/>
  <c r="ED48"/>
  <c r="W48"/>
  <c r="R48"/>
  <c r="S48"/>
  <c r="N48"/>
  <c r="O48"/>
  <c r="EC48"/>
  <c r="V48"/>
  <c r="KW48"/>
  <c r="AX48"/>
  <c r="VQ47"/>
  <c r="BF48"/>
  <c r="ET48"/>
  <c r="BB48"/>
  <c r="VX48"/>
  <c r="FH48"/>
  <c r="XS48"/>
  <c r="FK48"/>
  <c r="WR48"/>
  <c r="VL48"/>
  <c r="EU48"/>
  <c r="VT48"/>
  <c r="EX48"/>
  <c r="ER48"/>
  <c r="VP48"/>
  <c r="FE48"/>
  <c r="WU48"/>
  <c r="KZ48"/>
  <c r="AI49"/>
  <c r="AD49"/>
  <c r="AE49"/>
  <c r="Z49"/>
  <c r="EH49"/>
  <c r="AA49"/>
  <c r="EI49"/>
  <c r="AH49"/>
  <c r="KS49"/>
  <c r="AT49"/>
  <c r="UV49"/>
  <c r="AP49"/>
  <c r="VM48"/>
  <c r="UW49"/>
  <c r="AL49"/>
  <c r="UX49"/>
  <c r="WY49"/>
  <c r="XH49"/>
  <c r="WQ49"/>
  <c r="XR49"/>
  <c r="EK49"/>
  <c r="FJ49"/>
  <c r="HR49"/>
  <c r="VW49"/>
  <c r="HS49"/>
  <c r="HQ50"/>
  <c r="J50"/>
  <c r="KV50"/>
  <c r="LA50" s="1"/>
  <c r="F50"/>
  <c r="KR50"/>
  <c r="B50"/>
  <c r="WT50"/>
  <c r="EF50"/>
  <c r="EA50"/>
  <c r="O50"/>
  <c r="EC50"/>
  <c r="V50"/>
  <c r="ED50"/>
  <c r="W50"/>
  <c r="R50"/>
  <c r="S50"/>
  <c r="N50"/>
  <c r="BF50"/>
  <c r="ET50"/>
  <c r="BB50"/>
  <c r="KW50"/>
  <c r="AX50"/>
  <c r="VQ49"/>
  <c r="XS50"/>
  <c r="FK50"/>
  <c r="VX50"/>
  <c r="FH50"/>
  <c r="VT50"/>
  <c r="EX50"/>
  <c r="ER50"/>
  <c r="VP50"/>
  <c r="FE50"/>
  <c r="WR50"/>
  <c r="VL50"/>
  <c r="EU50"/>
  <c r="WU50"/>
  <c r="KZ50"/>
  <c r="EI51"/>
  <c r="AA51"/>
  <c r="AH51"/>
  <c r="AI51"/>
  <c r="AD51"/>
  <c r="EH51"/>
  <c r="AE51"/>
  <c r="Z51"/>
  <c r="UW51"/>
  <c r="UX51"/>
  <c r="KS51"/>
  <c r="AL51"/>
  <c r="UV51"/>
  <c r="AT51"/>
  <c r="AP51"/>
  <c r="VM50"/>
  <c r="WQ51"/>
  <c r="WY51"/>
  <c r="XH51"/>
  <c r="HR51"/>
  <c r="VW51"/>
  <c r="HS51"/>
  <c r="XR51"/>
  <c r="EK51"/>
  <c r="FJ51"/>
  <c r="KR52"/>
  <c r="B52"/>
  <c r="WT52"/>
  <c r="EF52"/>
  <c r="EA52"/>
  <c r="HQ52"/>
  <c r="J52"/>
  <c r="F52"/>
  <c r="KV52"/>
  <c r="LA52" s="1"/>
  <c r="ED52"/>
  <c r="W52"/>
  <c r="R52"/>
  <c r="S52"/>
  <c r="N52"/>
  <c r="O52"/>
  <c r="EC52"/>
  <c r="V52"/>
  <c r="KW52"/>
  <c r="AX52"/>
  <c r="VQ51"/>
  <c r="BF52"/>
  <c r="BB52"/>
  <c r="ET52"/>
  <c r="VX52"/>
  <c r="FH52"/>
  <c r="XS52"/>
  <c r="FK52"/>
  <c r="WR52"/>
  <c r="VL52"/>
  <c r="EU52"/>
  <c r="VT52"/>
  <c r="EX52"/>
  <c r="ER52"/>
  <c r="FE52"/>
  <c r="VP52"/>
  <c r="WU52"/>
  <c r="KZ52"/>
  <c r="EI53"/>
  <c r="AI53"/>
  <c r="AD53"/>
  <c r="AE53"/>
  <c r="Z53"/>
  <c r="EH53"/>
  <c r="AA53"/>
  <c r="AH53"/>
  <c r="UX53"/>
  <c r="KS53"/>
  <c r="AT53"/>
  <c r="UV53"/>
  <c r="AP53"/>
  <c r="VM52"/>
  <c r="UW53"/>
  <c r="AL53"/>
  <c r="WY53"/>
  <c r="XH53"/>
  <c r="WQ53"/>
  <c r="VW53"/>
  <c r="HS53"/>
  <c r="XR53"/>
  <c r="EK53"/>
  <c r="FJ53"/>
  <c r="HR53"/>
  <c r="WT54"/>
  <c r="EF54"/>
  <c r="EA54"/>
  <c r="HQ54"/>
  <c r="J54"/>
  <c r="KV54"/>
  <c r="LA54" s="1"/>
  <c r="F54"/>
  <c r="KR54"/>
  <c r="B54"/>
  <c r="S54"/>
  <c r="N54"/>
  <c r="O54"/>
  <c r="EC54"/>
  <c r="V54"/>
  <c r="ED54"/>
  <c r="W54"/>
  <c r="R54"/>
  <c r="VQ53"/>
  <c r="BF54"/>
  <c r="ET54"/>
  <c r="BB54"/>
  <c r="KW54"/>
  <c r="AX54"/>
  <c r="VX54"/>
  <c r="FH54"/>
  <c r="XS54"/>
  <c r="FK54"/>
  <c r="VT54"/>
  <c r="EX54"/>
  <c r="ER54"/>
  <c r="VP54"/>
  <c r="FE54"/>
  <c r="WR54"/>
  <c r="VL54"/>
  <c r="EU54"/>
  <c r="WU54"/>
  <c r="KZ54"/>
  <c r="AE55"/>
  <c r="Z55"/>
  <c r="EH55"/>
  <c r="AA55"/>
  <c r="EI55"/>
  <c r="AH55"/>
  <c r="AI55"/>
  <c r="AD55"/>
  <c r="UX55"/>
  <c r="AP55"/>
  <c r="VM54"/>
  <c r="AL55"/>
  <c r="UV55"/>
  <c r="UW55"/>
  <c r="KS55"/>
  <c r="AT55"/>
  <c r="WY55"/>
  <c r="XH55"/>
  <c r="WQ55"/>
  <c r="VW55"/>
  <c r="FJ55"/>
  <c r="XR55"/>
  <c r="HR55"/>
  <c r="HS55"/>
  <c r="EK55"/>
  <c r="EF56"/>
  <c r="EA56"/>
  <c r="HQ56"/>
  <c r="J56"/>
  <c r="WT56"/>
  <c r="KV56"/>
  <c r="LA56" s="1"/>
  <c r="F56"/>
  <c r="KR56"/>
  <c r="B56"/>
  <c r="S56"/>
  <c r="N56"/>
  <c r="O56"/>
  <c r="EC56"/>
  <c r="V56"/>
  <c r="ED56"/>
  <c r="W56"/>
  <c r="R56"/>
  <c r="VQ55"/>
  <c r="BF56"/>
  <c r="ET56"/>
  <c r="BB56"/>
  <c r="KW56"/>
  <c r="AX56"/>
  <c r="FH56"/>
  <c r="VX56"/>
  <c r="FK56"/>
  <c r="XS56"/>
  <c r="VP56"/>
  <c r="WR56"/>
  <c r="VL56"/>
  <c r="EX56"/>
  <c r="ER56"/>
  <c r="FE56"/>
  <c r="VT56"/>
  <c r="EU56"/>
  <c r="KZ56"/>
  <c r="WU56"/>
  <c r="WV56" s="1"/>
  <c r="EI57"/>
  <c r="AH57"/>
  <c r="AI57"/>
  <c r="AD57"/>
  <c r="AE57"/>
  <c r="Z57"/>
  <c r="EH57"/>
  <c r="AA57"/>
  <c r="UV57"/>
  <c r="UW57"/>
  <c r="KS57"/>
  <c r="AT57"/>
  <c r="UX57"/>
  <c r="AP57"/>
  <c r="VM56"/>
  <c r="AL57"/>
  <c r="XH57"/>
  <c r="WQ57"/>
  <c r="WY57"/>
  <c r="HS57"/>
  <c r="EK57"/>
  <c r="VW57"/>
  <c r="FJ57"/>
  <c r="XR57"/>
  <c r="HR57"/>
  <c r="WT58"/>
  <c r="KV58"/>
  <c r="LA58" s="1"/>
  <c r="F58"/>
  <c r="KR58"/>
  <c r="B58"/>
  <c r="EF58"/>
  <c r="EA58"/>
  <c r="HQ58"/>
  <c r="J58"/>
  <c r="EC58"/>
  <c r="V58"/>
  <c r="ED58"/>
  <c r="W58"/>
  <c r="R58"/>
  <c r="S58"/>
  <c r="N58"/>
  <c r="O58"/>
  <c r="ET58"/>
  <c r="BB58"/>
  <c r="KW58"/>
  <c r="AX58"/>
  <c r="VQ57"/>
  <c r="BF58"/>
  <c r="VX58"/>
  <c r="FK58"/>
  <c r="XS58"/>
  <c r="FH58"/>
  <c r="FE58"/>
  <c r="VT58"/>
  <c r="EU58"/>
  <c r="VP58"/>
  <c r="WR58"/>
  <c r="VL58"/>
  <c r="EX58"/>
  <c r="ER58"/>
  <c r="WU58"/>
  <c r="KZ58"/>
  <c r="AE59"/>
  <c r="Z59"/>
  <c r="EH59"/>
  <c r="AA59"/>
  <c r="EI59"/>
  <c r="AH59"/>
  <c r="AI59"/>
  <c r="AD59"/>
  <c r="UX59"/>
  <c r="AP59"/>
  <c r="VM58"/>
  <c r="AL59"/>
  <c r="UV59"/>
  <c r="UW59"/>
  <c r="KS59"/>
  <c r="AT59"/>
  <c r="WY59"/>
  <c r="XH59"/>
  <c r="WQ59"/>
  <c r="VW59"/>
  <c r="FJ59"/>
  <c r="XR59"/>
  <c r="HR59"/>
  <c r="HS59"/>
  <c r="EK59"/>
  <c r="EF60"/>
  <c r="EA60"/>
  <c r="HQ60"/>
  <c r="J60"/>
  <c r="WT60"/>
  <c r="KV60"/>
  <c r="LA60" s="1"/>
  <c r="F60"/>
  <c r="KR60"/>
  <c r="B60"/>
  <c r="S60"/>
  <c r="N60"/>
  <c r="O60"/>
  <c r="EC60"/>
  <c r="V60"/>
  <c r="ED60"/>
  <c r="W60"/>
  <c r="R60"/>
  <c r="VQ59"/>
  <c r="BF60"/>
  <c r="ET60"/>
  <c r="BB60"/>
  <c r="KW60"/>
  <c r="AX60"/>
  <c r="FH60"/>
  <c r="VX60"/>
  <c r="FK60"/>
  <c r="XS60"/>
  <c r="VP60"/>
  <c r="WR60"/>
  <c r="VL60"/>
  <c r="EX60"/>
  <c r="ER60"/>
  <c r="FE60"/>
  <c r="VT60"/>
  <c r="EU60"/>
  <c r="KZ60"/>
  <c r="WU60"/>
  <c r="WV60" s="1"/>
  <c r="EI61"/>
  <c r="AH61"/>
  <c r="AI61"/>
  <c r="AD61"/>
  <c r="AE61"/>
  <c r="Z61"/>
  <c r="EH61"/>
  <c r="AA61"/>
  <c r="UV61"/>
  <c r="UW61"/>
  <c r="KS61"/>
  <c r="AT61"/>
  <c r="UX61"/>
  <c r="AP61"/>
  <c r="VM60"/>
  <c r="AL61"/>
  <c r="XH61"/>
  <c r="WQ61"/>
  <c r="WY61"/>
  <c r="HS61"/>
  <c r="EK61"/>
  <c r="VW61"/>
  <c r="FJ61"/>
  <c r="XR61"/>
  <c r="HR61"/>
  <c r="WT62"/>
  <c r="KV62"/>
  <c r="LA62" s="1"/>
  <c r="F62"/>
  <c r="KR62"/>
  <c r="B62"/>
  <c r="EF62"/>
  <c r="EA62"/>
  <c r="HQ62"/>
  <c r="J62"/>
  <c r="EC62"/>
  <c r="V62"/>
  <c r="ED62"/>
  <c r="W62"/>
  <c r="R62"/>
  <c r="S62"/>
  <c r="N62"/>
  <c r="O62"/>
  <c r="ET62"/>
  <c r="BB62"/>
  <c r="KW62"/>
  <c r="AX62"/>
  <c r="VQ61"/>
  <c r="BF62"/>
  <c r="VX62"/>
  <c r="FK62"/>
  <c r="XS62"/>
  <c r="FH62"/>
  <c r="FE62"/>
  <c r="VT62"/>
  <c r="EU62"/>
  <c r="VP62"/>
  <c r="WR62"/>
  <c r="VL62"/>
  <c r="EX62"/>
  <c r="ER62"/>
  <c r="WU62"/>
  <c r="KZ62"/>
  <c r="AE63"/>
  <c r="Z63"/>
  <c r="EH63"/>
  <c r="AA63"/>
  <c r="EI63"/>
  <c r="AH63"/>
  <c r="AI63"/>
  <c r="AD63"/>
  <c r="UX63"/>
  <c r="AP63"/>
  <c r="VM62"/>
  <c r="AL63"/>
  <c r="UV63"/>
  <c r="UW63"/>
  <c r="KS63"/>
  <c r="AT63"/>
  <c r="WY63"/>
  <c r="XH63"/>
  <c r="WQ63"/>
  <c r="VW63"/>
  <c r="FJ63"/>
  <c r="XR63"/>
  <c r="HR63"/>
  <c r="HS63"/>
  <c r="EK63"/>
  <c r="EF64"/>
  <c r="EA64"/>
  <c r="HQ64"/>
  <c r="J64"/>
  <c r="WT64"/>
  <c r="KV64"/>
  <c r="LA64" s="1"/>
  <c r="F64"/>
  <c r="KR64"/>
  <c r="B64"/>
  <c r="S64"/>
  <c r="N64"/>
  <c r="O64"/>
  <c r="EC64"/>
  <c r="V64"/>
  <c r="ED64"/>
  <c r="W64"/>
  <c r="R64"/>
  <c r="VQ63"/>
  <c r="BF64"/>
  <c r="ET64"/>
  <c r="BB64"/>
  <c r="KW64"/>
  <c r="AX64"/>
  <c r="FH64"/>
  <c r="VX64"/>
  <c r="FK64"/>
  <c r="XS64"/>
  <c r="VP64"/>
  <c r="WR64"/>
  <c r="VL64"/>
  <c r="EX64"/>
  <c r="ER64"/>
  <c r="FE64"/>
  <c r="VT64"/>
  <c r="EU64"/>
  <c r="KZ64"/>
  <c r="WU64"/>
  <c r="WV64" s="1"/>
  <c r="EI65"/>
  <c r="AH65"/>
  <c r="AI65"/>
  <c r="AD65"/>
  <c r="AE65"/>
  <c r="Z65"/>
  <c r="EH65"/>
  <c r="AA65"/>
  <c r="UW65"/>
  <c r="KS65"/>
  <c r="UX65"/>
  <c r="AT65"/>
  <c r="UV65"/>
  <c r="AP65"/>
  <c r="VM64"/>
  <c r="AL65"/>
  <c r="WY65"/>
  <c r="XH65"/>
  <c r="WQ65"/>
  <c r="XR65"/>
  <c r="VW65"/>
  <c r="EK65"/>
  <c r="HR65"/>
  <c r="FJ65"/>
  <c r="HS65"/>
  <c r="HQ66"/>
  <c r="J66"/>
  <c r="KV66"/>
  <c r="LA66" s="1"/>
  <c r="F66"/>
  <c r="WT66"/>
  <c r="KR66"/>
  <c r="EF66"/>
  <c r="B66"/>
  <c r="EA66"/>
  <c r="O66"/>
  <c r="EC66"/>
  <c r="V66"/>
  <c r="S66"/>
  <c r="W66"/>
  <c r="N66"/>
  <c r="ED66"/>
  <c r="R66"/>
  <c r="BF66"/>
  <c r="ET66"/>
  <c r="BB66"/>
  <c r="VQ65"/>
  <c r="KW66"/>
  <c r="AX66"/>
  <c r="XS66"/>
  <c r="VX66"/>
  <c r="FK66"/>
  <c r="FH66"/>
  <c r="VL66"/>
  <c r="EX66"/>
  <c r="ER66"/>
  <c r="FE66"/>
  <c r="EU66"/>
  <c r="VP66"/>
  <c r="WR66"/>
  <c r="VT66"/>
  <c r="WU66"/>
  <c r="KZ66"/>
  <c r="EH67"/>
  <c r="AA67"/>
  <c r="EI67"/>
  <c r="AH67"/>
  <c r="Z67"/>
  <c r="AD67"/>
  <c r="AE67"/>
  <c r="AI67"/>
  <c r="AL67"/>
  <c r="UV67"/>
  <c r="VM66"/>
  <c r="UW67"/>
  <c r="AP67"/>
  <c r="UX67"/>
  <c r="KS67"/>
  <c r="AT67"/>
  <c r="WQ67"/>
  <c r="WY67"/>
  <c r="XH67"/>
  <c r="HR67"/>
  <c r="HS67"/>
  <c r="XR67"/>
  <c r="FJ67"/>
  <c r="VW67"/>
  <c r="EK67"/>
  <c r="KR68"/>
  <c r="B68"/>
  <c r="WT68"/>
  <c r="EF68"/>
  <c r="EA68"/>
  <c r="J68"/>
  <c r="KV68"/>
  <c r="LA68" s="1"/>
  <c r="HQ68"/>
  <c r="F68"/>
  <c r="ED68"/>
  <c r="W68"/>
  <c r="R68"/>
  <c r="S68"/>
  <c r="N68"/>
  <c r="V68"/>
  <c r="O68"/>
  <c r="EC68"/>
  <c r="KW68"/>
  <c r="AX68"/>
  <c r="ET68"/>
  <c r="BB68"/>
  <c r="VQ67"/>
  <c r="BF68"/>
  <c r="FH68"/>
  <c r="XS68"/>
  <c r="VX68"/>
  <c r="FK68"/>
  <c r="WR68"/>
  <c r="VT68"/>
  <c r="EU68"/>
  <c r="VP68"/>
  <c r="ER68"/>
  <c r="FE68"/>
  <c r="VL68"/>
  <c r="EX68"/>
  <c r="WU68"/>
  <c r="KZ68"/>
  <c r="AI69"/>
  <c r="AD69"/>
  <c r="AE69"/>
  <c r="Z69"/>
  <c r="EH69"/>
  <c r="EI69"/>
  <c r="AH69"/>
  <c r="AA69"/>
  <c r="UW69"/>
  <c r="KS69"/>
  <c r="AT69"/>
  <c r="UX69"/>
  <c r="AP69"/>
  <c r="UV69"/>
  <c r="AL69"/>
  <c r="VM68"/>
  <c r="WY69"/>
  <c r="XH69"/>
  <c r="WQ69"/>
  <c r="XR69"/>
  <c r="EK69"/>
  <c r="VW69"/>
  <c r="FJ69"/>
  <c r="HR69"/>
  <c r="HS69"/>
  <c r="HQ70"/>
  <c r="J70"/>
  <c r="KV70"/>
  <c r="LA70" s="1"/>
  <c r="F70"/>
  <c r="EA70"/>
  <c r="WT70"/>
  <c r="KR70"/>
  <c r="EF70"/>
  <c r="B70"/>
  <c r="O70"/>
  <c r="EC70"/>
  <c r="V70"/>
  <c r="N70"/>
  <c r="ED70"/>
  <c r="R70"/>
  <c r="S70"/>
  <c r="W70"/>
  <c r="BF70"/>
  <c r="ET70"/>
  <c r="BB70"/>
  <c r="VQ69"/>
  <c r="KW70"/>
  <c r="AX70"/>
  <c r="XS70"/>
  <c r="VX70"/>
  <c r="FK70"/>
  <c r="FH70"/>
  <c r="VL70"/>
  <c r="EX70"/>
  <c r="ER70"/>
  <c r="FE70"/>
  <c r="VP70"/>
  <c r="WR70"/>
  <c r="VT70"/>
  <c r="EU70"/>
  <c r="WU70"/>
  <c r="KZ70"/>
  <c r="EH71"/>
  <c r="AA71"/>
  <c r="EI71"/>
  <c r="AH71"/>
  <c r="AE71"/>
  <c r="AI71"/>
  <c r="Z71"/>
  <c r="AD71"/>
  <c r="AL71"/>
  <c r="UV71"/>
  <c r="VM70"/>
  <c r="UW71"/>
  <c r="AP71"/>
  <c r="UX71"/>
  <c r="KS71"/>
  <c r="AT71"/>
  <c r="WQ71"/>
  <c r="XH71"/>
  <c r="WY71"/>
  <c r="HR71"/>
  <c r="HS71"/>
  <c r="VW71"/>
  <c r="EK71"/>
  <c r="XR71"/>
  <c r="FJ71"/>
  <c r="HQ72"/>
  <c r="KV72"/>
  <c r="LA72" s="1"/>
  <c r="KR72"/>
  <c r="B72"/>
  <c r="WT72"/>
  <c r="EF72"/>
  <c r="EA72"/>
  <c r="F72"/>
  <c r="J72"/>
  <c r="EC72"/>
  <c r="ED72"/>
  <c r="W72"/>
  <c r="R72"/>
  <c r="S72"/>
  <c r="N72"/>
  <c r="O72"/>
  <c r="V72"/>
  <c r="ET72"/>
  <c r="KW72"/>
  <c r="AX72"/>
  <c r="BF72"/>
  <c r="BB72"/>
  <c r="VQ71"/>
  <c r="XS72"/>
  <c r="VX72"/>
  <c r="FK72"/>
  <c r="FH72"/>
  <c r="VL72"/>
  <c r="EX72"/>
  <c r="ER72"/>
  <c r="FE72"/>
  <c r="WR72"/>
  <c r="VT72"/>
  <c r="EU72"/>
  <c r="VP72"/>
  <c r="WU72"/>
  <c r="KZ72"/>
  <c r="EH73"/>
  <c r="AA73"/>
  <c r="EI73"/>
  <c r="AH73"/>
  <c r="AI73"/>
  <c r="AD73"/>
  <c r="AE73"/>
  <c r="Z73"/>
  <c r="AL73"/>
  <c r="UV73"/>
  <c r="VM72"/>
  <c r="UW73"/>
  <c r="KS73"/>
  <c r="AT73"/>
  <c r="UX73"/>
  <c r="AP73"/>
  <c r="WQ73"/>
  <c r="WY73"/>
  <c r="XH73"/>
  <c r="HR73"/>
  <c r="HS73"/>
  <c r="XR73"/>
  <c r="EK73"/>
  <c r="VW73"/>
  <c r="FJ73"/>
  <c r="KR74"/>
  <c r="B74"/>
  <c r="WT74"/>
  <c r="EF74"/>
  <c r="EA74"/>
  <c r="HQ74"/>
  <c r="J74"/>
  <c r="KV74"/>
  <c r="LA74" s="1"/>
  <c r="F74"/>
  <c r="ED74"/>
  <c r="W74"/>
  <c r="R74"/>
  <c r="S74"/>
  <c r="N74"/>
  <c r="O74"/>
  <c r="EC74"/>
  <c r="V74"/>
  <c r="KW74"/>
  <c r="AX74"/>
  <c r="BF74"/>
  <c r="ET74"/>
  <c r="BB74"/>
  <c r="VQ73"/>
  <c r="FH74"/>
  <c r="XS74"/>
  <c r="VX74"/>
  <c r="FK74"/>
  <c r="WR74"/>
  <c r="VT74"/>
  <c r="EU74"/>
  <c r="VP74"/>
  <c r="VL74"/>
  <c r="EX74"/>
  <c r="ER74"/>
  <c r="FE74"/>
  <c r="WU74"/>
  <c r="KZ74"/>
  <c r="XG79"/>
  <c r="VK79"/>
  <c r="VE79"/>
  <c r="UP79"/>
  <c r="VS79"/>
  <c r="HJ79"/>
  <c r="HD79"/>
  <c r="GX79"/>
  <c r="GR79"/>
  <c r="FX79"/>
  <c r="FS79"/>
  <c r="FN79"/>
  <c r="EQ79"/>
  <c r="BR79"/>
  <c r="BJ79"/>
  <c r="BE79"/>
  <c r="AO79"/>
  <c r="I79"/>
  <c r="VY78"/>
  <c r="FD79"/>
  <c r="EL79"/>
  <c r="BU79"/>
  <c r="BA79"/>
  <c r="U79"/>
  <c r="E79"/>
  <c r="UZ79"/>
  <c r="HM79"/>
  <c r="HG79"/>
  <c r="HA79"/>
  <c r="GU79"/>
  <c r="GO79"/>
  <c r="BV79"/>
  <c r="BN79"/>
  <c r="AG79"/>
  <c r="Q79"/>
  <c r="WX79"/>
  <c r="VO79"/>
  <c r="GL79"/>
  <c r="EO79"/>
  <c r="BY79"/>
  <c r="BQ79"/>
  <c r="BI79"/>
  <c r="AS79"/>
  <c r="AC79"/>
  <c r="XT78"/>
  <c r="C79"/>
  <c r="EG79"/>
  <c r="EB79"/>
  <c r="K79"/>
  <c r="G79"/>
  <c r="HE79"/>
  <c r="GP79"/>
  <c r="GS79"/>
  <c r="HH79"/>
  <c r="EW79"/>
  <c r="EZ79"/>
  <c r="AY79"/>
  <c r="BG79"/>
  <c r="BC79"/>
  <c r="BZ79"/>
  <c r="EN79"/>
  <c r="GM80"/>
  <c r="HB80"/>
  <c r="HK80"/>
  <c r="GV80"/>
  <c r="AU80"/>
  <c r="AQ80"/>
  <c r="AM80"/>
  <c r="GY80"/>
  <c r="VB80"/>
  <c r="VG80"/>
  <c r="HN80"/>
  <c r="YD80"/>
  <c r="KU80"/>
  <c r="JQ80"/>
  <c r="JL80"/>
  <c r="JG80"/>
  <c r="JB80"/>
  <c r="IW80"/>
  <c r="IR80"/>
  <c r="IM80"/>
  <c r="IH80"/>
  <c r="IB80"/>
  <c r="HV80"/>
  <c r="GN80"/>
  <c r="BM80"/>
  <c r="AK80"/>
  <c r="KQ80"/>
  <c r="IC80"/>
  <c r="HW80"/>
  <c r="AW80"/>
  <c r="A80"/>
  <c r="WZ79"/>
  <c r="UK80"/>
  <c r="JF80"/>
  <c r="IZ80"/>
  <c r="IL80"/>
  <c r="IF80"/>
  <c r="M80"/>
  <c r="VF79"/>
  <c r="JO80"/>
  <c r="JA80"/>
  <c r="IU80"/>
  <c r="IG80"/>
  <c r="Y80"/>
  <c r="KY80"/>
  <c r="JP80"/>
  <c r="JJ80"/>
  <c r="IV80"/>
  <c r="IP80"/>
  <c r="HX80"/>
  <c r="YE79"/>
  <c r="UF80"/>
  <c r="JK80"/>
  <c r="JE80"/>
  <c r="IQ80"/>
  <c r="IK80"/>
  <c r="IA80"/>
  <c r="HP80"/>
  <c r="VA79"/>
  <c r="EH81"/>
  <c r="AA81"/>
  <c r="EI81"/>
  <c r="AH81"/>
  <c r="AD81"/>
  <c r="AE81"/>
  <c r="AI81"/>
  <c r="Z81"/>
  <c r="AL81"/>
  <c r="UV81"/>
  <c r="VM80"/>
  <c r="UW81"/>
  <c r="AP81"/>
  <c r="UX81"/>
  <c r="KS81"/>
  <c r="AT81"/>
  <c r="WQ81"/>
  <c r="XH81"/>
  <c r="WY81"/>
  <c r="HR81"/>
  <c r="HS81"/>
  <c r="VW81"/>
  <c r="EK81"/>
  <c r="XR81"/>
  <c r="FJ81"/>
  <c r="KR82"/>
  <c r="B82"/>
  <c r="WT82"/>
  <c r="EF82"/>
  <c r="EA82"/>
  <c r="KV82"/>
  <c r="LA82" s="1"/>
  <c r="HQ82"/>
  <c r="F82"/>
  <c r="J82"/>
  <c r="ED82"/>
  <c r="W82"/>
  <c r="R82"/>
  <c r="S82"/>
  <c r="N82"/>
  <c r="V82"/>
  <c r="O82"/>
  <c r="EC82"/>
  <c r="KW82"/>
  <c r="AX82"/>
  <c r="ET82"/>
  <c r="BB82"/>
  <c r="VQ81"/>
  <c r="BF82"/>
  <c r="FH82"/>
  <c r="VX82"/>
  <c r="FK82"/>
  <c r="XS82"/>
  <c r="WR82"/>
  <c r="VT82"/>
  <c r="EU82"/>
  <c r="VP82"/>
  <c r="FE82"/>
  <c r="VL82"/>
  <c r="EX82"/>
  <c r="ER82"/>
  <c r="WU82"/>
  <c r="KZ82"/>
  <c r="VS87"/>
  <c r="UZ87"/>
  <c r="HM87"/>
  <c r="HG87"/>
  <c r="HA87"/>
  <c r="GU87"/>
  <c r="GO87"/>
  <c r="BV87"/>
  <c r="BN87"/>
  <c r="AG87"/>
  <c r="Q87"/>
  <c r="WX87"/>
  <c r="VO87"/>
  <c r="GL87"/>
  <c r="EO87"/>
  <c r="BY87"/>
  <c r="BQ87"/>
  <c r="BI87"/>
  <c r="AS87"/>
  <c r="AC87"/>
  <c r="XT86"/>
  <c r="XG87"/>
  <c r="VK87"/>
  <c r="HJ87"/>
  <c r="HD87"/>
  <c r="GX87"/>
  <c r="GR87"/>
  <c r="FX87"/>
  <c r="FS87"/>
  <c r="FN87"/>
  <c r="EQ87"/>
  <c r="BR87"/>
  <c r="BJ87"/>
  <c r="BE87"/>
  <c r="AO87"/>
  <c r="I87"/>
  <c r="VY86"/>
  <c r="VE87"/>
  <c r="UP87"/>
  <c r="FD87"/>
  <c r="EL87"/>
  <c r="BU87"/>
  <c r="BA87"/>
  <c r="U87"/>
  <c r="E87"/>
  <c r="K87"/>
  <c r="G87"/>
  <c r="C87"/>
  <c r="EG87"/>
  <c r="EB87"/>
  <c r="GP87"/>
  <c r="HE87"/>
  <c r="HH87"/>
  <c r="GS87"/>
  <c r="EZ87"/>
  <c r="EW87"/>
  <c r="BG87"/>
  <c r="BC87"/>
  <c r="AY87"/>
  <c r="EN87"/>
  <c r="BZ87"/>
  <c r="HB88"/>
  <c r="GM88"/>
  <c r="GV88"/>
  <c r="HK88"/>
  <c r="AM88"/>
  <c r="AU88"/>
  <c r="AQ88"/>
  <c r="VG88"/>
  <c r="HN88"/>
  <c r="VB88"/>
  <c r="GY88"/>
  <c r="UF88"/>
  <c r="JO88"/>
  <c r="JJ88"/>
  <c r="JE88"/>
  <c r="IZ88"/>
  <c r="IU88"/>
  <c r="IP88"/>
  <c r="IK88"/>
  <c r="IF88"/>
  <c r="HX88"/>
  <c r="M88"/>
  <c r="YE87"/>
  <c r="VF87"/>
  <c r="UK88"/>
  <c r="KY88"/>
  <c r="JP88"/>
  <c r="JK88"/>
  <c r="JF88"/>
  <c r="JA88"/>
  <c r="IV88"/>
  <c r="IQ88"/>
  <c r="IL88"/>
  <c r="IG88"/>
  <c r="IA88"/>
  <c r="HP88"/>
  <c r="Y88"/>
  <c r="VA87"/>
  <c r="YD88"/>
  <c r="KU88"/>
  <c r="JQ88"/>
  <c r="JL88"/>
  <c r="JG88"/>
  <c r="JB88"/>
  <c r="IW88"/>
  <c r="IR88"/>
  <c r="IM88"/>
  <c r="IH88"/>
  <c r="IB88"/>
  <c r="HV88"/>
  <c r="GN88"/>
  <c r="BM88"/>
  <c r="AK88"/>
  <c r="KQ88"/>
  <c r="IC88"/>
  <c r="HW88"/>
  <c r="AW88"/>
  <c r="A88"/>
  <c r="WZ87"/>
  <c r="AI89"/>
  <c r="AD89"/>
  <c r="AE89"/>
  <c r="Z89"/>
  <c r="EH89"/>
  <c r="AA89"/>
  <c r="EI89"/>
  <c r="AH89"/>
  <c r="UW89"/>
  <c r="KS89"/>
  <c r="AT89"/>
  <c r="UX89"/>
  <c r="AP89"/>
  <c r="AL89"/>
  <c r="UV89"/>
  <c r="VM88"/>
  <c r="WY89"/>
  <c r="XH89"/>
  <c r="WQ89"/>
  <c r="XR89"/>
  <c r="EK89"/>
  <c r="VW89"/>
  <c r="FJ89"/>
  <c r="HR89"/>
  <c r="HS89"/>
  <c r="HQ90"/>
  <c r="J90"/>
  <c r="KV90"/>
  <c r="LA90" s="1"/>
  <c r="F90"/>
  <c r="KR90"/>
  <c r="B90"/>
  <c r="WT90"/>
  <c r="EF90"/>
  <c r="EA90"/>
  <c r="O90"/>
  <c r="EC90"/>
  <c r="V90"/>
  <c r="ED90"/>
  <c r="W90"/>
  <c r="R90"/>
  <c r="S90"/>
  <c r="N90"/>
  <c r="BF90"/>
  <c r="ET90"/>
  <c r="BB90"/>
  <c r="VQ89"/>
  <c r="KW90"/>
  <c r="AX90"/>
  <c r="XS90"/>
  <c r="VX90"/>
  <c r="FK90"/>
  <c r="FH90"/>
  <c r="VL90"/>
  <c r="EX90"/>
  <c r="ER90"/>
  <c r="FE90"/>
  <c r="WR90"/>
  <c r="VT90"/>
  <c r="EU90"/>
  <c r="VP90"/>
  <c r="WU90"/>
  <c r="KZ90"/>
  <c r="XG95"/>
  <c r="VK95"/>
  <c r="HJ95"/>
  <c r="HD95"/>
  <c r="GX95"/>
  <c r="GR95"/>
  <c r="FX95"/>
  <c r="FS95"/>
  <c r="FN95"/>
  <c r="EQ95"/>
  <c r="BR95"/>
  <c r="BJ95"/>
  <c r="BE95"/>
  <c r="AO95"/>
  <c r="I95"/>
  <c r="VY94"/>
  <c r="VE95"/>
  <c r="UP95"/>
  <c r="FD95"/>
  <c r="EL95"/>
  <c r="BU95"/>
  <c r="BA95"/>
  <c r="U95"/>
  <c r="E95"/>
  <c r="VS95"/>
  <c r="EO95"/>
  <c r="BY95"/>
  <c r="BI95"/>
  <c r="AC95"/>
  <c r="HG95"/>
  <c r="GU95"/>
  <c r="BN95"/>
  <c r="AG95"/>
  <c r="UZ95"/>
  <c r="GL95"/>
  <c r="BQ95"/>
  <c r="AS95"/>
  <c r="XT94"/>
  <c r="WX95"/>
  <c r="VO95"/>
  <c r="HM95"/>
  <c r="HA95"/>
  <c r="GO95"/>
  <c r="BV95"/>
  <c r="Q95"/>
  <c r="C95"/>
  <c r="EG95"/>
  <c r="EB95"/>
  <c r="G95"/>
  <c r="K95"/>
  <c r="HE95"/>
  <c r="GP95"/>
  <c r="GS95"/>
  <c r="HH95"/>
  <c r="EW95"/>
  <c r="EZ95"/>
  <c r="AY95"/>
  <c r="BC95"/>
  <c r="BG95"/>
  <c r="BZ95"/>
  <c r="EN95"/>
  <c r="GM96"/>
  <c r="HB96"/>
  <c r="HK96"/>
  <c r="GV96"/>
  <c r="AU96"/>
  <c r="AQ96"/>
  <c r="AM96"/>
  <c r="GY96"/>
  <c r="VB96"/>
  <c r="VG96"/>
  <c r="HN96"/>
  <c r="YD96"/>
  <c r="KU96"/>
  <c r="JQ96"/>
  <c r="JL96"/>
  <c r="JG96"/>
  <c r="JB96"/>
  <c r="IW96"/>
  <c r="IR96"/>
  <c r="IM96"/>
  <c r="IH96"/>
  <c r="IB96"/>
  <c r="HV96"/>
  <c r="GN96"/>
  <c r="BM96"/>
  <c r="AK96"/>
  <c r="KQ96"/>
  <c r="IC96"/>
  <c r="HW96"/>
  <c r="AW96"/>
  <c r="A96"/>
  <c r="WZ95"/>
  <c r="UK96"/>
  <c r="JF96"/>
  <c r="IZ96"/>
  <c r="IL96"/>
  <c r="IF96"/>
  <c r="M96"/>
  <c r="VF95"/>
  <c r="JO96"/>
  <c r="JA96"/>
  <c r="IU96"/>
  <c r="IG96"/>
  <c r="Y96"/>
  <c r="KY96"/>
  <c r="JP96"/>
  <c r="JJ96"/>
  <c r="IV96"/>
  <c r="IP96"/>
  <c r="HX96"/>
  <c r="YE95"/>
  <c r="UF96"/>
  <c r="JK96"/>
  <c r="JE96"/>
  <c r="IQ96"/>
  <c r="IK96"/>
  <c r="IA96"/>
  <c r="HP96"/>
  <c r="VA95"/>
  <c r="EH97"/>
  <c r="AA97"/>
  <c r="EI97"/>
  <c r="AH97"/>
  <c r="AD97"/>
  <c r="AE97"/>
  <c r="AI97"/>
  <c r="Z97"/>
  <c r="AL97"/>
  <c r="UV97"/>
  <c r="VM96"/>
  <c r="UW97"/>
  <c r="AP97"/>
  <c r="UX97"/>
  <c r="KS97"/>
  <c r="AT97"/>
  <c r="WQ97"/>
  <c r="XH97"/>
  <c r="WY97"/>
  <c r="HR97"/>
  <c r="HS97"/>
  <c r="VW97"/>
  <c r="EK97"/>
  <c r="XR97"/>
  <c r="FJ97"/>
  <c r="HQ98"/>
  <c r="J98"/>
  <c r="KV98"/>
  <c r="LA98" s="1"/>
  <c r="F98"/>
  <c r="EA98"/>
  <c r="WT98"/>
  <c r="KR98"/>
  <c r="EF98"/>
  <c r="B98"/>
  <c r="O98"/>
  <c r="EC98"/>
  <c r="V98"/>
  <c r="N98"/>
  <c r="ED98"/>
  <c r="R98"/>
  <c r="S98"/>
  <c r="W98"/>
  <c r="BF98"/>
  <c r="ET98"/>
  <c r="BB98"/>
  <c r="KW98"/>
  <c r="VQ97"/>
  <c r="AX98"/>
  <c r="XS98"/>
  <c r="VX98"/>
  <c r="FK98"/>
  <c r="FH98"/>
  <c r="VL98"/>
  <c r="EX98"/>
  <c r="ER98"/>
  <c r="FE98"/>
  <c r="VP98"/>
  <c r="WR98"/>
  <c r="VT98"/>
  <c r="EU98"/>
  <c r="WU98"/>
  <c r="KZ98"/>
  <c r="VS103"/>
  <c r="UZ103"/>
  <c r="HM103"/>
  <c r="HG103"/>
  <c r="HA103"/>
  <c r="GU103"/>
  <c r="GO103"/>
  <c r="BV103"/>
  <c r="BN103"/>
  <c r="AG103"/>
  <c r="Q103"/>
  <c r="VY102"/>
  <c r="VO103"/>
  <c r="GL103"/>
  <c r="EO103"/>
  <c r="BY103"/>
  <c r="BQ103"/>
  <c r="BI103"/>
  <c r="AS103"/>
  <c r="AC103"/>
  <c r="XG103"/>
  <c r="VK103"/>
  <c r="HJ103"/>
  <c r="HD103"/>
  <c r="GX103"/>
  <c r="GR103"/>
  <c r="FX103"/>
  <c r="FS103"/>
  <c r="FN103"/>
  <c r="EQ103"/>
  <c r="BR103"/>
  <c r="BJ103"/>
  <c r="BE103"/>
  <c r="AO103"/>
  <c r="I103"/>
  <c r="WX103"/>
  <c r="VE103"/>
  <c r="UP103"/>
  <c r="FD103"/>
  <c r="EL103"/>
  <c r="BU103"/>
  <c r="BA103"/>
  <c r="U103"/>
  <c r="E103"/>
  <c r="XT102"/>
  <c r="K103"/>
  <c r="G103"/>
  <c r="C103"/>
  <c r="EG103"/>
  <c r="EB103"/>
  <c r="GP103"/>
  <c r="HE103"/>
  <c r="HH103"/>
  <c r="GS103"/>
  <c r="EZ103"/>
  <c r="EW103"/>
  <c r="BG103"/>
  <c r="BC103"/>
  <c r="AY103"/>
  <c r="EN103"/>
  <c r="BZ103"/>
  <c r="HB104"/>
  <c r="GM104"/>
  <c r="GV104"/>
  <c r="HK104"/>
  <c r="AM104"/>
  <c r="AU104"/>
  <c r="AQ104"/>
  <c r="VG104"/>
  <c r="HN104"/>
  <c r="VB104"/>
  <c r="GY104"/>
  <c r="YD104"/>
  <c r="UF104"/>
  <c r="JO104"/>
  <c r="JJ104"/>
  <c r="JE104"/>
  <c r="IZ104"/>
  <c r="IU104"/>
  <c r="IP104"/>
  <c r="IK104"/>
  <c r="IF104"/>
  <c r="HX104"/>
  <c r="M104"/>
  <c r="VF103"/>
  <c r="UK104"/>
  <c r="KY104"/>
  <c r="JP104"/>
  <c r="JK104"/>
  <c r="JF104"/>
  <c r="JA104"/>
  <c r="IV104"/>
  <c r="IQ104"/>
  <c r="IL104"/>
  <c r="IG104"/>
  <c r="IA104"/>
  <c r="HP104"/>
  <c r="Y104"/>
  <c r="WZ103"/>
  <c r="VA103"/>
  <c r="KU104"/>
  <c r="JQ104"/>
  <c r="JL104"/>
  <c r="JG104"/>
  <c r="JB104"/>
  <c r="IW104"/>
  <c r="IR104"/>
  <c r="IM104"/>
  <c r="IH104"/>
  <c r="IB104"/>
  <c r="HV104"/>
  <c r="GN104"/>
  <c r="BM104"/>
  <c r="AK104"/>
  <c r="YE103"/>
  <c r="KQ104"/>
  <c r="IC104"/>
  <c r="HW104"/>
  <c r="AW104"/>
  <c r="A104"/>
  <c r="AI105"/>
  <c r="AD105"/>
  <c r="AE105"/>
  <c r="Z105"/>
  <c r="EH105"/>
  <c r="AA105"/>
  <c r="EI105"/>
  <c r="AH105"/>
  <c r="UW105"/>
  <c r="KS105"/>
  <c r="AT105"/>
  <c r="UX105"/>
  <c r="AP105"/>
  <c r="AL105"/>
  <c r="UV105"/>
  <c r="VM104"/>
  <c r="WQ105"/>
  <c r="XH105"/>
  <c r="WY105"/>
  <c r="EK105"/>
  <c r="VW105"/>
  <c r="FJ105"/>
  <c r="XR105"/>
  <c r="HR105"/>
  <c r="HS105"/>
  <c r="KR106"/>
  <c r="J106"/>
  <c r="F106"/>
  <c r="B106"/>
  <c r="WT106"/>
  <c r="KV106"/>
  <c r="LA106" s="1"/>
  <c r="HQ106"/>
  <c r="EF106"/>
  <c r="EA106"/>
  <c r="O106"/>
  <c r="EC106"/>
  <c r="V106"/>
  <c r="ED106"/>
  <c r="W106"/>
  <c r="R106"/>
  <c r="S106"/>
  <c r="N106"/>
  <c r="KW106"/>
  <c r="BF106"/>
  <c r="ET106"/>
  <c r="BB106"/>
  <c r="VQ105"/>
  <c r="AX106"/>
  <c r="XS106"/>
  <c r="VX106"/>
  <c r="FK106"/>
  <c r="FH106"/>
  <c r="VT106"/>
  <c r="VP106"/>
  <c r="VL106"/>
  <c r="EX106"/>
  <c r="ER106"/>
  <c r="FE106"/>
  <c r="WR106"/>
  <c r="EU106"/>
  <c r="WU106"/>
  <c r="KZ106"/>
  <c r="VO111"/>
  <c r="GL111"/>
  <c r="EO111"/>
  <c r="BY111"/>
  <c r="BQ111"/>
  <c r="BI111"/>
  <c r="AS111"/>
  <c r="AC111"/>
  <c r="XG111"/>
  <c r="VK111"/>
  <c r="HJ111"/>
  <c r="HD111"/>
  <c r="GX111"/>
  <c r="GR111"/>
  <c r="FX111"/>
  <c r="FS111"/>
  <c r="FN111"/>
  <c r="EQ111"/>
  <c r="BR111"/>
  <c r="BJ111"/>
  <c r="BE111"/>
  <c r="AO111"/>
  <c r="I111"/>
  <c r="VY110"/>
  <c r="WX111"/>
  <c r="VE111"/>
  <c r="UP111"/>
  <c r="FD111"/>
  <c r="EL111"/>
  <c r="BU111"/>
  <c r="BA111"/>
  <c r="U111"/>
  <c r="E111"/>
  <c r="XT110"/>
  <c r="VS111"/>
  <c r="UZ111"/>
  <c r="HM111"/>
  <c r="HG111"/>
  <c r="HA111"/>
  <c r="GU111"/>
  <c r="GO111"/>
  <c r="BV111"/>
  <c r="BN111"/>
  <c r="AG111"/>
  <c r="Q111"/>
  <c r="G111"/>
  <c r="C111"/>
  <c r="EG111"/>
  <c r="EB111"/>
  <c r="K111"/>
  <c r="GP111"/>
  <c r="HE111"/>
  <c r="HH111"/>
  <c r="GS111"/>
  <c r="EW111"/>
  <c r="EZ111"/>
  <c r="BC111"/>
  <c r="AY111"/>
  <c r="BG111"/>
  <c r="BZ111"/>
  <c r="EN111"/>
  <c r="GM112"/>
  <c r="HB112"/>
  <c r="HK112"/>
  <c r="GV112"/>
  <c r="AU112"/>
  <c r="AQ112"/>
  <c r="AM112"/>
  <c r="VB112"/>
  <c r="GY112"/>
  <c r="VG112"/>
  <c r="HN112"/>
  <c r="UK112"/>
  <c r="KY112"/>
  <c r="JP112"/>
  <c r="JK112"/>
  <c r="JF112"/>
  <c r="JA112"/>
  <c r="IV112"/>
  <c r="IQ112"/>
  <c r="IL112"/>
  <c r="IG112"/>
  <c r="IA112"/>
  <c r="HP112"/>
  <c r="Y112"/>
  <c r="WZ111"/>
  <c r="VA111"/>
  <c r="KU112"/>
  <c r="JQ112"/>
  <c r="JL112"/>
  <c r="JG112"/>
  <c r="JB112"/>
  <c r="IW112"/>
  <c r="IR112"/>
  <c r="IM112"/>
  <c r="IH112"/>
  <c r="IB112"/>
  <c r="HV112"/>
  <c r="GN112"/>
  <c r="BM112"/>
  <c r="AK112"/>
  <c r="YE111"/>
  <c r="KQ112"/>
  <c r="IC112"/>
  <c r="HW112"/>
  <c r="AW112"/>
  <c r="A112"/>
  <c r="YD112"/>
  <c r="UF112"/>
  <c r="JO112"/>
  <c r="JJ112"/>
  <c r="JE112"/>
  <c r="IZ112"/>
  <c r="IU112"/>
  <c r="IP112"/>
  <c r="IK112"/>
  <c r="IF112"/>
  <c r="HX112"/>
  <c r="M112"/>
  <c r="VF111"/>
  <c r="CH5"/>
  <c r="CH6" s="1"/>
  <c r="CH7" s="1"/>
  <c r="CH8" s="1"/>
  <c r="CH9" s="1"/>
  <c r="CH10" s="1"/>
  <c r="CH11" s="1"/>
  <c r="CH12" s="1"/>
  <c r="CH13" s="1"/>
  <c r="CH14" s="1"/>
  <c r="CH15" s="1"/>
  <c r="CH16" s="1"/>
  <c r="CH17" s="1"/>
  <c r="CH18" s="1"/>
  <c r="CH19" s="1"/>
  <c r="CH20" s="1"/>
  <c r="CH21" s="1"/>
  <c r="CH22" s="1"/>
  <c r="CH23" s="1"/>
  <c r="CH24" s="1"/>
  <c r="CH25" s="1"/>
  <c r="CH26" s="1"/>
  <c r="CH27" s="1"/>
  <c r="CH28" s="1"/>
  <c r="CH29" s="1"/>
  <c r="CH30" s="1"/>
  <c r="CH31" s="1"/>
  <c r="CH32" s="1"/>
  <c r="CH33" s="1"/>
  <c r="CH34" s="1"/>
  <c r="CH35" s="1"/>
  <c r="CH36" s="1"/>
  <c r="CH37" s="1"/>
  <c r="CH38" s="1"/>
  <c r="CH39" s="1"/>
  <c r="CH40" s="1"/>
  <c r="CH41" s="1"/>
  <c r="CH42" s="1"/>
  <c r="CH43" s="1"/>
  <c r="CH44" s="1"/>
  <c r="CH45" s="1"/>
  <c r="CH46" s="1"/>
  <c r="CH47" s="1"/>
  <c r="CH48" s="1"/>
  <c r="CH49" s="1"/>
  <c r="CH50" s="1"/>
  <c r="CH51" s="1"/>
  <c r="CH52" s="1"/>
  <c r="CH53" s="1"/>
  <c r="CH54" s="1"/>
  <c r="CH55" s="1"/>
  <c r="CH56" s="1"/>
  <c r="CH57" s="1"/>
  <c r="CH58" s="1"/>
  <c r="CH59" s="1"/>
  <c r="CH60" s="1"/>
  <c r="CH61" s="1"/>
  <c r="CH62" s="1"/>
  <c r="CH63" s="1"/>
  <c r="CH64" s="1"/>
  <c r="CH65" s="1"/>
  <c r="CH66" s="1"/>
  <c r="CH67" s="1"/>
  <c r="CH68" s="1"/>
  <c r="CH69" s="1"/>
  <c r="CH70" s="1"/>
  <c r="CH71" s="1"/>
  <c r="CH72" s="1"/>
  <c r="CH73" s="1"/>
  <c r="CH74" s="1"/>
  <c r="CH75" s="1"/>
  <c r="CH76" s="1"/>
  <c r="CH77" s="1"/>
  <c r="CH78" s="1"/>
  <c r="CH79" s="1"/>
  <c r="CH80" s="1"/>
  <c r="CH81" s="1"/>
  <c r="CH82" s="1"/>
  <c r="CH83" s="1"/>
  <c r="CH84" s="1"/>
  <c r="CH85" s="1"/>
  <c r="CH86" s="1"/>
  <c r="CH87" s="1"/>
  <c r="CH88" s="1"/>
  <c r="CH89" s="1"/>
  <c r="CH90" s="1"/>
  <c r="CH91" s="1"/>
  <c r="CH92" s="1"/>
  <c r="CH93" s="1"/>
  <c r="CH94" s="1"/>
  <c r="CH95" s="1"/>
  <c r="CH96" s="1"/>
  <c r="CH97" s="1"/>
  <c r="CH98" s="1"/>
  <c r="CH99" s="1"/>
  <c r="CH100" s="1"/>
  <c r="CH101" s="1"/>
  <c r="CH102" s="1"/>
  <c r="CH103" s="1"/>
  <c r="CH104" s="1"/>
  <c r="CH105" s="1"/>
  <c r="CH106" s="1"/>
  <c r="CH107" s="1"/>
  <c r="CH108" s="1"/>
  <c r="CH109" s="1"/>
  <c r="CH110" s="1"/>
  <c r="CH111" s="1"/>
  <c r="CH112" s="1"/>
  <c r="CH113" s="1"/>
  <c r="CH114" s="1"/>
  <c r="CH115" s="1"/>
  <c r="CH116" s="1"/>
  <c r="CH117" s="1"/>
  <c r="CH118" s="1"/>
  <c r="CH119" s="1"/>
  <c r="CH120" s="1"/>
  <c r="CH121" s="1"/>
  <c r="CH122" s="1"/>
  <c r="CH123" s="1"/>
  <c r="CH124" s="1"/>
  <c r="CH125" s="1"/>
  <c r="CH126" s="1"/>
  <c r="CH127" s="1"/>
  <c r="CH128" s="1"/>
  <c r="CH129" s="1"/>
  <c r="CH130" s="1"/>
  <c r="CH131" s="1"/>
  <c r="CH132" s="1"/>
  <c r="CH133" s="1"/>
  <c r="CH134" s="1"/>
  <c r="CH135" s="1"/>
  <c r="CH136" s="1"/>
  <c r="CH137" s="1"/>
  <c r="CH138" s="1"/>
  <c r="CH139" s="1"/>
  <c r="CH140" s="1"/>
  <c r="CH141" s="1"/>
  <c r="CH142" s="1"/>
  <c r="CH143" s="1"/>
  <c r="CH144" s="1"/>
  <c r="CH145" s="1"/>
  <c r="CH146" s="1"/>
  <c r="CH147" s="1"/>
  <c r="CH148" s="1"/>
  <c r="CH149" s="1"/>
  <c r="CH150" s="1"/>
  <c r="CH151" s="1"/>
  <c r="CH152" s="1"/>
  <c r="CH153" s="1"/>
  <c r="CH154" s="1"/>
  <c r="CH155" s="1"/>
  <c r="CH156" s="1"/>
  <c r="CH157" s="1"/>
  <c r="CH158" s="1"/>
  <c r="CH159" s="1"/>
  <c r="CH160" s="1"/>
  <c r="CH161" s="1"/>
  <c r="CH162" s="1"/>
  <c r="CH163" s="1"/>
  <c r="CH164" s="1"/>
  <c r="CH165" s="1"/>
  <c r="CH166" s="1"/>
  <c r="CH167" s="1"/>
  <c r="CH168" s="1"/>
  <c r="CH169" s="1"/>
  <c r="CH170" s="1"/>
  <c r="CH171" s="1"/>
  <c r="CH172" s="1"/>
  <c r="CH173" s="1"/>
  <c r="CH174" s="1"/>
  <c r="CH175" s="1"/>
  <c r="CH176" s="1"/>
  <c r="CH177" s="1"/>
  <c r="CH178" s="1"/>
  <c r="CH179" s="1"/>
  <c r="CH180" s="1"/>
  <c r="CH181" s="1"/>
  <c r="CH182" s="1"/>
  <c r="CH183" s="1"/>
  <c r="CH184" s="1"/>
  <c r="CH185" s="1"/>
  <c r="CH186" s="1"/>
  <c r="CH187" s="1"/>
  <c r="CH188" s="1"/>
  <c r="CH189" s="1"/>
  <c r="CH190" s="1"/>
  <c r="CH191" s="1"/>
  <c r="CH192" s="1"/>
  <c r="CH193" s="1"/>
  <c r="CH194" s="1"/>
  <c r="CH195" s="1"/>
  <c r="CH196" s="1"/>
  <c r="CH197" s="1"/>
  <c r="CH198" s="1"/>
  <c r="CH199" s="1"/>
  <c r="CH200" s="1"/>
  <c r="CH201" s="1"/>
  <c r="CH202" s="1"/>
  <c r="CH203" s="1"/>
  <c r="CH204" s="1"/>
  <c r="CH205" s="1"/>
  <c r="CH206" s="1"/>
  <c r="CH207" s="1"/>
  <c r="CH208" s="1"/>
  <c r="CH209" s="1"/>
  <c r="CH210" s="1"/>
  <c r="CH211" s="1"/>
  <c r="CH212" s="1"/>
  <c r="CH213" s="1"/>
  <c r="CH214" s="1"/>
  <c r="CH215" s="1"/>
  <c r="CH216" s="1"/>
  <c r="CH217" s="1"/>
  <c r="CH218" s="1"/>
  <c r="CH219" s="1"/>
  <c r="CH220" s="1"/>
  <c r="CH221" s="1"/>
  <c r="CH222" s="1"/>
  <c r="CH223" s="1"/>
  <c r="CH224" s="1"/>
  <c r="CH225" s="1"/>
  <c r="CH226" s="1"/>
  <c r="CH227" s="1"/>
  <c r="CH228" s="1"/>
  <c r="CH229" s="1"/>
  <c r="CH230" s="1"/>
  <c r="CH231" s="1"/>
  <c r="CH232" s="1"/>
  <c r="CH233" s="1"/>
  <c r="CH234" s="1"/>
  <c r="CH235" s="1"/>
  <c r="CH236" s="1"/>
  <c r="CH237" s="1"/>
  <c r="CH238" s="1"/>
  <c r="CH239" s="1"/>
  <c r="CH240" s="1"/>
  <c r="CH241" s="1"/>
  <c r="CH242" s="1"/>
  <c r="CH243" s="1"/>
  <c r="CH244" s="1"/>
  <c r="CH245" s="1"/>
  <c r="CH246" s="1"/>
  <c r="CH247" s="1"/>
  <c r="CH248" s="1"/>
  <c r="CH249" s="1"/>
  <c r="CH250" s="1"/>
  <c r="CH251" s="1"/>
  <c r="CH252" s="1"/>
  <c r="CH253" s="1"/>
  <c r="CI3"/>
  <c r="CX5"/>
  <c r="CX6" s="1"/>
  <c r="CX7" s="1"/>
  <c r="CX8" s="1"/>
  <c r="CX9" s="1"/>
  <c r="CX10" s="1"/>
  <c r="CX11" s="1"/>
  <c r="CX12" s="1"/>
  <c r="CX13" s="1"/>
  <c r="CX14" s="1"/>
  <c r="CX15" s="1"/>
  <c r="CX16" s="1"/>
  <c r="CX17" s="1"/>
  <c r="CX18" s="1"/>
  <c r="CX19" s="1"/>
  <c r="CX20" s="1"/>
  <c r="CX21" s="1"/>
  <c r="CX22" s="1"/>
  <c r="CX23" s="1"/>
  <c r="CX24" s="1"/>
  <c r="CX25" s="1"/>
  <c r="CX26" s="1"/>
  <c r="CX27" s="1"/>
  <c r="CX28" s="1"/>
  <c r="CX29" s="1"/>
  <c r="CX30" s="1"/>
  <c r="CX31" s="1"/>
  <c r="CX32" s="1"/>
  <c r="CX33" s="1"/>
  <c r="CX34" s="1"/>
  <c r="CX35" s="1"/>
  <c r="CX36" s="1"/>
  <c r="CX37" s="1"/>
  <c r="CX38" s="1"/>
  <c r="CX39" s="1"/>
  <c r="CX40" s="1"/>
  <c r="CX41" s="1"/>
  <c r="CX42" s="1"/>
  <c r="CX43" s="1"/>
  <c r="CX44" s="1"/>
  <c r="CX45" s="1"/>
  <c r="CX46" s="1"/>
  <c r="CX47" s="1"/>
  <c r="CX48" s="1"/>
  <c r="CX49" s="1"/>
  <c r="CX50" s="1"/>
  <c r="CX51" s="1"/>
  <c r="CX52" s="1"/>
  <c r="CX53" s="1"/>
  <c r="CX54" s="1"/>
  <c r="CX55" s="1"/>
  <c r="CX56" s="1"/>
  <c r="CX57" s="1"/>
  <c r="CX58" s="1"/>
  <c r="CX59" s="1"/>
  <c r="CX60" s="1"/>
  <c r="CX61" s="1"/>
  <c r="CX62" s="1"/>
  <c r="CX63" s="1"/>
  <c r="CX64" s="1"/>
  <c r="CX65" s="1"/>
  <c r="CX66" s="1"/>
  <c r="CX67" s="1"/>
  <c r="CX68" s="1"/>
  <c r="CX69" s="1"/>
  <c r="CX70" s="1"/>
  <c r="CX71" s="1"/>
  <c r="CX72" s="1"/>
  <c r="CX73" s="1"/>
  <c r="CX74" s="1"/>
  <c r="CX75" s="1"/>
  <c r="CX76" s="1"/>
  <c r="CX77" s="1"/>
  <c r="CX78" s="1"/>
  <c r="CX79" s="1"/>
  <c r="CX80" s="1"/>
  <c r="CX81" s="1"/>
  <c r="CX82" s="1"/>
  <c r="CX83" s="1"/>
  <c r="CX84" s="1"/>
  <c r="CX85" s="1"/>
  <c r="CX86" s="1"/>
  <c r="CX87" s="1"/>
  <c r="CX88" s="1"/>
  <c r="CX89" s="1"/>
  <c r="CX90" s="1"/>
  <c r="CX91" s="1"/>
  <c r="CX92" s="1"/>
  <c r="CX93" s="1"/>
  <c r="CX94" s="1"/>
  <c r="CX95" s="1"/>
  <c r="CX96" s="1"/>
  <c r="CX97" s="1"/>
  <c r="CX98" s="1"/>
  <c r="CX99" s="1"/>
  <c r="CX100" s="1"/>
  <c r="CX101" s="1"/>
  <c r="CX102" s="1"/>
  <c r="CX103" s="1"/>
  <c r="CX104" s="1"/>
  <c r="CX105" s="1"/>
  <c r="CX106" s="1"/>
  <c r="CX107" s="1"/>
  <c r="CX108" s="1"/>
  <c r="CX109" s="1"/>
  <c r="CX110" s="1"/>
  <c r="CX111" s="1"/>
  <c r="CX112" s="1"/>
  <c r="CX113" s="1"/>
  <c r="CX114" s="1"/>
  <c r="CX115" s="1"/>
  <c r="CX116" s="1"/>
  <c r="CX117" s="1"/>
  <c r="CX118" s="1"/>
  <c r="CX119" s="1"/>
  <c r="CX120" s="1"/>
  <c r="CX121" s="1"/>
  <c r="CX122" s="1"/>
  <c r="CX123" s="1"/>
  <c r="CX124" s="1"/>
  <c r="CX125" s="1"/>
  <c r="CX126" s="1"/>
  <c r="CX127" s="1"/>
  <c r="CX128" s="1"/>
  <c r="CX129" s="1"/>
  <c r="CX130" s="1"/>
  <c r="CX131" s="1"/>
  <c r="CX132" s="1"/>
  <c r="CX133" s="1"/>
  <c r="CX134" s="1"/>
  <c r="CX135" s="1"/>
  <c r="CX136" s="1"/>
  <c r="CX137" s="1"/>
  <c r="CX138" s="1"/>
  <c r="CX139" s="1"/>
  <c r="CX140" s="1"/>
  <c r="CX141" s="1"/>
  <c r="CX142" s="1"/>
  <c r="CX143" s="1"/>
  <c r="CX144" s="1"/>
  <c r="CX145" s="1"/>
  <c r="CX146" s="1"/>
  <c r="CX147" s="1"/>
  <c r="CX148" s="1"/>
  <c r="CX149" s="1"/>
  <c r="CX150" s="1"/>
  <c r="CX151" s="1"/>
  <c r="CX152" s="1"/>
  <c r="CX153" s="1"/>
  <c r="CX154" s="1"/>
  <c r="CX155" s="1"/>
  <c r="CX156" s="1"/>
  <c r="CX157" s="1"/>
  <c r="CX158" s="1"/>
  <c r="CX159" s="1"/>
  <c r="CX160" s="1"/>
  <c r="CX161" s="1"/>
  <c r="CX162" s="1"/>
  <c r="CX163" s="1"/>
  <c r="CX164" s="1"/>
  <c r="CX165" s="1"/>
  <c r="CX166" s="1"/>
  <c r="CX167" s="1"/>
  <c r="CX168" s="1"/>
  <c r="CX169" s="1"/>
  <c r="CX170" s="1"/>
  <c r="CX171" s="1"/>
  <c r="CX172" s="1"/>
  <c r="CX173" s="1"/>
  <c r="CX174" s="1"/>
  <c r="CX175" s="1"/>
  <c r="CX176" s="1"/>
  <c r="CX177" s="1"/>
  <c r="CX178" s="1"/>
  <c r="CX179" s="1"/>
  <c r="CX180" s="1"/>
  <c r="CX181" s="1"/>
  <c r="CX182" s="1"/>
  <c r="CX183" s="1"/>
  <c r="CX184" s="1"/>
  <c r="CX185" s="1"/>
  <c r="CX186" s="1"/>
  <c r="CX187" s="1"/>
  <c r="CX188" s="1"/>
  <c r="CX189" s="1"/>
  <c r="CX190" s="1"/>
  <c r="CX191" s="1"/>
  <c r="CX192" s="1"/>
  <c r="CX193" s="1"/>
  <c r="CX194" s="1"/>
  <c r="CX195" s="1"/>
  <c r="CX196" s="1"/>
  <c r="CX197" s="1"/>
  <c r="CX198" s="1"/>
  <c r="CX199" s="1"/>
  <c r="CX200" s="1"/>
  <c r="CX201" s="1"/>
  <c r="CX202" s="1"/>
  <c r="CX203" s="1"/>
  <c r="CX204" s="1"/>
  <c r="CX205" s="1"/>
  <c r="CX206" s="1"/>
  <c r="CX207" s="1"/>
  <c r="CX208" s="1"/>
  <c r="CX209" s="1"/>
  <c r="CX210" s="1"/>
  <c r="CX211" s="1"/>
  <c r="CX212" s="1"/>
  <c r="CX213" s="1"/>
  <c r="CX214" s="1"/>
  <c r="CX215" s="1"/>
  <c r="CX216" s="1"/>
  <c r="CX217" s="1"/>
  <c r="CX218" s="1"/>
  <c r="CX219" s="1"/>
  <c r="CX220" s="1"/>
  <c r="CX221" s="1"/>
  <c r="CX222" s="1"/>
  <c r="CX223" s="1"/>
  <c r="CX224" s="1"/>
  <c r="CX225" s="1"/>
  <c r="CX226" s="1"/>
  <c r="CX227" s="1"/>
  <c r="CX228" s="1"/>
  <c r="CX229" s="1"/>
  <c r="CX230" s="1"/>
  <c r="CX231" s="1"/>
  <c r="CX232" s="1"/>
  <c r="CX233" s="1"/>
  <c r="CX234" s="1"/>
  <c r="CX235" s="1"/>
  <c r="CX236" s="1"/>
  <c r="CX237" s="1"/>
  <c r="CX238" s="1"/>
  <c r="CX239" s="1"/>
  <c r="CX240" s="1"/>
  <c r="CX241" s="1"/>
  <c r="CX242" s="1"/>
  <c r="CX243" s="1"/>
  <c r="CX244" s="1"/>
  <c r="CX245" s="1"/>
  <c r="CX246" s="1"/>
  <c r="CX247" s="1"/>
  <c r="CX248" s="1"/>
  <c r="CX249" s="1"/>
  <c r="CX250" s="1"/>
  <c r="CX251" s="1"/>
  <c r="CX252" s="1"/>
  <c r="CX253" s="1"/>
  <c r="CX254" s="1"/>
  <c r="CX255" s="1"/>
  <c r="CX256" s="1"/>
  <c r="CX257" s="1"/>
  <c r="CX258" s="1"/>
  <c r="CX259" s="1"/>
  <c r="CX260" s="1"/>
  <c r="CX261" s="1"/>
  <c r="CX262" s="1"/>
  <c r="CX263" s="1"/>
  <c r="CX264" s="1"/>
  <c r="CX265" s="1"/>
  <c r="CX266" s="1"/>
  <c r="CX267" s="1"/>
  <c r="CX268" s="1"/>
  <c r="CX269" s="1"/>
  <c r="CX270" s="1"/>
  <c r="CX271" s="1"/>
  <c r="CX272" s="1"/>
  <c r="CX273" s="1"/>
  <c r="CX274" s="1"/>
  <c r="CX275" s="1"/>
  <c r="CX276" s="1"/>
  <c r="CX277" s="1"/>
  <c r="CX278" s="1"/>
  <c r="CX279" s="1"/>
  <c r="CX280" s="1"/>
  <c r="CX281" s="1"/>
  <c r="CX282" s="1"/>
  <c r="CX283" s="1"/>
  <c r="CX284" s="1"/>
  <c r="CX285" s="1"/>
  <c r="CX286" s="1"/>
  <c r="CX287" s="1"/>
  <c r="CX288" s="1"/>
  <c r="CX289" s="1"/>
  <c r="CX290" s="1"/>
  <c r="CX291" s="1"/>
  <c r="CX292" s="1"/>
  <c r="CX293" s="1"/>
  <c r="CX294" s="1"/>
  <c r="CX295" s="1"/>
  <c r="CX296" s="1"/>
  <c r="CX297" s="1"/>
  <c r="CX298" s="1"/>
  <c r="CX299" s="1"/>
  <c r="CX300" s="1"/>
  <c r="CX301" s="1"/>
  <c r="CX302" s="1"/>
  <c r="CX303" s="1"/>
  <c r="CX304" s="1"/>
  <c r="CX305" s="1"/>
  <c r="CX306" s="1"/>
  <c r="CX307" s="1"/>
  <c r="CX308" s="1"/>
  <c r="CX309" s="1"/>
  <c r="CX310" s="1"/>
  <c r="CX311" s="1"/>
  <c r="CX312" s="1"/>
  <c r="CX313" s="1"/>
  <c r="CX314" s="1"/>
  <c r="CX315" s="1"/>
  <c r="CX316" s="1"/>
  <c r="CX317" s="1"/>
  <c r="CX318" s="1"/>
  <c r="CX319" s="1"/>
  <c r="CX320" s="1"/>
  <c r="CX321" s="1"/>
  <c r="CX322" s="1"/>
  <c r="CX323" s="1"/>
  <c r="CX324" s="1"/>
  <c r="CX325" s="1"/>
  <c r="CX326" s="1"/>
  <c r="CX327" s="1"/>
  <c r="CX328" s="1"/>
  <c r="CX329" s="1"/>
  <c r="CX330" s="1"/>
  <c r="CX331" s="1"/>
  <c r="CX332" s="1"/>
  <c r="CX333" s="1"/>
  <c r="CX334" s="1"/>
  <c r="CX335" s="1"/>
  <c r="CX336" s="1"/>
  <c r="CX337" s="1"/>
  <c r="CX338" s="1"/>
  <c r="CX339" s="1"/>
  <c r="CX340" s="1"/>
  <c r="CX341" s="1"/>
  <c r="CX342" s="1"/>
  <c r="CX343" s="1"/>
  <c r="CX344" s="1"/>
  <c r="CX345" s="1"/>
  <c r="CX346" s="1"/>
  <c r="CX347" s="1"/>
  <c r="CX348" s="1"/>
  <c r="CX349" s="1"/>
  <c r="CX350" s="1"/>
  <c r="CX351" s="1"/>
  <c r="CX352" s="1"/>
  <c r="CX353" s="1"/>
  <c r="CX354" s="1"/>
  <c r="CX355" s="1"/>
  <c r="CX356" s="1"/>
  <c r="CX357" s="1"/>
  <c r="CX358" s="1"/>
  <c r="CX359" s="1"/>
  <c r="CX360" s="1"/>
  <c r="CX361" s="1"/>
  <c r="CX362" s="1"/>
  <c r="CX363" s="1"/>
  <c r="CX364" s="1"/>
  <c r="CX365" s="1"/>
  <c r="CX366" s="1"/>
  <c r="CX367" s="1"/>
  <c r="CX368" s="1"/>
  <c r="CX369" s="1"/>
  <c r="CX370" s="1"/>
  <c r="CX371" s="1"/>
  <c r="CX372" s="1"/>
  <c r="CX373" s="1"/>
  <c r="CX374" s="1"/>
  <c r="CX375" s="1"/>
  <c r="CX376" s="1"/>
  <c r="CX377" s="1"/>
  <c r="CX378" s="1"/>
  <c r="CX379" s="1"/>
  <c r="CX380" s="1"/>
  <c r="CX381" s="1"/>
  <c r="CX382" s="1"/>
  <c r="CX383" s="1"/>
  <c r="CX384" s="1"/>
  <c r="CX385" s="1"/>
  <c r="CX386" s="1"/>
  <c r="CX387" s="1"/>
  <c r="CX388" s="1"/>
  <c r="CX389" s="1"/>
  <c r="CX390" s="1"/>
  <c r="CX391" s="1"/>
  <c r="CX392" s="1"/>
  <c r="CX393" s="1"/>
  <c r="CX394" s="1"/>
  <c r="CX395" s="1"/>
  <c r="CX396" s="1"/>
  <c r="CX397" s="1"/>
  <c r="CX398" s="1"/>
  <c r="CX399" s="1"/>
  <c r="CX400" s="1"/>
  <c r="CX401" s="1"/>
  <c r="CX402" s="1"/>
  <c r="CX403" s="1"/>
  <c r="CX404" s="1"/>
  <c r="CX405" s="1"/>
  <c r="CX406" s="1"/>
  <c r="CX407" s="1"/>
  <c r="CX408" s="1"/>
  <c r="CX409" s="1"/>
  <c r="CX410" s="1"/>
  <c r="CX411" s="1"/>
  <c r="CX412" s="1"/>
  <c r="CX413" s="1"/>
  <c r="CX414" s="1"/>
  <c r="CX415" s="1"/>
  <c r="CX416" s="1"/>
  <c r="CX417" s="1"/>
  <c r="CX418" s="1"/>
  <c r="CX419" s="1"/>
  <c r="CX420" s="1"/>
  <c r="CX421" s="1"/>
  <c r="CX422" s="1"/>
  <c r="CX423" s="1"/>
  <c r="CX424" s="1"/>
  <c r="CX425" s="1"/>
  <c r="CX426" s="1"/>
  <c r="CX427" s="1"/>
  <c r="CX428" s="1"/>
  <c r="CX429" s="1"/>
  <c r="CX430" s="1"/>
  <c r="CX431" s="1"/>
  <c r="CX432" s="1"/>
  <c r="CX433" s="1"/>
  <c r="CX434" s="1"/>
  <c r="CX435" s="1"/>
  <c r="CX436" s="1"/>
  <c r="CX437" s="1"/>
  <c r="CX438" s="1"/>
  <c r="CX439" s="1"/>
  <c r="CX440" s="1"/>
  <c r="CX441" s="1"/>
  <c r="CX442" s="1"/>
  <c r="CX443" s="1"/>
  <c r="CX444" s="1"/>
  <c r="CX445" s="1"/>
  <c r="CX446" s="1"/>
  <c r="CX447" s="1"/>
  <c r="CX448" s="1"/>
  <c r="CX449" s="1"/>
  <c r="CX450" s="1"/>
  <c r="CX451" s="1"/>
  <c r="CX452" s="1"/>
  <c r="CX453" s="1"/>
  <c r="CX454" s="1"/>
  <c r="CX455" s="1"/>
  <c r="CX456" s="1"/>
  <c r="CX457" s="1"/>
  <c r="CX458" s="1"/>
  <c r="CX459" s="1"/>
  <c r="CX460" s="1"/>
  <c r="CX461" s="1"/>
  <c r="CX462" s="1"/>
  <c r="CX463" s="1"/>
  <c r="CX464" s="1"/>
  <c r="CX465" s="1"/>
  <c r="CX466" s="1"/>
  <c r="CX467" s="1"/>
  <c r="CX468" s="1"/>
  <c r="CX469" s="1"/>
  <c r="CX470" s="1"/>
  <c r="CX471" s="1"/>
  <c r="CX472" s="1"/>
  <c r="CX473" s="1"/>
  <c r="CX474" s="1"/>
  <c r="CX475" s="1"/>
  <c r="CX476" s="1"/>
  <c r="CX477" s="1"/>
  <c r="CX478" s="1"/>
  <c r="CX479" s="1"/>
  <c r="CX480" s="1"/>
  <c r="CX481" s="1"/>
  <c r="CX482" s="1"/>
  <c r="CX483" s="1"/>
  <c r="CX484" s="1"/>
  <c r="CX485" s="1"/>
  <c r="CX486" s="1"/>
  <c r="CX487" s="1"/>
  <c r="CX488" s="1"/>
  <c r="CX489" s="1"/>
  <c r="CX490" s="1"/>
  <c r="CX491" s="1"/>
  <c r="CX492" s="1"/>
  <c r="CX493" s="1"/>
  <c r="CX494" s="1"/>
  <c r="CX495" s="1"/>
  <c r="CX496" s="1"/>
  <c r="CX497" s="1"/>
  <c r="CX498" s="1"/>
  <c r="CX499" s="1"/>
  <c r="CX500" s="1"/>
  <c r="CX501" s="1"/>
  <c r="CX502" s="1"/>
  <c r="CX503" s="1"/>
  <c r="XM4"/>
  <c r="XL5"/>
  <c r="XW6"/>
  <c r="XX5"/>
  <c r="CQ80" i="2"/>
  <c r="VU79" i="5"/>
  <c r="CQ88" i="2"/>
  <c r="VU87" i="5"/>
  <c r="CQ96" i="2"/>
  <c r="VU95" i="5"/>
  <c r="CQ104" i="2"/>
  <c r="VU103" i="5"/>
  <c r="CQ112" i="2"/>
  <c r="VU111" i="5"/>
  <c r="K51"/>
  <c r="G51"/>
  <c r="EG51"/>
  <c r="C51"/>
  <c r="EB51"/>
  <c r="GP51"/>
  <c r="HE51"/>
  <c r="HH51"/>
  <c r="GS51"/>
  <c r="EW51"/>
  <c r="EZ51"/>
  <c r="BG51"/>
  <c r="BC51"/>
  <c r="AY51"/>
  <c r="EN51"/>
  <c r="BZ51"/>
  <c r="HB52"/>
  <c r="GM52"/>
  <c r="GV52"/>
  <c r="HK52"/>
  <c r="AM52"/>
  <c r="AU52"/>
  <c r="AQ52"/>
  <c r="HN52"/>
  <c r="VG52"/>
  <c r="GY52"/>
  <c r="VB52"/>
  <c r="UF52"/>
  <c r="JO52"/>
  <c r="JJ52"/>
  <c r="JE52"/>
  <c r="IZ52"/>
  <c r="IU52"/>
  <c r="IP52"/>
  <c r="IK52"/>
  <c r="IF52"/>
  <c r="HX52"/>
  <c r="M52"/>
  <c r="YE51"/>
  <c r="KY52"/>
  <c r="JP52"/>
  <c r="JK52"/>
  <c r="JF52"/>
  <c r="JA52"/>
  <c r="IV52"/>
  <c r="IQ52"/>
  <c r="IL52"/>
  <c r="IG52"/>
  <c r="IA52"/>
  <c r="HP52"/>
  <c r="Y52"/>
  <c r="YD52"/>
  <c r="KU52"/>
  <c r="JQ52"/>
  <c r="JL52"/>
  <c r="JG52"/>
  <c r="JB52"/>
  <c r="IW52"/>
  <c r="IR52"/>
  <c r="IM52"/>
  <c r="IH52"/>
  <c r="IB52"/>
  <c r="HV52"/>
  <c r="GN52"/>
  <c r="BM52"/>
  <c r="AK52"/>
  <c r="VF51"/>
  <c r="UK52"/>
  <c r="HW52"/>
  <c r="AW52"/>
  <c r="KQ52"/>
  <c r="IC52"/>
  <c r="VA51"/>
  <c r="A52"/>
  <c r="WZ51"/>
  <c r="WX53"/>
  <c r="VE53"/>
  <c r="GL53"/>
  <c r="EO53"/>
  <c r="BY53"/>
  <c r="BQ53"/>
  <c r="BI53"/>
  <c r="AS53"/>
  <c r="XG53"/>
  <c r="VS53"/>
  <c r="UZ53"/>
  <c r="HJ53"/>
  <c r="HD53"/>
  <c r="GX53"/>
  <c r="GR53"/>
  <c r="FX53"/>
  <c r="FS53"/>
  <c r="FN53"/>
  <c r="EQ53"/>
  <c r="BR53"/>
  <c r="BJ53"/>
  <c r="BE53"/>
  <c r="AO53"/>
  <c r="I53"/>
  <c r="VO53"/>
  <c r="UP53"/>
  <c r="FD53"/>
  <c r="EL53"/>
  <c r="BU53"/>
  <c r="BA53"/>
  <c r="U53"/>
  <c r="E53"/>
  <c r="VK53"/>
  <c r="HM53"/>
  <c r="HG53"/>
  <c r="HA53"/>
  <c r="GU53"/>
  <c r="GO53"/>
  <c r="BV53"/>
  <c r="BN53"/>
  <c r="AG53"/>
  <c r="Q53"/>
  <c r="VY52"/>
  <c r="AC53"/>
  <c r="XT52"/>
  <c r="C53"/>
  <c r="EG53"/>
  <c r="EB53"/>
  <c r="K53"/>
  <c r="G53"/>
  <c r="GP53"/>
  <c r="HE53"/>
  <c r="HH53"/>
  <c r="GS53"/>
  <c r="EW53"/>
  <c r="EZ53"/>
  <c r="BC53"/>
  <c r="AY53"/>
  <c r="BG53"/>
  <c r="BZ53"/>
  <c r="EN53"/>
  <c r="GM54"/>
  <c r="HB54"/>
  <c r="HK54"/>
  <c r="GV54"/>
  <c r="AU54"/>
  <c r="AQ54"/>
  <c r="AM54"/>
  <c r="VG54"/>
  <c r="GY54"/>
  <c r="VB54"/>
  <c r="HN54"/>
  <c r="KY54"/>
  <c r="JP54"/>
  <c r="JK54"/>
  <c r="JF54"/>
  <c r="JA54"/>
  <c r="IV54"/>
  <c r="IQ54"/>
  <c r="IL54"/>
  <c r="IG54"/>
  <c r="IA54"/>
  <c r="HP54"/>
  <c r="Y54"/>
  <c r="YD54"/>
  <c r="KU54"/>
  <c r="JQ54"/>
  <c r="JL54"/>
  <c r="JG54"/>
  <c r="JB54"/>
  <c r="IW54"/>
  <c r="IR54"/>
  <c r="IM54"/>
  <c r="IH54"/>
  <c r="IB54"/>
  <c r="HV54"/>
  <c r="GN54"/>
  <c r="BM54"/>
  <c r="AK54"/>
  <c r="VF53"/>
  <c r="UK54"/>
  <c r="KQ54"/>
  <c r="IC54"/>
  <c r="HW54"/>
  <c r="AW54"/>
  <c r="A54"/>
  <c r="WZ53"/>
  <c r="VA53"/>
  <c r="UF54"/>
  <c r="JO54"/>
  <c r="JJ54"/>
  <c r="JE54"/>
  <c r="IZ54"/>
  <c r="IU54"/>
  <c r="IP54"/>
  <c r="IK54"/>
  <c r="IF54"/>
  <c r="HX54"/>
  <c r="M54"/>
  <c r="YE53"/>
  <c r="WX55"/>
  <c r="VE55"/>
  <c r="UP55"/>
  <c r="FD55"/>
  <c r="EL55"/>
  <c r="BU55"/>
  <c r="BA55"/>
  <c r="U55"/>
  <c r="E55"/>
  <c r="XG55"/>
  <c r="VS55"/>
  <c r="UZ55"/>
  <c r="HM55"/>
  <c r="HG55"/>
  <c r="HA55"/>
  <c r="GU55"/>
  <c r="GO55"/>
  <c r="BV55"/>
  <c r="BN55"/>
  <c r="AG55"/>
  <c r="Q55"/>
  <c r="VY54"/>
  <c r="VO55"/>
  <c r="GL55"/>
  <c r="EO55"/>
  <c r="BY55"/>
  <c r="BQ55"/>
  <c r="BI55"/>
  <c r="AS55"/>
  <c r="AC55"/>
  <c r="XT54"/>
  <c r="VK55"/>
  <c r="HJ55"/>
  <c r="HD55"/>
  <c r="GX55"/>
  <c r="GR55"/>
  <c r="FX55"/>
  <c r="FS55"/>
  <c r="FN55"/>
  <c r="EQ55"/>
  <c r="BR55"/>
  <c r="BJ55"/>
  <c r="BE55"/>
  <c r="AO55"/>
  <c r="I55"/>
  <c r="EG55"/>
  <c r="EB55"/>
  <c r="K55"/>
  <c r="G55"/>
  <c r="C55"/>
  <c r="HE55"/>
  <c r="GP55"/>
  <c r="GS55"/>
  <c r="HH55"/>
  <c r="EZ55"/>
  <c r="EW55"/>
  <c r="BG55"/>
  <c r="BC55"/>
  <c r="AY55"/>
  <c r="EN55"/>
  <c r="BZ55"/>
  <c r="GM56"/>
  <c r="HB56"/>
  <c r="HK56"/>
  <c r="GV56"/>
  <c r="AU56"/>
  <c r="AQ56"/>
  <c r="AM56"/>
  <c r="VB56"/>
  <c r="GY56"/>
  <c r="VG56"/>
  <c r="HN56"/>
  <c r="UK56"/>
  <c r="KY56"/>
  <c r="JP56"/>
  <c r="JK56"/>
  <c r="JF56"/>
  <c r="JA56"/>
  <c r="IV56"/>
  <c r="IQ56"/>
  <c r="IL56"/>
  <c r="IG56"/>
  <c r="IA56"/>
  <c r="HP56"/>
  <c r="Y56"/>
  <c r="KU56"/>
  <c r="JQ56"/>
  <c r="JL56"/>
  <c r="JG56"/>
  <c r="JB56"/>
  <c r="IW56"/>
  <c r="IR56"/>
  <c r="IM56"/>
  <c r="IH56"/>
  <c r="IB56"/>
  <c r="HV56"/>
  <c r="GN56"/>
  <c r="BM56"/>
  <c r="AK56"/>
  <c r="VF55"/>
  <c r="KQ56"/>
  <c r="IC56"/>
  <c r="HW56"/>
  <c r="AW56"/>
  <c r="A56"/>
  <c r="WZ55"/>
  <c r="VA55"/>
  <c r="YD56"/>
  <c r="UF56"/>
  <c r="JO56"/>
  <c r="JJ56"/>
  <c r="JE56"/>
  <c r="IZ56"/>
  <c r="IU56"/>
  <c r="IP56"/>
  <c r="IK56"/>
  <c r="IF56"/>
  <c r="HX56"/>
  <c r="M56"/>
  <c r="YE55"/>
  <c r="VO57"/>
  <c r="GL57"/>
  <c r="EO57"/>
  <c r="BY57"/>
  <c r="BQ57"/>
  <c r="BI57"/>
  <c r="AS57"/>
  <c r="AC57"/>
  <c r="XT56"/>
  <c r="VK57"/>
  <c r="HJ57"/>
  <c r="HD57"/>
  <c r="GX57"/>
  <c r="GR57"/>
  <c r="FX57"/>
  <c r="FS57"/>
  <c r="FN57"/>
  <c r="EQ57"/>
  <c r="BR57"/>
  <c r="BJ57"/>
  <c r="BE57"/>
  <c r="AO57"/>
  <c r="I57"/>
  <c r="WX57"/>
  <c r="VE57"/>
  <c r="UP57"/>
  <c r="FD57"/>
  <c r="EL57"/>
  <c r="BU57"/>
  <c r="BA57"/>
  <c r="U57"/>
  <c r="E57"/>
  <c r="XG57"/>
  <c r="VS57"/>
  <c r="UZ57"/>
  <c r="HM57"/>
  <c r="HG57"/>
  <c r="HA57"/>
  <c r="GU57"/>
  <c r="GO57"/>
  <c r="BV57"/>
  <c r="BN57"/>
  <c r="AG57"/>
  <c r="Q57"/>
  <c r="VY56"/>
  <c r="G57"/>
  <c r="C57"/>
  <c r="EG57"/>
  <c r="EB57"/>
  <c r="K57"/>
  <c r="GP57"/>
  <c r="HE57"/>
  <c r="HH57"/>
  <c r="GS57"/>
  <c r="EW57"/>
  <c r="EZ57"/>
  <c r="BC57"/>
  <c r="AY57"/>
  <c r="BG57"/>
  <c r="BZ57"/>
  <c r="EN57"/>
  <c r="HB58"/>
  <c r="GM58"/>
  <c r="GV58"/>
  <c r="HK58"/>
  <c r="AQ58"/>
  <c r="AM58"/>
  <c r="AU58"/>
  <c r="VG58"/>
  <c r="HN58"/>
  <c r="VB58"/>
  <c r="GY58"/>
  <c r="KQ58"/>
  <c r="IC58"/>
  <c r="HW58"/>
  <c r="AW58"/>
  <c r="A58"/>
  <c r="WZ57"/>
  <c r="VA57"/>
  <c r="YD58"/>
  <c r="UF58"/>
  <c r="JO58"/>
  <c r="JJ58"/>
  <c r="JE58"/>
  <c r="IZ58"/>
  <c r="IU58"/>
  <c r="IP58"/>
  <c r="IK58"/>
  <c r="IF58"/>
  <c r="HX58"/>
  <c r="M58"/>
  <c r="YE57"/>
  <c r="UK58"/>
  <c r="KY58"/>
  <c r="JP58"/>
  <c r="JK58"/>
  <c r="JF58"/>
  <c r="JA58"/>
  <c r="IV58"/>
  <c r="IQ58"/>
  <c r="IL58"/>
  <c r="IG58"/>
  <c r="IA58"/>
  <c r="HP58"/>
  <c r="Y58"/>
  <c r="KU58"/>
  <c r="JQ58"/>
  <c r="JL58"/>
  <c r="JG58"/>
  <c r="JB58"/>
  <c r="IW58"/>
  <c r="IR58"/>
  <c r="IM58"/>
  <c r="IH58"/>
  <c r="IB58"/>
  <c r="HV58"/>
  <c r="GN58"/>
  <c r="BM58"/>
  <c r="AK58"/>
  <c r="VF57"/>
  <c r="WX59"/>
  <c r="VE59"/>
  <c r="UP59"/>
  <c r="FD59"/>
  <c r="EL59"/>
  <c r="BU59"/>
  <c r="BA59"/>
  <c r="U59"/>
  <c r="E59"/>
  <c r="XG59"/>
  <c r="VS59"/>
  <c r="UZ59"/>
  <c r="HM59"/>
  <c r="HG59"/>
  <c r="HA59"/>
  <c r="GU59"/>
  <c r="GO59"/>
  <c r="BV59"/>
  <c r="BN59"/>
  <c r="AG59"/>
  <c r="Q59"/>
  <c r="VY58"/>
  <c r="VO59"/>
  <c r="GL59"/>
  <c r="EO59"/>
  <c r="BY59"/>
  <c r="BQ59"/>
  <c r="BI59"/>
  <c r="AS59"/>
  <c r="AC59"/>
  <c r="XT58"/>
  <c r="VK59"/>
  <c r="HJ59"/>
  <c r="HD59"/>
  <c r="GX59"/>
  <c r="GR59"/>
  <c r="FX59"/>
  <c r="FS59"/>
  <c r="FN59"/>
  <c r="EQ59"/>
  <c r="BR59"/>
  <c r="BJ59"/>
  <c r="BE59"/>
  <c r="AO59"/>
  <c r="I59"/>
  <c r="EG59"/>
  <c r="EB59"/>
  <c r="K59"/>
  <c r="G59"/>
  <c r="C59"/>
  <c r="HE59"/>
  <c r="GP59"/>
  <c r="GS59"/>
  <c r="HH59"/>
  <c r="EZ59"/>
  <c r="EW59"/>
  <c r="BG59"/>
  <c r="BC59"/>
  <c r="AY59"/>
  <c r="EN59"/>
  <c r="BZ59"/>
  <c r="GM60"/>
  <c r="HB60"/>
  <c r="HK60"/>
  <c r="GV60"/>
  <c r="AU60"/>
  <c r="AQ60"/>
  <c r="AM60"/>
  <c r="VB60"/>
  <c r="GY60"/>
  <c r="VG60"/>
  <c r="HN60"/>
  <c r="UK60"/>
  <c r="KY60"/>
  <c r="JP60"/>
  <c r="JK60"/>
  <c r="JF60"/>
  <c r="JA60"/>
  <c r="IV60"/>
  <c r="IQ60"/>
  <c r="IL60"/>
  <c r="IG60"/>
  <c r="IA60"/>
  <c r="HP60"/>
  <c r="Y60"/>
  <c r="KU60"/>
  <c r="JQ60"/>
  <c r="JL60"/>
  <c r="JG60"/>
  <c r="JB60"/>
  <c r="IW60"/>
  <c r="IR60"/>
  <c r="IM60"/>
  <c r="IH60"/>
  <c r="IB60"/>
  <c r="HV60"/>
  <c r="GN60"/>
  <c r="BM60"/>
  <c r="AK60"/>
  <c r="VF59"/>
  <c r="KQ60"/>
  <c r="IC60"/>
  <c r="HW60"/>
  <c r="AW60"/>
  <c r="A60"/>
  <c r="WZ59"/>
  <c r="VA59"/>
  <c r="YD60"/>
  <c r="UF60"/>
  <c r="JO60"/>
  <c r="JJ60"/>
  <c r="JE60"/>
  <c r="IZ60"/>
  <c r="IU60"/>
  <c r="IP60"/>
  <c r="IK60"/>
  <c r="IF60"/>
  <c r="HX60"/>
  <c r="M60"/>
  <c r="YE59"/>
  <c r="VO61"/>
  <c r="GL61"/>
  <c r="EO61"/>
  <c r="BY61"/>
  <c r="BQ61"/>
  <c r="BI61"/>
  <c r="AS61"/>
  <c r="AC61"/>
  <c r="XT60"/>
  <c r="VK61"/>
  <c r="HJ61"/>
  <c r="HD61"/>
  <c r="GX61"/>
  <c r="GR61"/>
  <c r="FX61"/>
  <c r="FS61"/>
  <c r="FN61"/>
  <c r="EQ61"/>
  <c r="BR61"/>
  <c r="BJ61"/>
  <c r="BE61"/>
  <c r="AO61"/>
  <c r="I61"/>
  <c r="WX61"/>
  <c r="VE61"/>
  <c r="UP61"/>
  <c r="FD61"/>
  <c r="EL61"/>
  <c r="BU61"/>
  <c r="BA61"/>
  <c r="U61"/>
  <c r="E61"/>
  <c r="XG61"/>
  <c r="VS61"/>
  <c r="UZ61"/>
  <c r="HM61"/>
  <c r="HG61"/>
  <c r="HA61"/>
  <c r="GU61"/>
  <c r="GO61"/>
  <c r="BV61"/>
  <c r="BN61"/>
  <c r="AG61"/>
  <c r="Q61"/>
  <c r="VY60"/>
  <c r="G61"/>
  <c r="C61"/>
  <c r="EG61"/>
  <c r="EB61"/>
  <c r="K61"/>
  <c r="GP61"/>
  <c r="HE61"/>
  <c r="HH61"/>
  <c r="GS61"/>
  <c r="EW61"/>
  <c r="EZ61"/>
  <c r="BC61"/>
  <c r="AY61"/>
  <c r="BG61"/>
  <c r="BZ61"/>
  <c r="EN61"/>
  <c r="HB62"/>
  <c r="GM62"/>
  <c r="GV62"/>
  <c r="HK62"/>
  <c r="AQ62"/>
  <c r="AM62"/>
  <c r="AU62"/>
  <c r="VG62"/>
  <c r="HN62"/>
  <c r="VB62"/>
  <c r="GY62"/>
  <c r="KQ62"/>
  <c r="IC62"/>
  <c r="HW62"/>
  <c r="AW62"/>
  <c r="A62"/>
  <c r="WZ61"/>
  <c r="VA61"/>
  <c r="YD62"/>
  <c r="UF62"/>
  <c r="JO62"/>
  <c r="JJ62"/>
  <c r="JE62"/>
  <c r="IZ62"/>
  <c r="IU62"/>
  <c r="IP62"/>
  <c r="IK62"/>
  <c r="IF62"/>
  <c r="HX62"/>
  <c r="M62"/>
  <c r="YE61"/>
  <c r="UK62"/>
  <c r="KY62"/>
  <c r="JP62"/>
  <c r="JK62"/>
  <c r="JF62"/>
  <c r="JA62"/>
  <c r="IV62"/>
  <c r="IQ62"/>
  <c r="IL62"/>
  <c r="IG62"/>
  <c r="IA62"/>
  <c r="HP62"/>
  <c r="Y62"/>
  <c r="KU62"/>
  <c r="JQ62"/>
  <c r="JL62"/>
  <c r="JG62"/>
  <c r="JB62"/>
  <c r="IW62"/>
  <c r="IR62"/>
  <c r="IM62"/>
  <c r="IH62"/>
  <c r="IB62"/>
  <c r="HV62"/>
  <c r="GN62"/>
  <c r="BM62"/>
  <c r="AK62"/>
  <c r="VF61"/>
  <c r="WX63"/>
  <c r="VE63"/>
  <c r="UP63"/>
  <c r="FD63"/>
  <c r="EL63"/>
  <c r="BU63"/>
  <c r="BA63"/>
  <c r="U63"/>
  <c r="E63"/>
  <c r="XG63"/>
  <c r="VS63"/>
  <c r="UZ63"/>
  <c r="HM63"/>
  <c r="HG63"/>
  <c r="HA63"/>
  <c r="GU63"/>
  <c r="GO63"/>
  <c r="BV63"/>
  <c r="BN63"/>
  <c r="AG63"/>
  <c r="Q63"/>
  <c r="VY62"/>
  <c r="VO63"/>
  <c r="GL63"/>
  <c r="EO63"/>
  <c r="BY63"/>
  <c r="BQ63"/>
  <c r="BI63"/>
  <c r="AS63"/>
  <c r="AC63"/>
  <c r="XT62"/>
  <c r="VK63"/>
  <c r="HJ63"/>
  <c r="HD63"/>
  <c r="GX63"/>
  <c r="GR63"/>
  <c r="FX63"/>
  <c r="FS63"/>
  <c r="FN63"/>
  <c r="EQ63"/>
  <c r="BR63"/>
  <c r="BJ63"/>
  <c r="BE63"/>
  <c r="AO63"/>
  <c r="I63"/>
  <c r="EG63"/>
  <c r="EB63"/>
  <c r="K63"/>
  <c r="G63"/>
  <c r="C63"/>
  <c r="HE63"/>
  <c r="GP63"/>
  <c r="GS63"/>
  <c r="HH63"/>
  <c r="EZ63"/>
  <c r="EW63"/>
  <c r="BG63"/>
  <c r="BC63"/>
  <c r="AY63"/>
  <c r="EN63"/>
  <c r="BZ63"/>
  <c r="GM64"/>
  <c r="HB64"/>
  <c r="HK64"/>
  <c r="GV64"/>
  <c r="AU64"/>
  <c r="AQ64"/>
  <c r="AM64"/>
  <c r="VB64"/>
  <c r="GY64"/>
  <c r="VG64"/>
  <c r="HN64"/>
  <c r="UK64"/>
  <c r="KY64"/>
  <c r="JP64"/>
  <c r="JK64"/>
  <c r="JF64"/>
  <c r="JA64"/>
  <c r="IV64"/>
  <c r="IQ64"/>
  <c r="IL64"/>
  <c r="IG64"/>
  <c r="IA64"/>
  <c r="HP64"/>
  <c r="Y64"/>
  <c r="KU64"/>
  <c r="JQ64"/>
  <c r="JL64"/>
  <c r="JG64"/>
  <c r="JB64"/>
  <c r="IW64"/>
  <c r="IR64"/>
  <c r="IM64"/>
  <c r="IH64"/>
  <c r="IB64"/>
  <c r="HV64"/>
  <c r="GN64"/>
  <c r="BM64"/>
  <c r="AK64"/>
  <c r="VF63"/>
  <c r="KQ64"/>
  <c r="IC64"/>
  <c r="HW64"/>
  <c r="AW64"/>
  <c r="A64"/>
  <c r="WZ63"/>
  <c r="VA63"/>
  <c r="YD64"/>
  <c r="UF64"/>
  <c r="JO64"/>
  <c r="JJ64"/>
  <c r="JE64"/>
  <c r="IZ64"/>
  <c r="IU64"/>
  <c r="IP64"/>
  <c r="IK64"/>
  <c r="IF64"/>
  <c r="HX64"/>
  <c r="M64"/>
  <c r="YE63"/>
  <c r="XG65"/>
  <c r="VK65"/>
  <c r="HJ65"/>
  <c r="HD65"/>
  <c r="GX65"/>
  <c r="GR65"/>
  <c r="VE65"/>
  <c r="UP65"/>
  <c r="WX65"/>
  <c r="VO65"/>
  <c r="HM65"/>
  <c r="HA65"/>
  <c r="GO65"/>
  <c r="EO65"/>
  <c r="BY65"/>
  <c r="BQ65"/>
  <c r="BI65"/>
  <c r="AS65"/>
  <c r="AC65"/>
  <c r="XT64"/>
  <c r="VS65"/>
  <c r="FX65"/>
  <c r="FS65"/>
  <c r="FN65"/>
  <c r="EQ65"/>
  <c r="BR65"/>
  <c r="BJ65"/>
  <c r="BE65"/>
  <c r="AO65"/>
  <c r="I65"/>
  <c r="HG65"/>
  <c r="GU65"/>
  <c r="FD65"/>
  <c r="EL65"/>
  <c r="BU65"/>
  <c r="BA65"/>
  <c r="U65"/>
  <c r="E65"/>
  <c r="UZ65"/>
  <c r="GL65"/>
  <c r="BV65"/>
  <c r="BN65"/>
  <c r="AG65"/>
  <c r="Q65"/>
  <c r="VY64"/>
  <c r="G65"/>
  <c r="C65"/>
  <c r="EG65"/>
  <c r="EB65"/>
  <c r="K65"/>
  <c r="HE65"/>
  <c r="GP65"/>
  <c r="GS65"/>
  <c r="HH65"/>
  <c r="EW65"/>
  <c r="EZ65"/>
  <c r="BC65"/>
  <c r="AY65"/>
  <c r="BG65"/>
  <c r="BZ65"/>
  <c r="EN65"/>
  <c r="GM66"/>
  <c r="HB66"/>
  <c r="HK66"/>
  <c r="GV66"/>
  <c r="AU66"/>
  <c r="AQ66"/>
  <c r="AM66"/>
  <c r="GY66"/>
  <c r="VB66"/>
  <c r="VG66"/>
  <c r="HN66"/>
  <c r="YD66"/>
  <c r="KU66"/>
  <c r="JQ66"/>
  <c r="JL66"/>
  <c r="JG66"/>
  <c r="JB66"/>
  <c r="IW66"/>
  <c r="IR66"/>
  <c r="IM66"/>
  <c r="IH66"/>
  <c r="IB66"/>
  <c r="HV66"/>
  <c r="GN66"/>
  <c r="BM66"/>
  <c r="AK66"/>
  <c r="KQ66"/>
  <c r="IC66"/>
  <c r="HW66"/>
  <c r="AW66"/>
  <c r="A66"/>
  <c r="WZ65"/>
  <c r="UF66"/>
  <c r="JK66"/>
  <c r="JE66"/>
  <c r="IQ66"/>
  <c r="IK66"/>
  <c r="IA66"/>
  <c r="HP66"/>
  <c r="VA65"/>
  <c r="UK66"/>
  <c r="JF66"/>
  <c r="IZ66"/>
  <c r="IL66"/>
  <c r="IF66"/>
  <c r="M66"/>
  <c r="VF65"/>
  <c r="JO66"/>
  <c r="JA66"/>
  <c r="IU66"/>
  <c r="IG66"/>
  <c r="Y66"/>
  <c r="KY66"/>
  <c r="JP66"/>
  <c r="JJ66"/>
  <c r="IV66"/>
  <c r="IP66"/>
  <c r="HX66"/>
  <c r="YE65"/>
  <c r="VS67"/>
  <c r="UZ67"/>
  <c r="HM67"/>
  <c r="HG67"/>
  <c r="HA67"/>
  <c r="GU67"/>
  <c r="GO67"/>
  <c r="BV67"/>
  <c r="BN67"/>
  <c r="AG67"/>
  <c r="Q67"/>
  <c r="WX67"/>
  <c r="VO67"/>
  <c r="GL67"/>
  <c r="EO67"/>
  <c r="BY67"/>
  <c r="BQ67"/>
  <c r="BI67"/>
  <c r="AS67"/>
  <c r="AC67"/>
  <c r="XT66"/>
  <c r="UP67"/>
  <c r="HJ67"/>
  <c r="GX67"/>
  <c r="FX67"/>
  <c r="EL67"/>
  <c r="BU67"/>
  <c r="E67"/>
  <c r="VE67"/>
  <c r="FS67"/>
  <c r="EQ67"/>
  <c r="BJ67"/>
  <c r="AO67"/>
  <c r="I67"/>
  <c r="VY66"/>
  <c r="XG67"/>
  <c r="VK67"/>
  <c r="HD67"/>
  <c r="GR67"/>
  <c r="FN67"/>
  <c r="FD67"/>
  <c r="BA67"/>
  <c r="U67"/>
  <c r="BR67"/>
  <c r="BE67"/>
  <c r="K67"/>
  <c r="G67"/>
  <c r="EB67"/>
  <c r="EG67"/>
  <c r="C67"/>
  <c r="GP67"/>
  <c r="HE67"/>
  <c r="HH67"/>
  <c r="GS67"/>
  <c r="EZ67"/>
  <c r="EW67"/>
  <c r="BG67"/>
  <c r="BC67"/>
  <c r="AY67"/>
  <c r="EN67"/>
  <c r="BZ67"/>
  <c r="HB68"/>
  <c r="GM68"/>
  <c r="GV68"/>
  <c r="HK68"/>
  <c r="AM68"/>
  <c r="AQ68"/>
  <c r="AU68"/>
  <c r="VG68"/>
  <c r="HN68"/>
  <c r="VB68"/>
  <c r="GY68"/>
  <c r="UF68"/>
  <c r="JO68"/>
  <c r="JJ68"/>
  <c r="JE68"/>
  <c r="IZ68"/>
  <c r="IU68"/>
  <c r="IP68"/>
  <c r="IK68"/>
  <c r="IF68"/>
  <c r="HX68"/>
  <c r="M68"/>
  <c r="YE67"/>
  <c r="VF67"/>
  <c r="UK68"/>
  <c r="KY68"/>
  <c r="JP68"/>
  <c r="JK68"/>
  <c r="JF68"/>
  <c r="JA68"/>
  <c r="IV68"/>
  <c r="IQ68"/>
  <c r="IL68"/>
  <c r="IG68"/>
  <c r="IA68"/>
  <c r="HP68"/>
  <c r="Y68"/>
  <c r="VA67"/>
  <c r="KU68"/>
  <c r="JL68"/>
  <c r="JB68"/>
  <c r="IR68"/>
  <c r="IH68"/>
  <c r="HV68"/>
  <c r="BM68"/>
  <c r="HW68"/>
  <c r="A68"/>
  <c r="WZ67"/>
  <c r="YD68"/>
  <c r="JQ68"/>
  <c r="JG68"/>
  <c r="IW68"/>
  <c r="IM68"/>
  <c r="IB68"/>
  <c r="AK68"/>
  <c r="KQ68"/>
  <c r="IC68"/>
  <c r="GN68"/>
  <c r="AW68"/>
  <c r="XG69"/>
  <c r="VK69"/>
  <c r="HJ69"/>
  <c r="HD69"/>
  <c r="GX69"/>
  <c r="GR69"/>
  <c r="FX69"/>
  <c r="FS69"/>
  <c r="FN69"/>
  <c r="EQ69"/>
  <c r="BR69"/>
  <c r="BJ69"/>
  <c r="BE69"/>
  <c r="AO69"/>
  <c r="I69"/>
  <c r="VY68"/>
  <c r="VE69"/>
  <c r="UP69"/>
  <c r="FD69"/>
  <c r="EL69"/>
  <c r="BU69"/>
  <c r="BA69"/>
  <c r="U69"/>
  <c r="E69"/>
  <c r="HG69"/>
  <c r="GU69"/>
  <c r="BN69"/>
  <c r="AG69"/>
  <c r="UZ69"/>
  <c r="GL69"/>
  <c r="BQ69"/>
  <c r="AS69"/>
  <c r="XT68"/>
  <c r="WX69"/>
  <c r="VO69"/>
  <c r="HM69"/>
  <c r="HA69"/>
  <c r="GO69"/>
  <c r="BV69"/>
  <c r="Q69"/>
  <c r="VS69"/>
  <c r="EO69"/>
  <c r="BY69"/>
  <c r="BI69"/>
  <c r="AC69"/>
  <c r="C69"/>
  <c r="EG69"/>
  <c r="EB69"/>
  <c r="K69"/>
  <c r="G69"/>
  <c r="HE69"/>
  <c r="GP69"/>
  <c r="GS69"/>
  <c r="HH69"/>
  <c r="EW69"/>
  <c r="EZ69"/>
  <c r="AY69"/>
  <c r="BC69"/>
  <c r="BG69"/>
  <c r="BZ69"/>
  <c r="EN69"/>
  <c r="GM70"/>
  <c r="HB70"/>
  <c r="HK70"/>
  <c r="GV70"/>
  <c r="AU70"/>
  <c r="AQ70"/>
  <c r="AM70"/>
  <c r="GY70"/>
  <c r="VB70"/>
  <c r="VG70"/>
  <c r="HN70"/>
  <c r="YD70"/>
  <c r="KU70"/>
  <c r="JQ70"/>
  <c r="JL70"/>
  <c r="JG70"/>
  <c r="JB70"/>
  <c r="IW70"/>
  <c r="IR70"/>
  <c r="IM70"/>
  <c r="IH70"/>
  <c r="IB70"/>
  <c r="HV70"/>
  <c r="GN70"/>
  <c r="BM70"/>
  <c r="AK70"/>
  <c r="KQ70"/>
  <c r="IC70"/>
  <c r="HW70"/>
  <c r="AW70"/>
  <c r="A70"/>
  <c r="WZ69"/>
  <c r="JO70"/>
  <c r="JA70"/>
  <c r="IU70"/>
  <c r="IG70"/>
  <c r="Y70"/>
  <c r="KY70"/>
  <c r="JP70"/>
  <c r="JJ70"/>
  <c r="IV70"/>
  <c r="IP70"/>
  <c r="HX70"/>
  <c r="YE69"/>
  <c r="UF70"/>
  <c r="JK70"/>
  <c r="JE70"/>
  <c r="IQ70"/>
  <c r="IK70"/>
  <c r="IA70"/>
  <c r="HP70"/>
  <c r="VA69"/>
  <c r="UK70"/>
  <c r="JF70"/>
  <c r="IZ70"/>
  <c r="IL70"/>
  <c r="IF70"/>
  <c r="M70"/>
  <c r="VF69"/>
  <c r="VS71"/>
  <c r="UZ71"/>
  <c r="HM71"/>
  <c r="HG71"/>
  <c r="HA71"/>
  <c r="GU71"/>
  <c r="GO71"/>
  <c r="BV71"/>
  <c r="BN71"/>
  <c r="AG71"/>
  <c r="Q71"/>
  <c r="WX71"/>
  <c r="VO71"/>
  <c r="GL71"/>
  <c r="EO71"/>
  <c r="BY71"/>
  <c r="BQ71"/>
  <c r="BI71"/>
  <c r="AS71"/>
  <c r="AC71"/>
  <c r="XT70"/>
  <c r="XG71"/>
  <c r="VK71"/>
  <c r="HD71"/>
  <c r="GR71"/>
  <c r="FN71"/>
  <c r="FD71"/>
  <c r="BA71"/>
  <c r="U71"/>
  <c r="BR71"/>
  <c r="BE71"/>
  <c r="UP71"/>
  <c r="HJ71"/>
  <c r="GX71"/>
  <c r="FX71"/>
  <c r="EL71"/>
  <c r="BU71"/>
  <c r="E71"/>
  <c r="VE71"/>
  <c r="FS71"/>
  <c r="EQ71"/>
  <c r="BJ71"/>
  <c r="AO71"/>
  <c r="I71"/>
  <c r="VY70"/>
  <c r="K71"/>
  <c r="G71"/>
  <c r="EG71"/>
  <c r="C71"/>
  <c r="EB71"/>
  <c r="GP71"/>
  <c r="HE71"/>
  <c r="HH71"/>
  <c r="GS71"/>
  <c r="EZ71"/>
  <c r="EW71"/>
  <c r="BG71"/>
  <c r="BC71"/>
  <c r="AY71"/>
  <c r="EN71"/>
  <c r="BZ71"/>
  <c r="HB72"/>
  <c r="GM72"/>
  <c r="HK72"/>
  <c r="GV72"/>
  <c r="AM72"/>
  <c r="AU72"/>
  <c r="AQ72"/>
  <c r="GY72"/>
  <c r="VG72"/>
  <c r="HN72"/>
  <c r="VB72"/>
  <c r="YD72"/>
  <c r="KU72"/>
  <c r="JQ72"/>
  <c r="JL72"/>
  <c r="JG72"/>
  <c r="JB72"/>
  <c r="IW72"/>
  <c r="IR72"/>
  <c r="IM72"/>
  <c r="IH72"/>
  <c r="IB72"/>
  <c r="HV72"/>
  <c r="GN72"/>
  <c r="BM72"/>
  <c r="KQ72"/>
  <c r="IC72"/>
  <c r="HW72"/>
  <c r="UF72"/>
  <c r="JO72"/>
  <c r="JJ72"/>
  <c r="JE72"/>
  <c r="IZ72"/>
  <c r="IU72"/>
  <c r="IP72"/>
  <c r="IK72"/>
  <c r="IF72"/>
  <c r="HX72"/>
  <c r="M72"/>
  <c r="YE71"/>
  <c r="VF71"/>
  <c r="UK72"/>
  <c r="KY72"/>
  <c r="JP72"/>
  <c r="JK72"/>
  <c r="JF72"/>
  <c r="JA72"/>
  <c r="IV72"/>
  <c r="IQ72"/>
  <c r="IL72"/>
  <c r="IG72"/>
  <c r="IA72"/>
  <c r="HP72"/>
  <c r="Y72"/>
  <c r="VA71"/>
  <c r="AK72"/>
  <c r="AW72"/>
  <c r="A72"/>
  <c r="WZ71"/>
  <c r="VS73"/>
  <c r="UZ73"/>
  <c r="HM73"/>
  <c r="HG73"/>
  <c r="HA73"/>
  <c r="GU73"/>
  <c r="GO73"/>
  <c r="BV73"/>
  <c r="BN73"/>
  <c r="AG73"/>
  <c r="Q73"/>
  <c r="WX73"/>
  <c r="VO73"/>
  <c r="GL73"/>
  <c r="EO73"/>
  <c r="BY73"/>
  <c r="BQ73"/>
  <c r="BI73"/>
  <c r="AS73"/>
  <c r="AC73"/>
  <c r="XT72"/>
  <c r="XG73"/>
  <c r="VK73"/>
  <c r="HJ73"/>
  <c r="HD73"/>
  <c r="GX73"/>
  <c r="GR73"/>
  <c r="FX73"/>
  <c r="FS73"/>
  <c r="FN73"/>
  <c r="EQ73"/>
  <c r="BR73"/>
  <c r="BJ73"/>
  <c r="BE73"/>
  <c r="AO73"/>
  <c r="I73"/>
  <c r="VY72"/>
  <c r="VE73"/>
  <c r="UP73"/>
  <c r="FD73"/>
  <c r="EL73"/>
  <c r="BU73"/>
  <c r="BA73"/>
  <c r="U73"/>
  <c r="E73"/>
  <c r="K73"/>
  <c r="G73"/>
  <c r="C73"/>
  <c r="EG73"/>
  <c r="EB73"/>
  <c r="GP73"/>
  <c r="HE73"/>
  <c r="HH73"/>
  <c r="GS73"/>
  <c r="EZ73"/>
  <c r="EW73"/>
  <c r="BG73"/>
  <c r="BC73"/>
  <c r="AY73"/>
  <c r="EN73"/>
  <c r="BZ73"/>
  <c r="HB74"/>
  <c r="GM74"/>
  <c r="GV74"/>
  <c r="HK74"/>
  <c r="AM74"/>
  <c r="AU74"/>
  <c r="AQ74"/>
  <c r="VG74"/>
  <c r="HN74"/>
  <c r="VB74"/>
  <c r="GY74"/>
  <c r="UF74"/>
  <c r="JO74"/>
  <c r="JJ74"/>
  <c r="JE74"/>
  <c r="IZ74"/>
  <c r="IU74"/>
  <c r="IP74"/>
  <c r="IK74"/>
  <c r="IF74"/>
  <c r="HX74"/>
  <c r="M74"/>
  <c r="YE73"/>
  <c r="VF73"/>
  <c r="UK74"/>
  <c r="KY74"/>
  <c r="JP74"/>
  <c r="JK74"/>
  <c r="JF74"/>
  <c r="JA74"/>
  <c r="IV74"/>
  <c r="IQ74"/>
  <c r="IL74"/>
  <c r="IG74"/>
  <c r="IA74"/>
  <c r="HP74"/>
  <c r="Y74"/>
  <c r="VA73"/>
  <c r="YD74"/>
  <c r="KU74"/>
  <c r="JQ74"/>
  <c r="JL74"/>
  <c r="JG74"/>
  <c r="JB74"/>
  <c r="IW74"/>
  <c r="IR74"/>
  <c r="IM74"/>
  <c r="IH74"/>
  <c r="IB74"/>
  <c r="HV74"/>
  <c r="GN74"/>
  <c r="BM74"/>
  <c r="AK74"/>
  <c r="KQ74"/>
  <c r="IC74"/>
  <c r="HW74"/>
  <c r="AW74"/>
  <c r="A74"/>
  <c r="WZ73"/>
  <c r="AI75"/>
  <c r="AD75"/>
  <c r="AE75"/>
  <c r="Z75"/>
  <c r="EH75"/>
  <c r="AA75"/>
  <c r="EI75"/>
  <c r="AH75"/>
  <c r="UW75"/>
  <c r="KS75"/>
  <c r="AT75"/>
  <c r="UX75"/>
  <c r="AP75"/>
  <c r="AL75"/>
  <c r="UV75"/>
  <c r="VM74"/>
  <c r="WY75"/>
  <c r="XH75"/>
  <c r="WQ75"/>
  <c r="XR75"/>
  <c r="EK75"/>
  <c r="VW75"/>
  <c r="FJ75"/>
  <c r="HR75"/>
  <c r="HS75"/>
  <c r="HQ76"/>
  <c r="J76"/>
  <c r="KV76"/>
  <c r="LA76" s="1"/>
  <c r="F76"/>
  <c r="KR76"/>
  <c r="B76"/>
  <c r="WT76"/>
  <c r="EF76"/>
  <c r="EA76"/>
  <c r="O76"/>
  <c r="EC76"/>
  <c r="V76"/>
  <c r="ED76"/>
  <c r="W76"/>
  <c r="R76"/>
  <c r="S76"/>
  <c r="N76"/>
  <c r="BF76"/>
  <c r="ET76"/>
  <c r="BB76"/>
  <c r="VQ75"/>
  <c r="KW76"/>
  <c r="AX76"/>
  <c r="XS76"/>
  <c r="VX76"/>
  <c r="FK76"/>
  <c r="FH76"/>
  <c r="VL76"/>
  <c r="EX76"/>
  <c r="ER76"/>
  <c r="FE76"/>
  <c r="WR76"/>
  <c r="VT76"/>
  <c r="EU76"/>
  <c r="VP76"/>
  <c r="WU76"/>
  <c r="KZ76"/>
  <c r="VS81"/>
  <c r="UZ81"/>
  <c r="HM81"/>
  <c r="HG81"/>
  <c r="HA81"/>
  <c r="GU81"/>
  <c r="GO81"/>
  <c r="BV81"/>
  <c r="BN81"/>
  <c r="AG81"/>
  <c r="Q81"/>
  <c r="WX81"/>
  <c r="VO81"/>
  <c r="GL81"/>
  <c r="EO81"/>
  <c r="BY81"/>
  <c r="BQ81"/>
  <c r="BI81"/>
  <c r="AS81"/>
  <c r="AC81"/>
  <c r="XT80"/>
  <c r="VE81"/>
  <c r="FS81"/>
  <c r="EQ81"/>
  <c r="BJ81"/>
  <c r="AO81"/>
  <c r="I81"/>
  <c r="VY80"/>
  <c r="XG81"/>
  <c r="VK81"/>
  <c r="HD81"/>
  <c r="GR81"/>
  <c r="FN81"/>
  <c r="FD81"/>
  <c r="BA81"/>
  <c r="U81"/>
  <c r="BR81"/>
  <c r="BE81"/>
  <c r="UP81"/>
  <c r="HJ81"/>
  <c r="GX81"/>
  <c r="FX81"/>
  <c r="EL81"/>
  <c r="BU81"/>
  <c r="E81"/>
  <c r="K81"/>
  <c r="G81"/>
  <c r="EG81"/>
  <c r="C81"/>
  <c r="EB81"/>
  <c r="GP81"/>
  <c r="HE81"/>
  <c r="HH81"/>
  <c r="GS81"/>
  <c r="EZ81"/>
  <c r="EW81"/>
  <c r="BG81"/>
  <c r="BC81"/>
  <c r="AY81"/>
  <c r="EN81"/>
  <c r="BZ81"/>
  <c r="HB82"/>
  <c r="GM82"/>
  <c r="GV82"/>
  <c r="HK82"/>
  <c r="AM82"/>
  <c r="AQ82"/>
  <c r="AU82"/>
  <c r="VG82"/>
  <c r="HN82"/>
  <c r="VB82"/>
  <c r="GY82"/>
  <c r="UF82"/>
  <c r="JO82"/>
  <c r="JJ82"/>
  <c r="JE82"/>
  <c r="IZ82"/>
  <c r="IU82"/>
  <c r="IP82"/>
  <c r="IK82"/>
  <c r="IF82"/>
  <c r="HX82"/>
  <c r="M82"/>
  <c r="YE81"/>
  <c r="VF81"/>
  <c r="UK82"/>
  <c r="KY82"/>
  <c r="JP82"/>
  <c r="JK82"/>
  <c r="JF82"/>
  <c r="JA82"/>
  <c r="IV82"/>
  <c r="IQ82"/>
  <c r="IL82"/>
  <c r="IG82"/>
  <c r="IA82"/>
  <c r="HP82"/>
  <c r="Y82"/>
  <c r="VA81"/>
  <c r="HW82"/>
  <c r="A82"/>
  <c r="WZ81"/>
  <c r="YD82"/>
  <c r="JQ82"/>
  <c r="JG82"/>
  <c r="IW82"/>
  <c r="IM82"/>
  <c r="IB82"/>
  <c r="AK82"/>
  <c r="KQ82"/>
  <c r="IC82"/>
  <c r="GN82"/>
  <c r="AW82"/>
  <c r="KU82"/>
  <c r="JL82"/>
  <c r="JB82"/>
  <c r="IR82"/>
  <c r="IH82"/>
  <c r="HV82"/>
  <c r="BM82"/>
  <c r="AI83"/>
  <c r="AD83"/>
  <c r="AE83"/>
  <c r="Z83"/>
  <c r="EI83"/>
  <c r="AH83"/>
  <c r="AA83"/>
  <c r="EH83"/>
  <c r="UW83"/>
  <c r="KS83"/>
  <c r="AT83"/>
  <c r="UX83"/>
  <c r="AP83"/>
  <c r="AL83"/>
  <c r="VM82"/>
  <c r="UV83"/>
  <c r="WY83"/>
  <c r="XH83"/>
  <c r="WQ83"/>
  <c r="XR83"/>
  <c r="EK83"/>
  <c r="VW83"/>
  <c r="FJ83"/>
  <c r="HS83"/>
  <c r="HR83"/>
  <c r="HQ84"/>
  <c r="J84"/>
  <c r="KV84"/>
  <c r="LA84" s="1"/>
  <c r="F84"/>
  <c r="WT84"/>
  <c r="KR84"/>
  <c r="EF84"/>
  <c r="B84"/>
  <c r="EA84"/>
  <c r="O84"/>
  <c r="EC84"/>
  <c r="V84"/>
  <c r="ED84"/>
  <c r="R84"/>
  <c r="S84"/>
  <c r="W84"/>
  <c r="N84"/>
  <c r="BF84"/>
  <c r="ET84"/>
  <c r="BB84"/>
  <c r="VQ83"/>
  <c r="AX84"/>
  <c r="KW84"/>
  <c r="XS84"/>
  <c r="VX84"/>
  <c r="FK84"/>
  <c r="FH84"/>
  <c r="VL84"/>
  <c r="EX84"/>
  <c r="ER84"/>
  <c r="FE84"/>
  <c r="WR84"/>
  <c r="VT84"/>
  <c r="EU84"/>
  <c r="VP84"/>
  <c r="WU84"/>
  <c r="KZ84"/>
  <c r="XG89"/>
  <c r="VK89"/>
  <c r="HJ89"/>
  <c r="HD89"/>
  <c r="GX89"/>
  <c r="GR89"/>
  <c r="FX89"/>
  <c r="FS89"/>
  <c r="FN89"/>
  <c r="EQ89"/>
  <c r="BR89"/>
  <c r="BJ89"/>
  <c r="BE89"/>
  <c r="AO89"/>
  <c r="I89"/>
  <c r="VY88"/>
  <c r="VE89"/>
  <c r="UP89"/>
  <c r="FD89"/>
  <c r="EL89"/>
  <c r="BU89"/>
  <c r="BA89"/>
  <c r="U89"/>
  <c r="E89"/>
  <c r="VS89"/>
  <c r="UZ89"/>
  <c r="HM89"/>
  <c r="HG89"/>
  <c r="HA89"/>
  <c r="GU89"/>
  <c r="GO89"/>
  <c r="BV89"/>
  <c r="BN89"/>
  <c r="AG89"/>
  <c r="Q89"/>
  <c r="WX89"/>
  <c r="VO89"/>
  <c r="GL89"/>
  <c r="EO89"/>
  <c r="BY89"/>
  <c r="BQ89"/>
  <c r="BI89"/>
  <c r="AS89"/>
  <c r="AC89"/>
  <c r="XT88"/>
  <c r="C89"/>
  <c r="EG89"/>
  <c r="EB89"/>
  <c r="K89"/>
  <c r="G89"/>
  <c r="HE89"/>
  <c r="GP89"/>
  <c r="GS89"/>
  <c r="HH89"/>
  <c r="EW89"/>
  <c r="EZ89"/>
  <c r="AY89"/>
  <c r="BG89"/>
  <c r="BC89"/>
  <c r="BZ89"/>
  <c r="EN89"/>
  <c r="HB90"/>
  <c r="GM90"/>
  <c r="HK90"/>
  <c r="GV90"/>
  <c r="AU90"/>
  <c r="AQ90"/>
  <c r="AM90"/>
  <c r="GY90"/>
  <c r="VG90"/>
  <c r="HN90"/>
  <c r="VB90"/>
  <c r="YD90"/>
  <c r="KU90"/>
  <c r="JQ90"/>
  <c r="JL90"/>
  <c r="JG90"/>
  <c r="JB90"/>
  <c r="IW90"/>
  <c r="IR90"/>
  <c r="IM90"/>
  <c r="IH90"/>
  <c r="IB90"/>
  <c r="HV90"/>
  <c r="GN90"/>
  <c r="BM90"/>
  <c r="AK90"/>
  <c r="KQ90"/>
  <c r="IC90"/>
  <c r="HW90"/>
  <c r="AW90"/>
  <c r="A90"/>
  <c r="WZ89"/>
  <c r="UF90"/>
  <c r="JO90"/>
  <c r="JJ90"/>
  <c r="JE90"/>
  <c r="IZ90"/>
  <c r="IU90"/>
  <c r="IP90"/>
  <c r="IK90"/>
  <c r="IF90"/>
  <c r="HX90"/>
  <c r="M90"/>
  <c r="YE89"/>
  <c r="VF89"/>
  <c r="UK90"/>
  <c r="KY90"/>
  <c r="JP90"/>
  <c r="JK90"/>
  <c r="JF90"/>
  <c r="JA90"/>
  <c r="IV90"/>
  <c r="IQ90"/>
  <c r="IL90"/>
  <c r="IG90"/>
  <c r="IA90"/>
  <c r="HP90"/>
  <c r="Y90"/>
  <c r="VA89"/>
  <c r="EH91"/>
  <c r="AA91"/>
  <c r="EI91"/>
  <c r="AH91"/>
  <c r="AI91"/>
  <c r="AD91"/>
  <c r="AE91"/>
  <c r="Z91"/>
  <c r="AL91"/>
  <c r="UV91"/>
  <c r="VM90"/>
  <c r="UW91"/>
  <c r="KS91"/>
  <c r="AT91"/>
  <c r="UX91"/>
  <c r="AP91"/>
  <c r="WQ91"/>
  <c r="WY91"/>
  <c r="XH91"/>
  <c r="HR91"/>
  <c r="HS91"/>
  <c r="XR91"/>
  <c r="EK91"/>
  <c r="VW91"/>
  <c r="FJ91"/>
  <c r="KR92"/>
  <c r="B92"/>
  <c r="WT92"/>
  <c r="EF92"/>
  <c r="EA92"/>
  <c r="HQ92"/>
  <c r="J92"/>
  <c r="KV92"/>
  <c r="LA92" s="1"/>
  <c r="F92"/>
  <c r="ED92"/>
  <c r="W92"/>
  <c r="R92"/>
  <c r="S92"/>
  <c r="N92"/>
  <c r="O92"/>
  <c r="EC92"/>
  <c r="V92"/>
  <c r="KW92"/>
  <c r="AX92"/>
  <c r="BF92"/>
  <c r="ET92"/>
  <c r="BB92"/>
  <c r="VQ91"/>
  <c r="FH92"/>
  <c r="XS92"/>
  <c r="VX92"/>
  <c r="FK92"/>
  <c r="WR92"/>
  <c r="VT92"/>
  <c r="EU92"/>
  <c r="VP92"/>
  <c r="VL92"/>
  <c r="EX92"/>
  <c r="ER92"/>
  <c r="FE92"/>
  <c r="WU92"/>
  <c r="KZ92"/>
  <c r="VS97"/>
  <c r="UZ97"/>
  <c r="HM97"/>
  <c r="HG97"/>
  <c r="HA97"/>
  <c r="GU97"/>
  <c r="GO97"/>
  <c r="BV97"/>
  <c r="BN97"/>
  <c r="AG97"/>
  <c r="Q97"/>
  <c r="WX97"/>
  <c r="VO97"/>
  <c r="GL97"/>
  <c r="EO97"/>
  <c r="BY97"/>
  <c r="BQ97"/>
  <c r="BI97"/>
  <c r="AS97"/>
  <c r="AC97"/>
  <c r="XT96"/>
  <c r="VE97"/>
  <c r="FS97"/>
  <c r="EQ97"/>
  <c r="BJ97"/>
  <c r="AO97"/>
  <c r="I97"/>
  <c r="VY96"/>
  <c r="XG97"/>
  <c r="VK97"/>
  <c r="HD97"/>
  <c r="GR97"/>
  <c r="FN97"/>
  <c r="FD97"/>
  <c r="BA97"/>
  <c r="U97"/>
  <c r="BR97"/>
  <c r="BE97"/>
  <c r="UP97"/>
  <c r="HJ97"/>
  <c r="GX97"/>
  <c r="FX97"/>
  <c r="EL97"/>
  <c r="BU97"/>
  <c r="E97"/>
  <c r="K97"/>
  <c r="G97"/>
  <c r="EG97"/>
  <c r="C97"/>
  <c r="EB97"/>
  <c r="GP97"/>
  <c r="HE97"/>
  <c r="HH97"/>
  <c r="GS97"/>
  <c r="EZ97"/>
  <c r="EW97"/>
  <c r="BG97"/>
  <c r="BC97"/>
  <c r="AY97"/>
  <c r="EN97"/>
  <c r="BZ97"/>
  <c r="GM98"/>
  <c r="HB98"/>
  <c r="HK98"/>
  <c r="GV98"/>
  <c r="AU98"/>
  <c r="AQ98"/>
  <c r="AM98"/>
  <c r="GY98"/>
  <c r="VB98"/>
  <c r="VG98"/>
  <c r="HN98"/>
  <c r="YD98"/>
  <c r="KU98"/>
  <c r="JQ98"/>
  <c r="JL98"/>
  <c r="JG98"/>
  <c r="JB98"/>
  <c r="IW98"/>
  <c r="IR98"/>
  <c r="IM98"/>
  <c r="IH98"/>
  <c r="IB98"/>
  <c r="HV98"/>
  <c r="GN98"/>
  <c r="BM98"/>
  <c r="AK98"/>
  <c r="YE97"/>
  <c r="VF97"/>
  <c r="KQ98"/>
  <c r="IC98"/>
  <c r="HW98"/>
  <c r="AW98"/>
  <c r="A98"/>
  <c r="VA97"/>
  <c r="JO98"/>
  <c r="JA98"/>
  <c r="IU98"/>
  <c r="IG98"/>
  <c r="Y98"/>
  <c r="WZ97"/>
  <c r="KY98"/>
  <c r="JP98"/>
  <c r="JJ98"/>
  <c r="IV98"/>
  <c r="IP98"/>
  <c r="HX98"/>
  <c r="UF98"/>
  <c r="JK98"/>
  <c r="JE98"/>
  <c r="IQ98"/>
  <c r="IK98"/>
  <c r="IA98"/>
  <c r="HP98"/>
  <c r="UK98"/>
  <c r="JF98"/>
  <c r="IZ98"/>
  <c r="IL98"/>
  <c r="IF98"/>
  <c r="M98"/>
  <c r="EH99"/>
  <c r="AI99"/>
  <c r="AD99"/>
  <c r="AE99"/>
  <c r="Z99"/>
  <c r="AH99"/>
  <c r="AA99"/>
  <c r="EI99"/>
  <c r="UV99"/>
  <c r="UW99"/>
  <c r="KS99"/>
  <c r="AT99"/>
  <c r="UX99"/>
  <c r="AP99"/>
  <c r="VM98"/>
  <c r="AL99"/>
  <c r="WQ99"/>
  <c r="WY99"/>
  <c r="XH99"/>
  <c r="HR99"/>
  <c r="HS99"/>
  <c r="XR99"/>
  <c r="EK99"/>
  <c r="VW99"/>
  <c r="FJ99"/>
  <c r="HQ100"/>
  <c r="J100"/>
  <c r="KV100"/>
  <c r="LA100" s="1"/>
  <c r="F100"/>
  <c r="KR100"/>
  <c r="B100"/>
  <c r="WT100"/>
  <c r="EF100"/>
  <c r="EA100"/>
  <c r="O100"/>
  <c r="EC100"/>
  <c r="V100"/>
  <c r="ED100"/>
  <c r="W100"/>
  <c r="R100"/>
  <c r="S100"/>
  <c r="N100"/>
  <c r="BF100"/>
  <c r="ET100"/>
  <c r="BB100"/>
  <c r="KW100"/>
  <c r="AX100"/>
  <c r="VQ99"/>
  <c r="XS100"/>
  <c r="VX100"/>
  <c r="FK100"/>
  <c r="FH100"/>
  <c r="VL100"/>
  <c r="EX100"/>
  <c r="ER100"/>
  <c r="FE100"/>
  <c r="WR100"/>
  <c r="VT100"/>
  <c r="EU100"/>
  <c r="VP100"/>
  <c r="WU100"/>
  <c r="KZ100"/>
  <c r="XG105"/>
  <c r="VK105"/>
  <c r="HJ105"/>
  <c r="HD105"/>
  <c r="GX105"/>
  <c r="GR105"/>
  <c r="FX105"/>
  <c r="FS105"/>
  <c r="FN105"/>
  <c r="EQ105"/>
  <c r="BR105"/>
  <c r="BJ105"/>
  <c r="BE105"/>
  <c r="AO105"/>
  <c r="I105"/>
  <c r="VY104"/>
  <c r="WX105"/>
  <c r="VE105"/>
  <c r="UP105"/>
  <c r="FD105"/>
  <c r="EL105"/>
  <c r="BU105"/>
  <c r="BA105"/>
  <c r="U105"/>
  <c r="E105"/>
  <c r="XT104"/>
  <c r="VS105"/>
  <c r="UZ105"/>
  <c r="HM105"/>
  <c r="HG105"/>
  <c r="HA105"/>
  <c r="GU105"/>
  <c r="GO105"/>
  <c r="BV105"/>
  <c r="BN105"/>
  <c r="AG105"/>
  <c r="Q105"/>
  <c r="VO105"/>
  <c r="GL105"/>
  <c r="EO105"/>
  <c r="BY105"/>
  <c r="BQ105"/>
  <c r="BI105"/>
  <c r="AS105"/>
  <c r="AC105"/>
  <c r="C105"/>
  <c r="EG105"/>
  <c r="EB105"/>
  <c r="K105"/>
  <c r="G105"/>
  <c r="HE105"/>
  <c r="GP105"/>
  <c r="GS105"/>
  <c r="HH105"/>
  <c r="EW105"/>
  <c r="EZ105"/>
  <c r="AY105"/>
  <c r="BG105"/>
  <c r="BC105"/>
  <c r="BZ105"/>
  <c r="EN105"/>
  <c r="HB106"/>
  <c r="GM106"/>
  <c r="HK106"/>
  <c r="GV106"/>
  <c r="AU106"/>
  <c r="AQ106"/>
  <c r="AM106"/>
  <c r="VG106"/>
  <c r="HN106"/>
  <c r="VB106"/>
  <c r="GY106"/>
  <c r="YD106"/>
  <c r="UF106"/>
  <c r="JO106"/>
  <c r="JJ106"/>
  <c r="JE106"/>
  <c r="IZ106"/>
  <c r="IU106"/>
  <c r="IP106"/>
  <c r="IK106"/>
  <c r="IF106"/>
  <c r="HX106"/>
  <c r="UK106"/>
  <c r="KY106"/>
  <c r="JP106"/>
  <c r="JK106"/>
  <c r="JF106"/>
  <c r="JA106"/>
  <c r="IV106"/>
  <c r="IQ106"/>
  <c r="IL106"/>
  <c r="IG106"/>
  <c r="IA106"/>
  <c r="JQ106"/>
  <c r="JG106"/>
  <c r="IW106"/>
  <c r="IM106"/>
  <c r="IB106"/>
  <c r="GN106"/>
  <c r="BM106"/>
  <c r="AK106"/>
  <c r="YE105"/>
  <c r="KQ106"/>
  <c r="IC106"/>
  <c r="AW106"/>
  <c r="A106"/>
  <c r="KU106"/>
  <c r="JL106"/>
  <c r="JB106"/>
  <c r="IR106"/>
  <c r="IH106"/>
  <c r="HV106"/>
  <c r="HP106"/>
  <c r="M106"/>
  <c r="VF105"/>
  <c r="HW106"/>
  <c r="Y106"/>
  <c r="WZ105"/>
  <c r="VA105"/>
  <c r="AI107"/>
  <c r="AD107"/>
  <c r="AE107"/>
  <c r="Z107"/>
  <c r="AA107"/>
  <c r="EH107"/>
  <c r="EI107"/>
  <c r="AH107"/>
  <c r="UW107"/>
  <c r="KS107"/>
  <c r="AT107"/>
  <c r="UX107"/>
  <c r="AP107"/>
  <c r="AL107"/>
  <c r="VM106"/>
  <c r="UV107"/>
  <c r="WQ107"/>
  <c r="XH107"/>
  <c r="WY107"/>
  <c r="EK107"/>
  <c r="VW107"/>
  <c r="FJ107"/>
  <c r="XR107"/>
  <c r="HR107"/>
  <c r="HS107"/>
  <c r="HQ108"/>
  <c r="J108"/>
  <c r="WT108"/>
  <c r="KV108"/>
  <c r="LA108" s="1"/>
  <c r="F108"/>
  <c r="KR108"/>
  <c r="EF108"/>
  <c r="B108"/>
  <c r="EA108"/>
  <c r="O108"/>
  <c r="EC108"/>
  <c r="V108"/>
  <c r="S108"/>
  <c r="W108"/>
  <c r="N108"/>
  <c r="ED108"/>
  <c r="R108"/>
  <c r="BF108"/>
  <c r="ET108"/>
  <c r="BB108"/>
  <c r="VQ107"/>
  <c r="KW108"/>
  <c r="AX108"/>
  <c r="VX108"/>
  <c r="FK108"/>
  <c r="FH108"/>
  <c r="XS108"/>
  <c r="WR108"/>
  <c r="VL108"/>
  <c r="EX108"/>
  <c r="ER108"/>
  <c r="FE108"/>
  <c r="EU108"/>
  <c r="VP108"/>
  <c r="VT108"/>
  <c r="KZ108"/>
  <c r="WU108"/>
  <c r="WX113"/>
  <c r="VE113"/>
  <c r="UP113"/>
  <c r="FD113"/>
  <c r="EL113"/>
  <c r="BU113"/>
  <c r="BA113"/>
  <c r="U113"/>
  <c r="E113"/>
  <c r="XT112"/>
  <c r="VS113"/>
  <c r="UZ113"/>
  <c r="HM113"/>
  <c r="HG113"/>
  <c r="HA113"/>
  <c r="GU113"/>
  <c r="GO113"/>
  <c r="BV113"/>
  <c r="BN113"/>
  <c r="AG113"/>
  <c r="Q113"/>
  <c r="VO113"/>
  <c r="GL113"/>
  <c r="EO113"/>
  <c r="BY113"/>
  <c r="BQ113"/>
  <c r="BI113"/>
  <c r="AS113"/>
  <c r="AC113"/>
  <c r="XG113"/>
  <c r="VK113"/>
  <c r="HJ113"/>
  <c r="HD113"/>
  <c r="GX113"/>
  <c r="GR113"/>
  <c r="FX113"/>
  <c r="FS113"/>
  <c r="FN113"/>
  <c r="EQ113"/>
  <c r="BR113"/>
  <c r="BJ113"/>
  <c r="BE113"/>
  <c r="AO113"/>
  <c r="I113"/>
  <c r="VY112"/>
  <c r="EG113"/>
  <c r="EB113"/>
  <c r="K113"/>
  <c r="G113"/>
  <c r="C113"/>
  <c r="HE113"/>
  <c r="GP113"/>
  <c r="GS113"/>
  <c r="HH113"/>
  <c r="EZ113"/>
  <c r="EW113"/>
  <c r="BG113"/>
  <c r="BC113"/>
  <c r="AY113"/>
  <c r="EN113"/>
  <c r="BZ113"/>
  <c r="HB114"/>
  <c r="GM114"/>
  <c r="GV114"/>
  <c r="HK114"/>
  <c r="AQ114"/>
  <c r="AM114"/>
  <c r="AU114"/>
  <c r="VG114"/>
  <c r="HN114"/>
  <c r="VB114"/>
  <c r="GY114"/>
  <c r="KQ114"/>
  <c r="IC114"/>
  <c r="HW114"/>
  <c r="AW114"/>
  <c r="A114"/>
  <c r="YD114"/>
  <c r="UF114"/>
  <c r="JO114"/>
  <c r="JJ114"/>
  <c r="JE114"/>
  <c r="IZ114"/>
  <c r="IU114"/>
  <c r="IP114"/>
  <c r="IK114"/>
  <c r="IF114"/>
  <c r="HX114"/>
  <c r="M114"/>
  <c r="VF113"/>
  <c r="UK114"/>
  <c r="KY114"/>
  <c r="JP114"/>
  <c r="JK114"/>
  <c r="JF114"/>
  <c r="JA114"/>
  <c r="IV114"/>
  <c r="IQ114"/>
  <c r="IL114"/>
  <c r="IG114"/>
  <c r="IA114"/>
  <c r="HP114"/>
  <c r="Y114"/>
  <c r="WZ113"/>
  <c r="VA113"/>
  <c r="KU114"/>
  <c r="JQ114"/>
  <c r="JL114"/>
  <c r="JG114"/>
  <c r="JB114"/>
  <c r="IW114"/>
  <c r="IR114"/>
  <c r="IM114"/>
  <c r="IH114"/>
  <c r="IB114"/>
  <c r="HV114"/>
  <c r="GN114"/>
  <c r="BM114"/>
  <c r="AK114"/>
  <c r="YE113"/>
  <c r="CU502"/>
  <c r="CU503"/>
  <c r="CU501"/>
  <c r="CU500"/>
  <c r="CU499"/>
  <c r="CU498"/>
  <c r="CU497"/>
  <c r="CU496"/>
  <c r="CU495"/>
  <c r="CU494"/>
  <c r="CU493"/>
  <c r="CU492"/>
  <c r="CU491"/>
  <c r="CU490"/>
  <c r="CU489"/>
  <c r="CU488"/>
  <c r="CU487"/>
  <c r="CU486"/>
  <c r="CU485"/>
  <c r="CU484"/>
  <c r="CU483"/>
  <c r="CU482"/>
  <c r="CU481"/>
  <c r="CU480"/>
  <c r="CU479"/>
  <c r="CU478"/>
  <c r="CU477"/>
  <c r="CU476"/>
  <c r="CU475"/>
  <c r="CU474"/>
  <c r="CU473"/>
  <c r="CU472"/>
  <c r="CU471"/>
  <c r="CU470"/>
  <c r="CU469"/>
  <c r="CU468"/>
  <c r="CU467"/>
  <c r="CU466"/>
  <c r="CU465"/>
  <c r="CU464"/>
  <c r="CU463"/>
  <c r="CU462"/>
  <c r="CU461"/>
  <c r="CU460"/>
  <c r="CU459"/>
  <c r="CU458"/>
  <c r="CU457"/>
  <c r="CU456"/>
  <c r="CU455"/>
  <c r="CU454"/>
  <c r="CU453"/>
  <c r="CU452"/>
  <c r="CU451"/>
  <c r="CU450"/>
  <c r="CU449"/>
  <c r="CU448"/>
  <c r="CU447"/>
  <c r="CU446"/>
  <c r="CU445"/>
  <c r="CU444"/>
  <c r="CU443"/>
  <c r="CU442"/>
  <c r="CU441"/>
  <c r="CU440"/>
  <c r="CU439"/>
  <c r="CU438"/>
  <c r="CU437"/>
  <c r="CU436"/>
  <c r="CU435"/>
  <c r="CU434"/>
  <c r="CU433"/>
  <c r="CU432"/>
  <c r="CU431"/>
  <c r="CU430"/>
  <c r="CU429"/>
  <c r="CU428"/>
  <c r="CU427"/>
  <c r="CU426"/>
  <c r="CU425"/>
  <c r="CU424"/>
  <c r="CU423"/>
  <c r="CU422"/>
  <c r="CU421"/>
  <c r="CU420"/>
  <c r="CU419"/>
  <c r="CU418"/>
  <c r="CU417"/>
  <c r="CU416"/>
  <c r="CU415"/>
  <c r="CU414"/>
  <c r="CU413"/>
  <c r="CU412"/>
  <c r="CU411"/>
  <c r="CU410"/>
  <c r="CU409"/>
  <c r="CU408"/>
  <c r="CU407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2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373"/>
  <c r="CU371"/>
  <c r="CU252"/>
  <c r="CU250"/>
  <c r="CU248"/>
  <c r="CU246"/>
  <c r="CU244"/>
  <c r="CU242"/>
  <c r="CU240"/>
  <c r="CU238"/>
  <c r="CU236"/>
  <c r="CU234"/>
  <c r="CU232"/>
  <c r="CU230"/>
  <c r="CU228"/>
  <c r="CU226"/>
  <c r="CU224"/>
  <c r="CU222"/>
  <c r="CU220"/>
  <c r="CU218"/>
  <c r="CU216"/>
  <c r="CU214"/>
  <c r="CU212"/>
  <c r="CU210"/>
  <c r="CU211"/>
  <c r="CU129"/>
  <c r="CU128"/>
  <c r="CU115"/>
  <c r="CU255"/>
  <c r="CU253"/>
  <c r="CU249"/>
  <c r="CU245"/>
  <c r="CU241"/>
  <c r="CU237"/>
  <c r="CU233"/>
  <c r="CU229"/>
  <c r="CU225"/>
  <c r="CU221"/>
  <c r="CU217"/>
  <c r="CU213"/>
  <c r="CU208"/>
  <c r="CU206"/>
  <c r="CU204"/>
  <c r="CU202"/>
  <c r="CU200"/>
  <c r="CU198"/>
  <c r="CU196"/>
  <c r="CU194"/>
  <c r="CU192"/>
  <c r="CU167"/>
  <c r="CU165"/>
  <c r="CU163"/>
  <c r="CU161"/>
  <c r="CU159"/>
  <c r="CU157"/>
  <c r="CU155"/>
  <c r="CU153"/>
  <c r="CU151"/>
  <c r="CU149"/>
  <c r="CU147"/>
  <c r="CU145"/>
  <c r="CU143"/>
  <c r="CU141"/>
  <c r="CU139"/>
  <c r="CU137"/>
  <c r="CU135"/>
  <c r="CU133"/>
  <c r="CU127"/>
  <c r="CU126"/>
  <c r="CU132"/>
  <c r="CU125"/>
  <c r="CU124"/>
  <c r="CU256"/>
  <c r="CU254"/>
  <c r="CU251"/>
  <c r="CU247"/>
  <c r="CU243"/>
  <c r="CU239"/>
  <c r="CU235"/>
  <c r="CU231"/>
  <c r="CU227"/>
  <c r="CU223"/>
  <c r="CU219"/>
  <c r="CU215"/>
  <c r="CU209"/>
  <c r="CU207"/>
  <c r="CU205"/>
  <c r="CU203"/>
  <c r="CU201"/>
  <c r="CU199"/>
  <c r="CU197"/>
  <c r="CU195"/>
  <c r="CU193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6"/>
  <c r="CU164"/>
  <c r="CU162"/>
  <c r="CU160"/>
  <c r="CU158"/>
  <c r="CU156"/>
  <c r="CU154"/>
  <c r="CU152"/>
  <c r="CU150"/>
  <c r="CU148"/>
  <c r="CU146"/>
  <c r="CU144"/>
  <c r="CU142"/>
  <c r="CU140"/>
  <c r="CU138"/>
  <c r="CU136"/>
  <c r="CU134"/>
  <c r="CU131"/>
  <c r="CU130"/>
  <c r="CU123"/>
  <c r="CU122"/>
  <c r="CU121"/>
  <c r="CU120"/>
  <c r="CU119"/>
  <c r="CU118"/>
  <c r="CU117"/>
  <c r="CU116"/>
  <c r="CU112"/>
  <c r="CU111"/>
  <c r="CU114"/>
  <c r="CU110"/>
  <c r="CU107"/>
  <c r="CU113"/>
  <c r="CU108"/>
  <c r="CU105"/>
  <c r="CU101"/>
  <c r="CU109"/>
  <c r="CU104"/>
  <c r="CU102"/>
  <c r="CU103"/>
  <c r="CU99"/>
  <c r="CU95"/>
  <c r="CU106"/>
  <c r="CU100"/>
  <c r="CU97"/>
  <c r="CU93"/>
  <c r="CU89"/>
  <c r="CU92"/>
  <c r="CU88"/>
  <c r="CU98"/>
  <c r="CU91"/>
  <c r="CU87"/>
  <c r="CU83"/>
  <c r="CU96"/>
  <c r="CU94"/>
  <c r="CU90"/>
  <c r="CU86"/>
  <c r="CU82"/>
  <c r="CU81"/>
  <c r="CU79"/>
  <c r="CU75"/>
  <c r="CU84"/>
  <c r="CU78"/>
  <c r="CU74"/>
  <c r="CU85"/>
  <c r="CU77"/>
  <c r="CU73"/>
  <c r="CU69"/>
  <c r="CU80"/>
  <c r="CU76"/>
  <c r="CU72"/>
  <c r="CU68"/>
  <c r="CU66"/>
  <c r="CU64"/>
  <c r="CU60"/>
  <c r="CU56"/>
  <c r="CU54"/>
  <c r="CU67"/>
  <c r="CU65"/>
  <c r="CU61"/>
  <c r="CU57"/>
  <c r="CU53"/>
  <c r="CU70"/>
  <c r="CU62"/>
  <c r="CU58"/>
  <c r="CU52"/>
  <c r="CU71"/>
  <c r="CU63"/>
  <c r="CU59"/>
  <c r="CU55"/>
  <c r="CU49"/>
  <c r="CU45"/>
  <c r="CU41"/>
  <c r="CU37"/>
  <c r="CU48"/>
  <c r="CU44"/>
  <c r="CU40"/>
  <c r="CU36"/>
  <c r="CU51"/>
  <c r="CU47"/>
  <c r="CU43"/>
  <c r="CU39"/>
  <c r="CU35"/>
  <c r="CU31"/>
  <c r="CU50"/>
  <c r="CU46"/>
  <c r="CU42"/>
  <c r="CU38"/>
  <c r="CU34"/>
  <c r="CU30"/>
  <c r="CU33"/>
  <c r="CU26"/>
  <c r="CU22"/>
  <c r="CU18"/>
  <c r="CU7"/>
  <c r="CU6"/>
  <c r="CU5"/>
  <c r="CU28"/>
  <c r="CU25"/>
  <c r="CU21"/>
  <c r="CU17"/>
  <c r="CU12"/>
  <c r="CU10"/>
  <c r="CU29"/>
  <c r="CU24"/>
  <c r="CU20"/>
  <c r="CU16"/>
  <c r="CU9"/>
  <c r="CU4"/>
  <c r="CU32"/>
  <c r="CU27"/>
  <c r="CU23"/>
  <c r="CU19"/>
  <c r="CU15"/>
  <c r="CU14"/>
  <c r="CU13"/>
  <c r="CU11"/>
  <c r="CU8"/>
  <c r="XE4"/>
  <c r="XD5"/>
  <c r="ZK5"/>
  <c r="ZL4"/>
  <c r="VU51"/>
  <c r="CQ54" i="2"/>
  <c r="VU53" i="5"/>
  <c r="CQ56" i="2"/>
  <c r="VU55" i="5"/>
  <c r="CQ58" i="2"/>
  <c r="VU57" i="5"/>
  <c r="CQ60" i="2"/>
  <c r="VU59" i="5"/>
  <c r="CQ62" i="2"/>
  <c r="VU61" i="5"/>
  <c r="CQ64" i="2"/>
  <c r="VU63" i="5"/>
  <c r="CQ66" i="2"/>
  <c r="VU65" i="5"/>
  <c r="CQ68" i="2"/>
  <c r="VU67" i="5"/>
  <c r="CQ70" i="2"/>
  <c r="VU69" i="5"/>
  <c r="CQ72" i="2"/>
  <c r="VU71" i="5"/>
  <c r="CQ74" i="2"/>
  <c r="VU73" i="5"/>
  <c r="CQ82" i="2"/>
  <c r="VU81" i="5"/>
  <c r="CQ90" i="2"/>
  <c r="VU89" i="5"/>
  <c r="CQ98" i="2"/>
  <c r="VU97" i="5"/>
  <c r="CQ106" i="2"/>
  <c r="VU105" i="5"/>
  <c r="CQ114" i="2"/>
  <c r="VU113" i="5"/>
  <c r="FY34"/>
  <c r="KV51"/>
  <c r="LA51" s="1"/>
  <c r="KR51"/>
  <c r="WT51"/>
  <c r="EF51"/>
  <c r="EA51"/>
  <c r="F51"/>
  <c r="HQ51"/>
  <c r="B51"/>
  <c r="J51"/>
  <c r="EC51"/>
  <c r="V51"/>
  <c r="ED51"/>
  <c r="W51"/>
  <c r="R51"/>
  <c r="S51"/>
  <c r="N51"/>
  <c r="O51"/>
  <c r="KW51"/>
  <c r="BB51"/>
  <c r="ET51"/>
  <c r="AX51"/>
  <c r="VQ50"/>
  <c r="BF51"/>
  <c r="VX51"/>
  <c r="FH51"/>
  <c r="FK51"/>
  <c r="XS51"/>
  <c r="VP51"/>
  <c r="WR51"/>
  <c r="VL51"/>
  <c r="ER51"/>
  <c r="VT51"/>
  <c r="FE51"/>
  <c r="EU51"/>
  <c r="EX51"/>
  <c r="KZ51"/>
  <c r="WU51"/>
  <c r="EI52"/>
  <c r="AH52"/>
  <c r="AI52"/>
  <c r="AD52"/>
  <c r="AE52"/>
  <c r="Z52"/>
  <c r="AA52"/>
  <c r="EH52"/>
  <c r="UX52"/>
  <c r="KS52"/>
  <c r="AT52"/>
  <c r="UV52"/>
  <c r="AP52"/>
  <c r="VM51"/>
  <c r="AL52"/>
  <c r="UW52"/>
  <c r="WY52"/>
  <c r="XH52"/>
  <c r="WQ52"/>
  <c r="VW52"/>
  <c r="HS52"/>
  <c r="XR52"/>
  <c r="EK52"/>
  <c r="FJ52"/>
  <c r="HR52"/>
  <c r="KR53"/>
  <c r="WT53"/>
  <c r="EF53"/>
  <c r="EA53"/>
  <c r="HQ53"/>
  <c r="J53"/>
  <c r="KV53"/>
  <c r="LA53" s="1"/>
  <c r="F53"/>
  <c r="B53"/>
  <c r="ED53"/>
  <c r="S53"/>
  <c r="N53"/>
  <c r="O53"/>
  <c r="EC53"/>
  <c r="V53"/>
  <c r="W53"/>
  <c r="R53"/>
  <c r="KW53"/>
  <c r="AX53"/>
  <c r="VQ52"/>
  <c r="BF53"/>
  <c r="ET53"/>
  <c r="BB53"/>
  <c r="VX53"/>
  <c r="FH53"/>
  <c r="XS53"/>
  <c r="FK53"/>
  <c r="WR53"/>
  <c r="VL53"/>
  <c r="EU53"/>
  <c r="VT53"/>
  <c r="EX53"/>
  <c r="ER53"/>
  <c r="VP53"/>
  <c r="FE53"/>
  <c r="WU53"/>
  <c r="KZ53"/>
  <c r="AI54"/>
  <c r="AD54"/>
  <c r="AE54"/>
  <c r="Z54"/>
  <c r="EH54"/>
  <c r="AA54"/>
  <c r="EI54"/>
  <c r="AH54"/>
  <c r="KS54"/>
  <c r="AT54"/>
  <c r="UV54"/>
  <c r="AP54"/>
  <c r="VM53"/>
  <c r="UW54"/>
  <c r="AL54"/>
  <c r="UX54"/>
  <c r="WY54"/>
  <c r="XH54"/>
  <c r="WQ54"/>
  <c r="XR54"/>
  <c r="EK54"/>
  <c r="FJ54"/>
  <c r="HR54"/>
  <c r="VW54"/>
  <c r="HS54"/>
  <c r="HQ55"/>
  <c r="J55"/>
  <c r="WT55"/>
  <c r="KV55"/>
  <c r="LA55" s="1"/>
  <c r="F55"/>
  <c r="KR55"/>
  <c r="B55"/>
  <c r="EF55"/>
  <c r="EA55"/>
  <c r="O55"/>
  <c r="EC55"/>
  <c r="V55"/>
  <c r="ED55"/>
  <c r="W55"/>
  <c r="R55"/>
  <c r="S55"/>
  <c r="N55"/>
  <c r="BF55"/>
  <c r="ET55"/>
  <c r="BB55"/>
  <c r="KW55"/>
  <c r="AX55"/>
  <c r="VQ54"/>
  <c r="VX55"/>
  <c r="FK55"/>
  <c r="XS55"/>
  <c r="FH55"/>
  <c r="WR55"/>
  <c r="VL55"/>
  <c r="EX55"/>
  <c r="ER55"/>
  <c r="FE55"/>
  <c r="VT55"/>
  <c r="EU55"/>
  <c r="VP55"/>
  <c r="KZ55"/>
  <c r="WU55"/>
  <c r="AI56"/>
  <c r="AD56"/>
  <c r="AE56"/>
  <c r="Z56"/>
  <c r="EH56"/>
  <c r="AA56"/>
  <c r="EI56"/>
  <c r="AH56"/>
  <c r="UW56"/>
  <c r="KS56"/>
  <c r="AT56"/>
  <c r="UX56"/>
  <c r="AP56"/>
  <c r="VM55"/>
  <c r="AL56"/>
  <c r="UV56"/>
  <c r="WQ56"/>
  <c r="WY56"/>
  <c r="XH56"/>
  <c r="EK56"/>
  <c r="VW56"/>
  <c r="FJ56"/>
  <c r="XR56"/>
  <c r="HR56"/>
  <c r="HS56"/>
  <c r="KR57"/>
  <c r="B57"/>
  <c r="EF57"/>
  <c r="EA57"/>
  <c r="HQ57"/>
  <c r="J57"/>
  <c r="WT57"/>
  <c r="KV57"/>
  <c r="LA57" s="1"/>
  <c r="F57"/>
  <c r="ED57"/>
  <c r="W57"/>
  <c r="R57"/>
  <c r="S57"/>
  <c r="N57"/>
  <c r="O57"/>
  <c r="EC57"/>
  <c r="V57"/>
  <c r="KW57"/>
  <c r="AX57"/>
  <c r="VQ56"/>
  <c r="BF57"/>
  <c r="ET57"/>
  <c r="BB57"/>
  <c r="XS57"/>
  <c r="FH57"/>
  <c r="VX57"/>
  <c r="FK57"/>
  <c r="VT57"/>
  <c r="EU57"/>
  <c r="VP57"/>
  <c r="WR57"/>
  <c r="VL57"/>
  <c r="EX57"/>
  <c r="ER57"/>
  <c r="FE57"/>
  <c r="WU57"/>
  <c r="KZ57"/>
  <c r="EH58"/>
  <c r="AA58"/>
  <c r="EI58"/>
  <c r="AH58"/>
  <c r="AI58"/>
  <c r="AD58"/>
  <c r="AE58"/>
  <c r="Z58"/>
  <c r="AL58"/>
  <c r="UV58"/>
  <c r="UW58"/>
  <c r="KS58"/>
  <c r="AT58"/>
  <c r="UX58"/>
  <c r="AP58"/>
  <c r="VM57"/>
  <c r="WY58"/>
  <c r="XH58"/>
  <c r="WQ58"/>
  <c r="XR58"/>
  <c r="HR58"/>
  <c r="HS58"/>
  <c r="EK58"/>
  <c r="VW58"/>
  <c r="FJ58"/>
  <c r="HQ59"/>
  <c r="J59"/>
  <c r="WT59"/>
  <c r="KV59"/>
  <c r="LA59" s="1"/>
  <c r="F59"/>
  <c r="KR59"/>
  <c r="B59"/>
  <c r="EF59"/>
  <c r="EA59"/>
  <c r="O59"/>
  <c r="EC59"/>
  <c r="V59"/>
  <c r="ED59"/>
  <c r="W59"/>
  <c r="R59"/>
  <c r="S59"/>
  <c r="N59"/>
  <c r="BF59"/>
  <c r="ET59"/>
  <c r="BB59"/>
  <c r="KW59"/>
  <c r="AX59"/>
  <c r="VQ58"/>
  <c r="VX59"/>
  <c r="FK59"/>
  <c r="XS59"/>
  <c r="FH59"/>
  <c r="WR59"/>
  <c r="VL59"/>
  <c r="EX59"/>
  <c r="ER59"/>
  <c r="FE59"/>
  <c r="VT59"/>
  <c r="EU59"/>
  <c r="VP59"/>
  <c r="KZ59"/>
  <c r="WU59"/>
  <c r="AI60"/>
  <c r="AD60"/>
  <c r="AE60"/>
  <c r="Z60"/>
  <c r="EH60"/>
  <c r="AA60"/>
  <c r="EI60"/>
  <c r="AH60"/>
  <c r="UW60"/>
  <c r="KS60"/>
  <c r="AT60"/>
  <c r="UX60"/>
  <c r="AP60"/>
  <c r="VM59"/>
  <c r="AL60"/>
  <c r="UV60"/>
  <c r="WQ60"/>
  <c r="WY60"/>
  <c r="XH60"/>
  <c r="EK60"/>
  <c r="VW60"/>
  <c r="FJ60"/>
  <c r="XR60"/>
  <c r="HR60"/>
  <c r="HS60"/>
  <c r="KR61"/>
  <c r="B61"/>
  <c r="EF61"/>
  <c r="EA61"/>
  <c r="HQ61"/>
  <c r="J61"/>
  <c r="WT61"/>
  <c r="KV61"/>
  <c r="LA61" s="1"/>
  <c r="F61"/>
  <c r="ED61"/>
  <c r="W61"/>
  <c r="R61"/>
  <c r="S61"/>
  <c r="N61"/>
  <c r="O61"/>
  <c r="EC61"/>
  <c r="V61"/>
  <c r="KW61"/>
  <c r="AX61"/>
  <c r="VQ60"/>
  <c r="BF61"/>
  <c r="ET61"/>
  <c r="BB61"/>
  <c r="XS61"/>
  <c r="FH61"/>
  <c r="VX61"/>
  <c r="FK61"/>
  <c r="VT61"/>
  <c r="EU61"/>
  <c r="VP61"/>
  <c r="WR61"/>
  <c r="VL61"/>
  <c r="EX61"/>
  <c r="ER61"/>
  <c r="FE61"/>
  <c r="WU61"/>
  <c r="KZ61"/>
  <c r="EH62"/>
  <c r="AA62"/>
  <c r="EI62"/>
  <c r="AH62"/>
  <c r="AI62"/>
  <c r="AD62"/>
  <c r="AE62"/>
  <c r="Z62"/>
  <c r="AL62"/>
  <c r="UV62"/>
  <c r="UW62"/>
  <c r="KS62"/>
  <c r="AT62"/>
  <c r="UX62"/>
  <c r="AP62"/>
  <c r="VM61"/>
  <c r="WY62"/>
  <c r="XH62"/>
  <c r="WQ62"/>
  <c r="XR62"/>
  <c r="HR62"/>
  <c r="HS62"/>
  <c r="EK62"/>
  <c r="VW62"/>
  <c r="FJ62"/>
  <c r="HQ63"/>
  <c r="J63"/>
  <c r="WT63"/>
  <c r="KV63"/>
  <c r="LA63" s="1"/>
  <c r="F63"/>
  <c r="KR63"/>
  <c r="B63"/>
  <c r="EF63"/>
  <c r="EA63"/>
  <c r="O63"/>
  <c r="EC63"/>
  <c r="V63"/>
  <c r="ED63"/>
  <c r="W63"/>
  <c r="R63"/>
  <c r="S63"/>
  <c r="N63"/>
  <c r="BF63"/>
  <c r="ET63"/>
  <c r="BB63"/>
  <c r="KW63"/>
  <c r="AX63"/>
  <c r="VQ62"/>
  <c r="VX63"/>
  <c r="FK63"/>
  <c r="XS63"/>
  <c r="FH63"/>
  <c r="WR63"/>
  <c r="VL63"/>
  <c r="EX63"/>
  <c r="ER63"/>
  <c r="FE63"/>
  <c r="VT63"/>
  <c r="EU63"/>
  <c r="VP63"/>
  <c r="KZ63"/>
  <c r="WU63"/>
  <c r="AI64"/>
  <c r="AD64"/>
  <c r="AE64"/>
  <c r="Z64"/>
  <c r="EH64"/>
  <c r="AA64"/>
  <c r="EI64"/>
  <c r="AH64"/>
  <c r="UW64"/>
  <c r="KS64"/>
  <c r="AT64"/>
  <c r="UX64"/>
  <c r="AP64"/>
  <c r="VM63"/>
  <c r="AL64"/>
  <c r="UV64"/>
  <c r="WQ64"/>
  <c r="WY64"/>
  <c r="XH64"/>
  <c r="EK64"/>
  <c r="VW64"/>
  <c r="FJ64"/>
  <c r="XR64"/>
  <c r="HR64"/>
  <c r="HS64"/>
  <c r="WT65"/>
  <c r="HQ65"/>
  <c r="KR65"/>
  <c r="B65"/>
  <c r="KV65"/>
  <c r="LA65" s="1"/>
  <c r="EF65"/>
  <c r="EA65"/>
  <c r="J65"/>
  <c r="F65"/>
  <c r="ED65"/>
  <c r="W65"/>
  <c r="R65"/>
  <c r="S65"/>
  <c r="N65"/>
  <c r="O65"/>
  <c r="EC65"/>
  <c r="V65"/>
  <c r="AX65"/>
  <c r="VQ64"/>
  <c r="KW65"/>
  <c r="BF65"/>
  <c r="ET65"/>
  <c r="BB65"/>
  <c r="XS65"/>
  <c r="FH65"/>
  <c r="VX65"/>
  <c r="FK65"/>
  <c r="VP65"/>
  <c r="VL65"/>
  <c r="EU65"/>
  <c r="WR65"/>
  <c r="VT65"/>
  <c r="EX65"/>
  <c r="ER65"/>
  <c r="FE65"/>
  <c r="WU65"/>
  <c r="KZ65"/>
  <c r="AE66"/>
  <c r="Z66"/>
  <c r="EH66"/>
  <c r="AA66"/>
  <c r="AD66"/>
  <c r="EI66"/>
  <c r="AH66"/>
  <c r="AI66"/>
  <c r="UX66"/>
  <c r="AP66"/>
  <c r="AL66"/>
  <c r="UW66"/>
  <c r="KS66"/>
  <c r="AT66"/>
  <c r="UV66"/>
  <c r="VM65"/>
  <c r="XH66"/>
  <c r="WQ66"/>
  <c r="WY66"/>
  <c r="VW66"/>
  <c r="FJ66"/>
  <c r="HR66"/>
  <c r="HS66"/>
  <c r="XR66"/>
  <c r="EK66"/>
  <c r="KV67"/>
  <c r="LA67" s="1"/>
  <c r="F67"/>
  <c r="KR67"/>
  <c r="B67"/>
  <c r="EF67"/>
  <c r="WT67"/>
  <c r="J67"/>
  <c r="HQ67"/>
  <c r="EA67"/>
  <c r="EC67"/>
  <c r="V67"/>
  <c r="ED67"/>
  <c r="W67"/>
  <c r="R67"/>
  <c r="O67"/>
  <c r="S67"/>
  <c r="N67"/>
  <c r="ET67"/>
  <c r="BB67"/>
  <c r="VQ66"/>
  <c r="KW67"/>
  <c r="AX67"/>
  <c r="BF67"/>
  <c r="VX67"/>
  <c r="FK67"/>
  <c r="XS67"/>
  <c r="FH67"/>
  <c r="FE67"/>
  <c r="WR67"/>
  <c r="VT67"/>
  <c r="EU67"/>
  <c r="VP67"/>
  <c r="EX67"/>
  <c r="ER67"/>
  <c r="VL67"/>
  <c r="KZ67"/>
  <c r="WU67"/>
  <c r="EI68"/>
  <c r="AH68"/>
  <c r="AI68"/>
  <c r="AD68"/>
  <c r="AE68"/>
  <c r="EH68"/>
  <c r="Z68"/>
  <c r="AA68"/>
  <c r="UV68"/>
  <c r="VM67"/>
  <c r="UW68"/>
  <c r="KS68"/>
  <c r="AT68"/>
  <c r="AP68"/>
  <c r="UX68"/>
  <c r="AL68"/>
  <c r="WY68"/>
  <c r="WQ68"/>
  <c r="XH68"/>
  <c r="HS68"/>
  <c r="XR68"/>
  <c r="EK68"/>
  <c r="VW68"/>
  <c r="HR68"/>
  <c r="FJ68"/>
  <c r="WT69"/>
  <c r="EF69"/>
  <c r="EA69"/>
  <c r="HQ69"/>
  <c r="J69"/>
  <c r="B69"/>
  <c r="KR69"/>
  <c r="F69"/>
  <c r="KV69"/>
  <c r="LA69" s="1"/>
  <c r="S69"/>
  <c r="N69"/>
  <c r="O69"/>
  <c r="V69"/>
  <c r="W69"/>
  <c r="EC69"/>
  <c r="ED69"/>
  <c r="R69"/>
  <c r="BF69"/>
  <c r="KW69"/>
  <c r="ET69"/>
  <c r="BB69"/>
  <c r="VQ68"/>
  <c r="AX69"/>
  <c r="FH69"/>
  <c r="XS69"/>
  <c r="VX69"/>
  <c r="FK69"/>
  <c r="VP69"/>
  <c r="VL69"/>
  <c r="EX69"/>
  <c r="ER69"/>
  <c r="WR69"/>
  <c r="VT69"/>
  <c r="FE69"/>
  <c r="EU69"/>
  <c r="WU69"/>
  <c r="KZ69"/>
  <c r="AE70"/>
  <c r="Z70"/>
  <c r="EH70"/>
  <c r="AA70"/>
  <c r="AI70"/>
  <c r="AD70"/>
  <c r="EI70"/>
  <c r="AH70"/>
  <c r="UX70"/>
  <c r="AP70"/>
  <c r="AL70"/>
  <c r="AT70"/>
  <c r="UV70"/>
  <c r="VM69"/>
  <c r="UW70"/>
  <c r="KS70"/>
  <c r="XH70"/>
  <c r="WQ70"/>
  <c r="WY70"/>
  <c r="VW70"/>
  <c r="FJ70"/>
  <c r="HR70"/>
  <c r="XR70"/>
  <c r="EK70"/>
  <c r="HS70"/>
  <c r="KV71"/>
  <c r="LA71" s="1"/>
  <c r="F71"/>
  <c r="KR71"/>
  <c r="B71"/>
  <c r="WT71"/>
  <c r="J71"/>
  <c r="HQ71"/>
  <c r="EA71"/>
  <c r="EF71"/>
  <c r="EC71"/>
  <c r="V71"/>
  <c r="ED71"/>
  <c r="W71"/>
  <c r="R71"/>
  <c r="N71"/>
  <c r="O71"/>
  <c r="S71"/>
  <c r="ET71"/>
  <c r="BB71"/>
  <c r="VQ70"/>
  <c r="KW71"/>
  <c r="AX71"/>
  <c r="BF71"/>
  <c r="VX71"/>
  <c r="FK71"/>
  <c r="FH71"/>
  <c r="XS71"/>
  <c r="FE71"/>
  <c r="WR71"/>
  <c r="VT71"/>
  <c r="EU71"/>
  <c r="ER71"/>
  <c r="VL71"/>
  <c r="VP71"/>
  <c r="EX71"/>
  <c r="KZ71"/>
  <c r="WU71"/>
  <c r="WV71" s="1"/>
  <c r="EH72"/>
  <c r="EI72"/>
  <c r="AH72"/>
  <c r="AI72"/>
  <c r="AD72"/>
  <c r="Z72"/>
  <c r="AA72"/>
  <c r="AE72"/>
  <c r="UX72"/>
  <c r="UV72"/>
  <c r="VM71"/>
  <c r="UW72"/>
  <c r="KS72"/>
  <c r="AT72"/>
  <c r="AL72"/>
  <c r="AP72"/>
  <c r="XH72"/>
  <c r="WQ72"/>
  <c r="WY72"/>
  <c r="VW72"/>
  <c r="FJ72"/>
  <c r="HR72"/>
  <c r="HS72"/>
  <c r="XR72"/>
  <c r="EK72"/>
  <c r="KV73"/>
  <c r="LA73" s="1"/>
  <c r="F73"/>
  <c r="KR73"/>
  <c r="B73"/>
  <c r="WT73"/>
  <c r="EF73"/>
  <c r="EA73"/>
  <c r="HQ73"/>
  <c r="J73"/>
  <c r="EC73"/>
  <c r="V73"/>
  <c r="ED73"/>
  <c r="W73"/>
  <c r="R73"/>
  <c r="S73"/>
  <c r="N73"/>
  <c r="O73"/>
  <c r="ET73"/>
  <c r="BB73"/>
  <c r="VQ72"/>
  <c r="KW73"/>
  <c r="AX73"/>
  <c r="BF73"/>
  <c r="VX73"/>
  <c r="FK73"/>
  <c r="FH73"/>
  <c r="XS73"/>
  <c r="FE73"/>
  <c r="WR73"/>
  <c r="VT73"/>
  <c r="EU73"/>
  <c r="VP73"/>
  <c r="VL73"/>
  <c r="EX73"/>
  <c r="ER73"/>
  <c r="WU73"/>
  <c r="KZ73"/>
  <c r="XG75"/>
  <c r="VK75"/>
  <c r="HJ75"/>
  <c r="HD75"/>
  <c r="GX75"/>
  <c r="GR75"/>
  <c r="FX75"/>
  <c r="FS75"/>
  <c r="FN75"/>
  <c r="EQ75"/>
  <c r="BR75"/>
  <c r="BJ75"/>
  <c r="BE75"/>
  <c r="AO75"/>
  <c r="I75"/>
  <c r="VY74"/>
  <c r="VE75"/>
  <c r="UP75"/>
  <c r="FD75"/>
  <c r="EL75"/>
  <c r="BU75"/>
  <c r="BA75"/>
  <c r="U75"/>
  <c r="E75"/>
  <c r="VS75"/>
  <c r="UZ75"/>
  <c r="HM75"/>
  <c r="HG75"/>
  <c r="HA75"/>
  <c r="GU75"/>
  <c r="GO75"/>
  <c r="BV75"/>
  <c r="BN75"/>
  <c r="AG75"/>
  <c r="Q75"/>
  <c r="WX75"/>
  <c r="VO75"/>
  <c r="GL75"/>
  <c r="EO75"/>
  <c r="BY75"/>
  <c r="BQ75"/>
  <c r="BI75"/>
  <c r="AS75"/>
  <c r="AC75"/>
  <c r="XT74"/>
  <c r="C75"/>
  <c r="EG75"/>
  <c r="EB75"/>
  <c r="K75"/>
  <c r="G75"/>
  <c r="HE75"/>
  <c r="GP75"/>
  <c r="GS75"/>
  <c r="HH75"/>
  <c r="EW75"/>
  <c r="EZ75"/>
  <c r="AY75"/>
  <c r="BG75"/>
  <c r="BC75"/>
  <c r="BZ75"/>
  <c r="EN75"/>
  <c r="HB76"/>
  <c r="GM76"/>
  <c r="HK76"/>
  <c r="GV76"/>
  <c r="AU76"/>
  <c r="AQ76"/>
  <c r="AM76"/>
  <c r="GY76"/>
  <c r="VG76"/>
  <c r="HN76"/>
  <c r="VB76"/>
  <c r="YD76"/>
  <c r="KU76"/>
  <c r="JQ76"/>
  <c r="JL76"/>
  <c r="JG76"/>
  <c r="JB76"/>
  <c r="IW76"/>
  <c r="IR76"/>
  <c r="IM76"/>
  <c r="IH76"/>
  <c r="IB76"/>
  <c r="HV76"/>
  <c r="GN76"/>
  <c r="BM76"/>
  <c r="AK76"/>
  <c r="KQ76"/>
  <c r="IC76"/>
  <c r="HW76"/>
  <c r="AW76"/>
  <c r="A76"/>
  <c r="WZ75"/>
  <c r="UF76"/>
  <c r="JO76"/>
  <c r="JJ76"/>
  <c r="JE76"/>
  <c r="IZ76"/>
  <c r="IU76"/>
  <c r="IP76"/>
  <c r="IK76"/>
  <c r="IF76"/>
  <c r="HX76"/>
  <c r="M76"/>
  <c r="YE75"/>
  <c r="VF75"/>
  <c r="UK76"/>
  <c r="KY76"/>
  <c r="JP76"/>
  <c r="JK76"/>
  <c r="JF76"/>
  <c r="JA76"/>
  <c r="IV76"/>
  <c r="IQ76"/>
  <c r="IL76"/>
  <c r="IG76"/>
  <c r="IA76"/>
  <c r="HP76"/>
  <c r="Y76"/>
  <c r="VA75"/>
  <c r="EH77"/>
  <c r="AA77"/>
  <c r="EI77"/>
  <c r="AH77"/>
  <c r="AI77"/>
  <c r="AD77"/>
  <c r="AE77"/>
  <c r="Z77"/>
  <c r="AL77"/>
  <c r="UV77"/>
  <c r="VM76"/>
  <c r="UW77"/>
  <c r="KS77"/>
  <c r="AT77"/>
  <c r="UX77"/>
  <c r="AP77"/>
  <c r="WQ77"/>
  <c r="WY77"/>
  <c r="XH77"/>
  <c r="HR77"/>
  <c r="HS77"/>
  <c r="XR77"/>
  <c r="EK77"/>
  <c r="VW77"/>
  <c r="FJ77"/>
  <c r="KR78"/>
  <c r="B78"/>
  <c r="WT78"/>
  <c r="EF78"/>
  <c r="EA78"/>
  <c r="HQ78"/>
  <c r="J78"/>
  <c r="KV78"/>
  <c r="LA78" s="1"/>
  <c r="F78"/>
  <c r="ED78"/>
  <c r="W78"/>
  <c r="R78"/>
  <c r="S78"/>
  <c r="N78"/>
  <c r="O78"/>
  <c r="EC78"/>
  <c r="V78"/>
  <c r="KW78"/>
  <c r="AX78"/>
  <c r="BF78"/>
  <c r="ET78"/>
  <c r="BB78"/>
  <c r="VQ77"/>
  <c r="FH78"/>
  <c r="XS78"/>
  <c r="VX78"/>
  <c r="FK78"/>
  <c r="WR78"/>
  <c r="VT78"/>
  <c r="EU78"/>
  <c r="VP78"/>
  <c r="VL78"/>
  <c r="EX78"/>
  <c r="ER78"/>
  <c r="FE78"/>
  <c r="WU78"/>
  <c r="KZ78"/>
  <c r="XG83"/>
  <c r="VK83"/>
  <c r="HJ83"/>
  <c r="HD83"/>
  <c r="GX83"/>
  <c r="GR83"/>
  <c r="FX83"/>
  <c r="FS83"/>
  <c r="FN83"/>
  <c r="EQ83"/>
  <c r="BR83"/>
  <c r="BJ83"/>
  <c r="BE83"/>
  <c r="AO83"/>
  <c r="I83"/>
  <c r="VY82"/>
  <c r="VE83"/>
  <c r="UP83"/>
  <c r="FD83"/>
  <c r="EL83"/>
  <c r="BU83"/>
  <c r="BA83"/>
  <c r="U83"/>
  <c r="E83"/>
  <c r="UZ83"/>
  <c r="GL83"/>
  <c r="BQ83"/>
  <c r="AS83"/>
  <c r="XT82"/>
  <c r="WX83"/>
  <c r="VO83"/>
  <c r="HM83"/>
  <c r="HA83"/>
  <c r="GO83"/>
  <c r="BV83"/>
  <c r="Q83"/>
  <c r="VS83"/>
  <c r="EO83"/>
  <c r="BY83"/>
  <c r="BI83"/>
  <c r="AC83"/>
  <c r="HG83"/>
  <c r="GU83"/>
  <c r="BN83"/>
  <c r="AG83"/>
  <c r="C83"/>
  <c r="EG83"/>
  <c r="EB83"/>
  <c r="G83"/>
  <c r="K83"/>
  <c r="HE83"/>
  <c r="GP83"/>
  <c r="GS83"/>
  <c r="HH83"/>
  <c r="EW83"/>
  <c r="EZ83"/>
  <c r="AY83"/>
  <c r="BC83"/>
  <c r="BG83"/>
  <c r="BZ83"/>
  <c r="EN83"/>
  <c r="HB84"/>
  <c r="GM84"/>
  <c r="HK84"/>
  <c r="GV84"/>
  <c r="AU84"/>
  <c r="AQ84"/>
  <c r="AM84"/>
  <c r="GY84"/>
  <c r="VG84"/>
  <c r="HN84"/>
  <c r="VB84"/>
  <c r="YD84"/>
  <c r="KU84"/>
  <c r="JQ84"/>
  <c r="JL84"/>
  <c r="JG84"/>
  <c r="JB84"/>
  <c r="IW84"/>
  <c r="IR84"/>
  <c r="IM84"/>
  <c r="IH84"/>
  <c r="IB84"/>
  <c r="HV84"/>
  <c r="GN84"/>
  <c r="BM84"/>
  <c r="AK84"/>
  <c r="KQ84"/>
  <c r="IC84"/>
  <c r="HW84"/>
  <c r="AW84"/>
  <c r="A84"/>
  <c r="WZ83"/>
  <c r="KY84"/>
  <c r="JP84"/>
  <c r="JJ84"/>
  <c r="IV84"/>
  <c r="IP84"/>
  <c r="HX84"/>
  <c r="YE83"/>
  <c r="UF84"/>
  <c r="JK84"/>
  <c r="JE84"/>
  <c r="IQ84"/>
  <c r="IK84"/>
  <c r="IA84"/>
  <c r="HP84"/>
  <c r="VA83"/>
  <c r="UK84"/>
  <c r="JF84"/>
  <c r="IZ84"/>
  <c r="IL84"/>
  <c r="IF84"/>
  <c r="M84"/>
  <c r="VF83"/>
  <c r="JO84"/>
  <c r="JA84"/>
  <c r="IU84"/>
  <c r="IG84"/>
  <c r="Y84"/>
  <c r="EH85"/>
  <c r="AA85"/>
  <c r="EI85"/>
  <c r="AH85"/>
  <c r="AI85"/>
  <c r="Z85"/>
  <c r="AD85"/>
  <c r="AE85"/>
  <c r="AL85"/>
  <c r="UV85"/>
  <c r="VM84"/>
  <c r="UX85"/>
  <c r="KS85"/>
  <c r="AT85"/>
  <c r="UW85"/>
  <c r="AP85"/>
  <c r="WY85"/>
  <c r="WQ85"/>
  <c r="XH85"/>
  <c r="XR85"/>
  <c r="HR85"/>
  <c r="HS85"/>
  <c r="VW85"/>
  <c r="EK85"/>
  <c r="FJ85"/>
  <c r="HQ86"/>
  <c r="J86"/>
  <c r="KV86"/>
  <c r="LA86" s="1"/>
  <c r="KR86"/>
  <c r="B86"/>
  <c r="WT86"/>
  <c r="EF86"/>
  <c r="EA86"/>
  <c r="F86"/>
  <c r="O86"/>
  <c r="EC86"/>
  <c r="V86"/>
  <c r="ED86"/>
  <c r="W86"/>
  <c r="R86"/>
  <c r="S86"/>
  <c r="N86"/>
  <c r="BF86"/>
  <c r="ET86"/>
  <c r="BB86"/>
  <c r="KW86"/>
  <c r="AX86"/>
  <c r="VQ85"/>
  <c r="XS86"/>
  <c r="VX86"/>
  <c r="FK86"/>
  <c r="FH86"/>
  <c r="VL86"/>
  <c r="EX86"/>
  <c r="ER86"/>
  <c r="FE86"/>
  <c r="WR86"/>
  <c r="VT86"/>
  <c r="EU86"/>
  <c r="VP86"/>
  <c r="WU86"/>
  <c r="KZ86"/>
  <c r="VS91"/>
  <c r="UZ91"/>
  <c r="HM91"/>
  <c r="HG91"/>
  <c r="HA91"/>
  <c r="GU91"/>
  <c r="GO91"/>
  <c r="BV91"/>
  <c r="BN91"/>
  <c r="AG91"/>
  <c r="Q91"/>
  <c r="WX91"/>
  <c r="VO91"/>
  <c r="GL91"/>
  <c r="EO91"/>
  <c r="BY91"/>
  <c r="BQ91"/>
  <c r="BI91"/>
  <c r="AS91"/>
  <c r="AC91"/>
  <c r="XT90"/>
  <c r="XG91"/>
  <c r="VK91"/>
  <c r="HJ91"/>
  <c r="HD91"/>
  <c r="GX91"/>
  <c r="GR91"/>
  <c r="FX91"/>
  <c r="FS91"/>
  <c r="FN91"/>
  <c r="EQ91"/>
  <c r="BR91"/>
  <c r="BJ91"/>
  <c r="BE91"/>
  <c r="AO91"/>
  <c r="I91"/>
  <c r="VY90"/>
  <c r="VE91"/>
  <c r="UP91"/>
  <c r="FD91"/>
  <c r="EL91"/>
  <c r="BU91"/>
  <c r="BA91"/>
  <c r="U91"/>
  <c r="E91"/>
  <c r="K91"/>
  <c r="G91"/>
  <c r="C91"/>
  <c r="EG91"/>
  <c r="EB91"/>
  <c r="GP91"/>
  <c r="HE91"/>
  <c r="HH91"/>
  <c r="GS91"/>
  <c r="EZ91"/>
  <c r="EW91"/>
  <c r="BG91"/>
  <c r="BC91"/>
  <c r="AY91"/>
  <c r="EN91"/>
  <c r="BZ91"/>
  <c r="HB92"/>
  <c r="GM92"/>
  <c r="GV92"/>
  <c r="HK92"/>
  <c r="AM92"/>
  <c r="AU92"/>
  <c r="AQ92"/>
  <c r="VG92"/>
  <c r="HN92"/>
  <c r="VB92"/>
  <c r="GY92"/>
  <c r="UF92"/>
  <c r="JO92"/>
  <c r="JJ92"/>
  <c r="JE92"/>
  <c r="IZ92"/>
  <c r="IU92"/>
  <c r="IP92"/>
  <c r="IK92"/>
  <c r="IF92"/>
  <c r="HX92"/>
  <c r="M92"/>
  <c r="YE91"/>
  <c r="VF91"/>
  <c r="UK92"/>
  <c r="KY92"/>
  <c r="JP92"/>
  <c r="JK92"/>
  <c r="JF92"/>
  <c r="JA92"/>
  <c r="IV92"/>
  <c r="IQ92"/>
  <c r="IL92"/>
  <c r="IG92"/>
  <c r="IA92"/>
  <c r="HP92"/>
  <c r="Y92"/>
  <c r="VA91"/>
  <c r="YD92"/>
  <c r="KU92"/>
  <c r="JQ92"/>
  <c r="JL92"/>
  <c r="JG92"/>
  <c r="JB92"/>
  <c r="IW92"/>
  <c r="IR92"/>
  <c r="IM92"/>
  <c r="IH92"/>
  <c r="IB92"/>
  <c r="HV92"/>
  <c r="GN92"/>
  <c r="BM92"/>
  <c r="AK92"/>
  <c r="KQ92"/>
  <c r="IC92"/>
  <c r="HW92"/>
  <c r="AW92"/>
  <c r="A92"/>
  <c r="WZ91"/>
  <c r="AI93"/>
  <c r="AD93"/>
  <c r="AE93"/>
  <c r="Z93"/>
  <c r="EH93"/>
  <c r="AA93"/>
  <c r="EI93"/>
  <c r="AH93"/>
  <c r="UW93"/>
  <c r="KS93"/>
  <c r="AT93"/>
  <c r="UX93"/>
  <c r="AP93"/>
  <c r="AL93"/>
  <c r="UV93"/>
  <c r="VM92"/>
  <c r="WY93"/>
  <c r="XH93"/>
  <c r="WQ93"/>
  <c r="XR93"/>
  <c r="EK93"/>
  <c r="VW93"/>
  <c r="FJ93"/>
  <c r="HR93"/>
  <c r="HS93"/>
  <c r="KR94"/>
  <c r="WT94"/>
  <c r="J94"/>
  <c r="F94"/>
  <c r="KV94"/>
  <c r="LA94" s="1"/>
  <c r="HQ94"/>
  <c r="B94"/>
  <c r="EF94"/>
  <c r="EA94"/>
  <c r="O94"/>
  <c r="EC94"/>
  <c r="V94"/>
  <c r="ED94"/>
  <c r="W94"/>
  <c r="R94"/>
  <c r="S94"/>
  <c r="N94"/>
  <c r="KW94"/>
  <c r="BF94"/>
  <c r="ET94"/>
  <c r="BB94"/>
  <c r="VQ93"/>
  <c r="AX94"/>
  <c r="VX94"/>
  <c r="XS94"/>
  <c r="FK94"/>
  <c r="FH94"/>
  <c r="WR94"/>
  <c r="VT94"/>
  <c r="VP94"/>
  <c r="EX94"/>
  <c r="ER94"/>
  <c r="FE94"/>
  <c r="EU94"/>
  <c r="VL94"/>
  <c r="WU94"/>
  <c r="KZ94"/>
  <c r="VS99"/>
  <c r="UZ99"/>
  <c r="HM99"/>
  <c r="HG99"/>
  <c r="HA99"/>
  <c r="GU99"/>
  <c r="GO99"/>
  <c r="WX99"/>
  <c r="VO99"/>
  <c r="GL99"/>
  <c r="XG99"/>
  <c r="VK99"/>
  <c r="HJ99"/>
  <c r="HD99"/>
  <c r="GX99"/>
  <c r="GR99"/>
  <c r="FX99"/>
  <c r="FS99"/>
  <c r="FN99"/>
  <c r="EQ99"/>
  <c r="BR99"/>
  <c r="BJ99"/>
  <c r="BE99"/>
  <c r="AO99"/>
  <c r="I99"/>
  <c r="VE99"/>
  <c r="UP99"/>
  <c r="FD99"/>
  <c r="EL99"/>
  <c r="BU99"/>
  <c r="BA99"/>
  <c r="U99"/>
  <c r="E99"/>
  <c r="XT98"/>
  <c r="BQ99"/>
  <c r="AS99"/>
  <c r="BV99"/>
  <c r="Q99"/>
  <c r="BY99"/>
  <c r="BI99"/>
  <c r="AC99"/>
  <c r="EO99"/>
  <c r="BN99"/>
  <c r="AG99"/>
  <c r="VY98"/>
  <c r="C99"/>
  <c r="EG99"/>
  <c r="EB99"/>
  <c r="G99"/>
  <c r="K99"/>
  <c r="GP99"/>
  <c r="HE99"/>
  <c r="HH99"/>
  <c r="GS99"/>
  <c r="EZ99"/>
  <c r="EW99"/>
  <c r="AY99"/>
  <c r="BC99"/>
  <c r="BG99"/>
  <c r="EN99"/>
  <c r="BZ99"/>
  <c r="HB100"/>
  <c r="GM100"/>
  <c r="HK100"/>
  <c r="GV100"/>
  <c r="AU100"/>
  <c r="AQ100"/>
  <c r="AM100"/>
  <c r="GY100"/>
  <c r="VG100"/>
  <c r="HN100"/>
  <c r="VB100"/>
  <c r="YD100"/>
  <c r="KU100"/>
  <c r="JQ100"/>
  <c r="JL100"/>
  <c r="JG100"/>
  <c r="JB100"/>
  <c r="IW100"/>
  <c r="IR100"/>
  <c r="IM100"/>
  <c r="IH100"/>
  <c r="IB100"/>
  <c r="HV100"/>
  <c r="GN100"/>
  <c r="BM100"/>
  <c r="AK100"/>
  <c r="YE99"/>
  <c r="VF99"/>
  <c r="KQ100"/>
  <c r="IC100"/>
  <c r="HW100"/>
  <c r="AW100"/>
  <c r="A100"/>
  <c r="VA99"/>
  <c r="UF100"/>
  <c r="JO100"/>
  <c r="JJ100"/>
  <c r="JE100"/>
  <c r="IZ100"/>
  <c r="IU100"/>
  <c r="IP100"/>
  <c r="IK100"/>
  <c r="IF100"/>
  <c r="HX100"/>
  <c r="M100"/>
  <c r="UK100"/>
  <c r="KY100"/>
  <c r="JP100"/>
  <c r="JK100"/>
  <c r="JF100"/>
  <c r="JA100"/>
  <c r="IV100"/>
  <c r="IQ100"/>
  <c r="IL100"/>
  <c r="IG100"/>
  <c r="IA100"/>
  <c r="HP100"/>
  <c r="Y100"/>
  <c r="WZ99"/>
  <c r="AI101"/>
  <c r="AD101"/>
  <c r="AE101"/>
  <c r="Z101"/>
  <c r="EH101"/>
  <c r="AA101"/>
  <c r="EI101"/>
  <c r="AH101"/>
  <c r="UW101"/>
  <c r="KS101"/>
  <c r="AT101"/>
  <c r="UX101"/>
  <c r="AP101"/>
  <c r="VM100"/>
  <c r="AL101"/>
  <c r="UV101"/>
  <c r="WY101"/>
  <c r="XH101"/>
  <c r="WQ101"/>
  <c r="XR101"/>
  <c r="EK101"/>
  <c r="VW101"/>
  <c r="FJ101"/>
  <c r="HR101"/>
  <c r="HS101"/>
  <c r="KR102"/>
  <c r="B102"/>
  <c r="WT102"/>
  <c r="EF102"/>
  <c r="EA102"/>
  <c r="HQ102"/>
  <c r="J102"/>
  <c r="KV102"/>
  <c r="LA102" s="1"/>
  <c r="F102"/>
  <c r="ED102"/>
  <c r="W102"/>
  <c r="R102"/>
  <c r="S102"/>
  <c r="N102"/>
  <c r="O102"/>
  <c r="EC102"/>
  <c r="V102"/>
  <c r="KW102"/>
  <c r="AX102"/>
  <c r="VQ101"/>
  <c r="BF102"/>
  <c r="ET102"/>
  <c r="BB102"/>
  <c r="FH102"/>
  <c r="XS102"/>
  <c r="VX102"/>
  <c r="FK102"/>
  <c r="WR102"/>
  <c r="VT102"/>
  <c r="EU102"/>
  <c r="VP102"/>
  <c r="VL102"/>
  <c r="EX102"/>
  <c r="ER102"/>
  <c r="FE102"/>
  <c r="WU102"/>
  <c r="KZ102"/>
  <c r="XG107"/>
  <c r="VK107"/>
  <c r="HJ107"/>
  <c r="HD107"/>
  <c r="GX107"/>
  <c r="GR107"/>
  <c r="FX107"/>
  <c r="FS107"/>
  <c r="FN107"/>
  <c r="EQ107"/>
  <c r="BR107"/>
  <c r="BJ107"/>
  <c r="BE107"/>
  <c r="AO107"/>
  <c r="I107"/>
  <c r="VY106"/>
  <c r="WX107"/>
  <c r="VE107"/>
  <c r="UP107"/>
  <c r="FD107"/>
  <c r="EL107"/>
  <c r="BU107"/>
  <c r="BA107"/>
  <c r="U107"/>
  <c r="E107"/>
  <c r="XT106"/>
  <c r="VO107"/>
  <c r="HM107"/>
  <c r="HA107"/>
  <c r="GO107"/>
  <c r="BV107"/>
  <c r="Q107"/>
  <c r="VS107"/>
  <c r="EO107"/>
  <c r="BY107"/>
  <c r="BI107"/>
  <c r="AC107"/>
  <c r="HG107"/>
  <c r="GU107"/>
  <c r="BN107"/>
  <c r="AG107"/>
  <c r="UZ107"/>
  <c r="GL107"/>
  <c r="BQ107"/>
  <c r="AS107"/>
  <c r="C107"/>
  <c r="EG107"/>
  <c r="EB107"/>
  <c r="G107"/>
  <c r="K107"/>
  <c r="HE107"/>
  <c r="GP107"/>
  <c r="GS107"/>
  <c r="HH107"/>
  <c r="EW107"/>
  <c r="EZ107"/>
  <c r="AY107"/>
  <c r="BG107"/>
  <c r="BC107"/>
  <c r="BZ107"/>
  <c r="EN107"/>
  <c r="GM108"/>
  <c r="HB108"/>
  <c r="HK108"/>
  <c r="GV108"/>
  <c r="AU108"/>
  <c r="AQ108"/>
  <c r="AM108"/>
  <c r="GY108"/>
  <c r="VB108"/>
  <c r="VG108"/>
  <c r="HN108"/>
  <c r="KU108"/>
  <c r="JQ108"/>
  <c r="JL108"/>
  <c r="JG108"/>
  <c r="JB108"/>
  <c r="IW108"/>
  <c r="IR108"/>
  <c r="IM108"/>
  <c r="IH108"/>
  <c r="IB108"/>
  <c r="HV108"/>
  <c r="GN108"/>
  <c r="BM108"/>
  <c r="AK108"/>
  <c r="YE107"/>
  <c r="KQ108"/>
  <c r="IC108"/>
  <c r="HW108"/>
  <c r="AW108"/>
  <c r="A108"/>
  <c r="UF108"/>
  <c r="JK108"/>
  <c r="JE108"/>
  <c r="IQ108"/>
  <c r="IK108"/>
  <c r="IA108"/>
  <c r="HP108"/>
  <c r="WZ107"/>
  <c r="VA107"/>
  <c r="YD108"/>
  <c r="UK108"/>
  <c r="JF108"/>
  <c r="IZ108"/>
  <c r="IL108"/>
  <c r="IF108"/>
  <c r="M108"/>
  <c r="VF107"/>
  <c r="JO108"/>
  <c r="JA108"/>
  <c r="IU108"/>
  <c r="IG108"/>
  <c r="Y108"/>
  <c r="KY108"/>
  <c r="JP108"/>
  <c r="JJ108"/>
  <c r="IV108"/>
  <c r="IP108"/>
  <c r="HX108"/>
  <c r="EH109"/>
  <c r="AA109"/>
  <c r="EI109"/>
  <c r="AH109"/>
  <c r="Z109"/>
  <c r="AD109"/>
  <c r="AE109"/>
  <c r="AI109"/>
  <c r="AL109"/>
  <c r="UV109"/>
  <c r="VM108"/>
  <c r="UW109"/>
  <c r="AP109"/>
  <c r="UX109"/>
  <c r="KS109"/>
  <c r="AT109"/>
  <c r="WQ109"/>
  <c r="XH109"/>
  <c r="WY109"/>
  <c r="HR109"/>
  <c r="HS109"/>
  <c r="FJ109"/>
  <c r="XR109"/>
  <c r="VW109"/>
  <c r="EK109"/>
  <c r="WT110"/>
  <c r="KV110"/>
  <c r="LA110" s="1"/>
  <c r="F110"/>
  <c r="KR110"/>
  <c r="B110"/>
  <c r="EF110"/>
  <c r="EA110"/>
  <c r="HQ110"/>
  <c r="J110"/>
  <c r="EC110"/>
  <c r="V110"/>
  <c r="ED110"/>
  <c r="W110"/>
  <c r="R110"/>
  <c r="S110"/>
  <c r="N110"/>
  <c r="O110"/>
  <c r="ET110"/>
  <c r="BB110"/>
  <c r="KW110"/>
  <c r="AX110"/>
  <c r="BF110"/>
  <c r="VQ109"/>
  <c r="VX110"/>
  <c r="FK110"/>
  <c r="XS110"/>
  <c r="FH110"/>
  <c r="FE110"/>
  <c r="VT110"/>
  <c r="EU110"/>
  <c r="VP110"/>
  <c r="WR110"/>
  <c r="VL110"/>
  <c r="EX110"/>
  <c r="ER110"/>
  <c r="WU110"/>
  <c r="KZ110"/>
  <c r="VO115"/>
  <c r="VE115"/>
  <c r="HJ115"/>
  <c r="HD115"/>
  <c r="GX115"/>
  <c r="GR115"/>
  <c r="FX115"/>
  <c r="FS115"/>
  <c r="FN115"/>
  <c r="EQ115"/>
  <c r="BR115"/>
  <c r="XG115"/>
  <c r="UP115"/>
  <c r="VS115"/>
  <c r="VK115"/>
  <c r="UZ115"/>
  <c r="HM115"/>
  <c r="HG115"/>
  <c r="HA115"/>
  <c r="GU115"/>
  <c r="GO115"/>
  <c r="WX115"/>
  <c r="GL115"/>
  <c r="BQ115"/>
  <c r="BI115"/>
  <c r="AS115"/>
  <c r="AC115"/>
  <c r="EO115"/>
  <c r="BU115"/>
  <c r="BJ115"/>
  <c r="BE115"/>
  <c r="AO115"/>
  <c r="I115"/>
  <c r="VY114"/>
  <c r="BV115"/>
  <c r="BA115"/>
  <c r="U115"/>
  <c r="E115"/>
  <c r="XT114"/>
  <c r="FD115"/>
  <c r="EL115"/>
  <c r="BY115"/>
  <c r="BN115"/>
  <c r="AG115"/>
  <c r="Q115"/>
  <c r="EG115"/>
  <c r="G115"/>
  <c r="EB115"/>
  <c r="C115"/>
  <c r="K115"/>
  <c r="GP115"/>
  <c r="HE115"/>
  <c r="HH115"/>
  <c r="GS115"/>
  <c r="EW115"/>
  <c r="EZ115"/>
  <c r="BC115"/>
  <c r="AY115"/>
  <c r="BG115"/>
  <c r="BZ115"/>
  <c r="EN115"/>
  <c r="WI4"/>
  <c r="WL3"/>
  <c r="CP5"/>
  <c r="CP6" s="1"/>
  <c r="CP7" s="1"/>
  <c r="CP8" s="1"/>
  <c r="CP9" s="1"/>
  <c r="CP10" s="1"/>
  <c r="CP11" s="1"/>
  <c r="CP12" s="1"/>
  <c r="CP13" s="1"/>
  <c r="CP14" s="1"/>
  <c r="CP15" s="1"/>
  <c r="CP16" s="1"/>
  <c r="CP17" s="1"/>
  <c r="CP18" s="1"/>
  <c r="CP19" s="1"/>
  <c r="CP20" s="1"/>
  <c r="CP21" s="1"/>
  <c r="CP22" s="1"/>
  <c r="CP23" s="1"/>
  <c r="CP24" s="1"/>
  <c r="CP25" s="1"/>
  <c r="CP26" s="1"/>
  <c r="CP27" s="1"/>
  <c r="CP28" s="1"/>
  <c r="CP29" s="1"/>
  <c r="CP30" s="1"/>
  <c r="CP31" s="1"/>
  <c r="CP32" s="1"/>
  <c r="CP33" s="1"/>
  <c r="CP34" s="1"/>
  <c r="CP35" s="1"/>
  <c r="CP36" s="1"/>
  <c r="CP37" s="1"/>
  <c r="CP38" s="1"/>
  <c r="CP39" s="1"/>
  <c r="CP40" s="1"/>
  <c r="CP41" s="1"/>
  <c r="CP42" s="1"/>
  <c r="CP43" s="1"/>
  <c r="CP44" s="1"/>
  <c r="CP45" s="1"/>
  <c r="CP46" s="1"/>
  <c r="CP47" s="1"/>
  <c r="CP48" s="1"/>
  <c r="CP49" s="1"/>
  <c r="CP50" s="1"/>
  <c r="CP51" s="1"/>
  <c r="CP52" s="1"/>
  <c r="CP53" s="1"/>
  <c r="CP54" s="1"/>
  <c r="CP55" s="1"/>
  <c r="CP56" s="1"/>
  <c r="CP57" s="1"/>
  <c r="CP58" s="1"/>
  <c r="CP59" s="1"/>
  <c r="CP60" s="1"/>
  <c r="CP61" s="1"/>
  <c r="CP62" s="1"/>
  <c r="CP63" s="1"/>
  <c r="CP64" s="1"/>
  <c r="CP65" s="1"/>
  <c r="CP66" s="1"/>
  <c r="CP67" s="1"/>
  <c r="CP68" s="1"/>
  <c r="CP69" s="1"/>
  <c r="CP70" s="1"/>
  <c r="CP71" s="1"/>
  <c r="CP72" s="1"/>
  <c r="CP73" s="1"/>
  <c r="CP74" s="1"/>
  <c r="CP75" s="1"/>
  <c r="CP76" s="1"/>
  <c r="CP77" s="1"/>
  <c r="CP78" s="1"/>
  <c r="CP79" s="1"/>
  <c r="CP80" s="1"/>
  <c r="CP81" s="1"/>
  <c r="CP82" s="1"/>
  <c r="CP83" s="1"/>
  <c r="CP84" s="1"/>
  <c r="CP85" s="1"/>
  <c r="CP86" s="1"/>
  <c r="CP87" s="1"/>
  <c r="CP88" s="1"/>
  <c r="CP89" s="1"/>
  <c r="CP90" s="1"/>
  <c r="CP91" s="1"/>
  <c r="CP92" s="1"/>
  <c r="CP93" s="1"/>
  <c r="CP94" s="1"/>
  <c r="CP95" s="1"/>
  <c r="CP96" s="1"/>
  <c r="CP97" s="1"/>
  <c r="CP98" s="1"/>
  <c r="CP99" s="1"/>
  <c r="CP100" s="1"/>
  <c r="CP101" s="1"/>
  <c r="CP102" s="1"/>
  <c r="CP103" s="1"/>
  <c r="CP104" s="1"/>
  <c r="CP105" s="1"/>
  <c r="CP106" s="1"/>
  <c r="CP107" s="1"/>
  <c r="CP108" s="1"/>
  <c r="CP109" s="1"/>
  <c r="CP110" s="1"/>
  <c r="CP111" s="1"/>
  <c r="CP112" s="1"/>
  <c r="CP113" s="1"/>
  <c r="CP114" s="1"/>
  <c r="CP115" s="1"/>
  <c r="CP116" s="1"/>
  <c r="CP117" s="1"/>
  <c r="CP118" s="1"/>
  <c r="CP119" s="1"/>
  <c r="CP120" s="1"/>
  <c r="CP121" s="1"/>
  <c r="CP122" s="1"/>
  <c r="CP123" s="1"/>
  <c r="CP124" s="1"/>
  <c r="CP125" s="1"/>
  <c r="CP126" s="1"/>
  <c r="CP127" s="1"/>
  <c r="CP128" s="1"/>
  <c r="CP129" s="1"/>
  <c r="CP130" s="1"/>
  <c r="CP131" s="1"/>
  <c r="CP132" s="1"/>
  <c r="CP133" s="1"/>
  <c r="CP134" s="1"/>
  <c r="CP135" s="1"/>
  <c r="CP136" s="1"/>
  <c r="CP137" s="1"/>
  <c r="CP138" s="1"/>
  <c r="CP139" s="1"/>
  <c r="CP140" s="1"/>
  <c r="CP141" s="1"/>
  <c r="CP142" s="1"/>
  <c r="CP143" s="1"/>
  <c r="CP144" s="1"/>
  <c r="CP145" s="1"/>
  <c r="CP146" s="1"/>
  <c r="CP147" s="1"/>
  <c r="CP148" s="1"/>
  <c r="CP149" s="1"/>
  <c r="CP150" s="1"/>
  <c r="CP151" s="1"/>
  <c r="CP152" s="1"/>
  <c r="CP153" s="1"/>
  <c r="CP154" s="1"/>
  <c r="CP155" s="1"/>
  <c r="CP156" s="1"/>
  <c r="CP157" s="1"/>
  <c r="CP158" s="1"/>
  <c r="CP159" s="1"/>
  <c r="CP160" s="1"/>
  <c r="CP161" s="1"/>
  <c r="CP162" s="1"/>
  <c r="CP163" s="1"/>
  <c r="CP164" s="1"/>
  <c r="CP165" s="1"/>
  <c r="CP166" s="1"/>
  <c r="CP167" s="1"/>
  <c r="CP168" s="1"/>
  <c r="CP169" s="1"/>
  <c r="CP170" s="1"/>
  <c r="CP171" s="1"/>
  <c r="CP172" s="1"/>
  <c r="CP173" s="1"/>
  <c r="CP174" s="1"/>
  <c r="CP175" s="1"/>
  <c r="CP176" s="1"/>
  <c r="CP177" s="1"/>
  <c r="CP178" s="1"/>
  <c r="CP179" s="1"/>
  <c r="CP180" s="1"/>
  <c r="CP181" s="1"/>
  <c r="CP182" s="1"/>
  <c r="CP183" s="1"/>
  <c r="CP184" s="1"/>
  <c r="CP185" s="1"/>
  <c r="CP186" s="1"/>
  <c r="CP187" s="1"/>
  <c r="CP188" s="1"/>
  <c r="CP189" s="1"/>
  <c r="CP190" s="1"/>
  <c r="CP191" s="1"/>
  <c r="CP192" s="1"/>
  <c r="CP193" s="1"/>
  <c r="CP194" s="1"/>
  <c r="CP195" s="1"/>
  <c r="CP196" s="1"/>
  <c r="CP197" s="1"/>
  <c r="CP198" s="1"/>
  <c r="CP199" s="1"/>
  <c r="CP200" s="1"/>
  <c r="CP201" s="1"/>
  <c r="CP202" s="1"/>
  <c r="CP203" s="1"/>
  <c r="CP204" s="1"/>
  <c r="CP205" s="1"/>
  <c r="CP206" s="1"/>
  <c r="CP207" s="1"/>
  <c r="CP208" s="1"/>
  <c r="CP209" s="1"/>
  <c r="CP210" s="1"/>
  <c r="CP211" s="1"/>
  <c r="CP212" s="1"/>
  <c r="CP213" s="1"/>
  <c r="CP214" s="1"/>
  <c r="CP215" s="1"/>
  <c r="CP216" s="1"/>
  <c r="CP217" s="1"/>
  <c r="CP218" s="1"/>
  <c r="CP219" s="1"/>
  <c r="CP220" s="1"/>
  <c r="CP221" s="1"/>
  <c r="CP222" s="1"/>
  <c r="CP223" s="1"/>
  <c r="CP224" s="1"/>
  <c r="CP225" s="1"/>
  <c r="CP226" s="1"/>
  <c r="CP227" s="1"/>
  <c r="CP228" s="1"/>
  <c r="CP229" s="1"/>
  <c r="CP230" s="1"/>
  <c r="CP231" s="1"/>
  <c r="CP232" s="1"/>
  <c r="CP233" s="1"/>
  <c r="CP234" s="1"/>
  <c r="CP235" s="1"/>
  <c r="CP236" s="1"/>
  <c r="CP237" s="1"/>
  <c r="CP238" s="1"/>
  <c r="CP239" s="1"/>
  <c r="CP240" s="1"/>
  <c r="CP241" s="1"/>
  <c r="CP242" s="1"/>
  <c r="CP243" s="1"/>
  <c r="CP244" s="1"/>
  <c r="CP245" s="1"/>
  <c r="CP246" s="1"/>
  <c r="CP247" s="1"/>
  <c r="CP248" s="1"/>
  <c r="CP249" s="1"/>
  <c r="CP250" s="1"/>
  <c r="CP251" s="1"/>
  <c r="CP252" s="1"/>
  <c r="CP253" s="1"/>
  <c r="CP254" s="1"/>
  <c r="CP255" s="1"/>
  <c r="CP256" s="1"/>
  <c r="CP257" s="1"/>
  <c r="CP258" s="1"/>
  <c r="CP259" s="1"/>
  <c r="CP260" s="1"/>
  <c r="CP261" s="1"/>
  <c r="CP262" s="1"/>
  <c r="CP263" s="1"/>
  <c r="CP264" s="1"/>
  <c r="CP265" s="1"/>
  <c r="CP266" s="1"/>
  <c r="CP267" s="1"/>
  <c r="CP268" s="1"/>
  <c r="CP269" s="1"/>
  <c r="CP270" s="1"/>
  <c r="CP271" s="1"/>
  <c r="CP272" s="1"/>
  <c r="CP273" s="1"/>
  <c r="CP274" s="1"/>
  <c r="CP275" s="1"/>
  <c r="CP276" s="1"/>
  <c r="CP277" s="1"/>
  <c r="CP278" s="1"/>
  <c r="CP279" s="1"/>
  <c r="CP280" s="1"/>
  <c r="CP281" s="1"/>
  <c r="CP282" s="1"/>
  <c r="CP283" s="1"/>
  <c r="CP284" s="1"/>
  <c r="CP285" s="1"/>
  <c r="CP286" s="1"/>
  <c r="CP287" s="1"/>
  <c r="CP288" s="1"/>
  <c r="CP289" s="1"/>
  <c r="CP290" s="1"/>
  <c r="CP291" s="1"/>
  <c r="CP292" s="1"/>
  <c r="CP293" s="1"/>
  <c r="CP294" s="1"/>
  <c r="CP295" s="1"/>
  <c r="CP296" s="1"/>
  <c r="CP297" s="1"/>
  <c r="CP298" s="1"/>
  <c r="CP299" s="1"/>
  <c r="CP300" s="1"/>
  <c r="CP301" s="1"/>
  <c r="CP302" s="1"/>
  <c r="CP303" s="1"/>
  <c r="CP304" s="1"/>
  <c r="CP305" s="1"/>
  <c r="CP306" s="1"/>
  <c r="CP307" s="1"/>
  <c r="CP308" s="1"/>
  <c r="CP309" s="1"/>
  <c r="CP310" s="1"/>
  <c r="CP311" s="1"/>
  <c r="CP312" s="1"/>
  <c r="CP313" s="1"/>
  <c r="CP314" s="1"/>
  <c r="CP315" s="1"/>
  <c r="CP316" s="1"/>
  <c r="CP317" s="1"/>
  <c r="CP318" s="1"/>
  <c r="CP319" s="1"/>
  <c r="CP320" s="1"/>
  <c r="CP321" s="1"/>
  <c r="CP322" s="1"/>
  <c r="CP323" s="1"/>
  <c r="CP324" s="1"/>
  <c r="CP325" s="1"/>
  <c r="CP326" s="1"/>
  <c r="CP327" s="1"/>
  <c r="CP328" s="1"/>
  <c r="CP329" s="1"/>
  <c r="CP330" s="1"/>
  <c r="CP331" s="1"/>
  <c r="CP332" s="1"/>
  <c r="CP333" s="1"/>
  <c r="CP334" s="1"/>
  <c r="CP335" s="1"/>
  <c r="CP336" s="1"/>
  <c r="CP337" s="1"/>
  <c r="CP338" s="1"/>
  <c r="CP339" s="1"/>
  <c r="CP340" s="1"/>
  <c r="CP341" s="1"/>
  <c r="CP342" s="1"/>
  <c r="CP343" s="1"/>
  <c r="CP344" s="1"/>
  <c r="CP345" s="1"/>
  <c r="CP346" s="1"/>
  <c r="CP347" s="1"/>
  <c r="CP348" s="1"/>
  <c r="CP349" s="1"/>
  <c r="CP350" s="1"/>
  <c r="CP351" s="1"/>
  <c r="CP352" s="1"/>
  <c r="CP353" s="1"/>
  <c r="CP354" s="1"/>
  <c r="CP355" s="1"/>
  <c r="CP356" s="1"/>
  <c r="CP357" s="1"/>
  <c r="CP358" s="1"/>
  <c r="CP359" s="1"/>
  <c r="CP360" s="1"/>
  <c r="CP361" s="1"/>
  <c r="CP362" s="1"/>
  <c r="CP363" s="1"/>
  <c r="CP364" s="1"/>
  <c r="CP365" s="1"/>
  <c r="CP366" s="1"/>
  <c r="CP367" s="1"/>
  <c r="CP368" s="1"/>
  <c r="CP369" s="1"/>
  <c r="CP370" s="1"/>
  <c r="CP371" s="1"/>
  <c r="CP372" s="1"/>
  <c r="CP373" s="1"/>
  <c r="CP374" s="1"/>
  <c r="CP375" s="1"/>
  <c r="CP376" s="1"/>
  <c r="CP377" s="1"/>
  <c r="CP378" s="1"/>
  <c r="CP379" s="1"/>
  <c r="CP380" s="1"/>
  <c r="CP381" s="1"/>
  <c r="CP382" s="1"/>
  <c r="CP383" s="1"/>
  <c r="CP384" s="1"/>
  <c r="CP385" s="1"/>
  <c r="CP386" s="1"/>
  <c r="CP387" s="1"/>
  <c r="CP388" s="1"/>
  <c r="CP389" s="1"/>
  <c r="CP390" s="1"/>
  <c r="CP391" s="1"/>
  <c r="CP392" s="1"/>
  <c r="CP393" s="1"/>
  <c r="CP394" s="1"/>
  <c r="CP395" s="1"/>
  <c r="CP396" s="1"/>
  <c r="CP397" s="1"/>
  <c r="CP398" s="1"/>
  <c r="CP399" s="1"/>
  <c r="CP400" s="1"/>
  <c r="CP401" s="1"/>
  <c r="CP402" s="1"/>
  <c r="CP403" s="1"/>
  <c r="CP404" s="1"/>
  <c r="CP405" s="1"/>
  <c r="CP406" s="1"/>
  <c r="CP407" s="1"/>
  <c r="CP408" s="1"/>
  <c r="CP409" s="1"/>
  <c r="CP410" s="1"/>
  <c r="CP411" s="1"/>
  <c r="CP412" s="1"/>
  <c r="CP413" s="1"/>
  <c r="CP414" s="1"/>
  <c r="CP415" s="1"/>
  <c r="CP416" s="1"/>
  <c r="CP417" s="1"/>
  <c r="CP418" s="1"/>
  <c r="CP419" s="1"/>
  <c r="CP420" s="1"/>
  <c r="CP421" s="1"/>
  <c r="CP422" s="1"/>
  <c r="CP423" s="1"/>
  <c r="CP424" s="1"/>
  <c r="CP425" s="1"/>
  <c r="CP426" s="1"/>
  <c r="CP427" s="1"/>
  <c r="CP428" s="1"/>
  <c r="CP429" s="1"/>
  <c r="CP430" s="1"/>
  <c r="CP431" s="1"/>
  <c r="CP432" s="1"/>
  <c r="CP433" s="1"/>
  <c r="CP434" s="1"/>
  <c r="CP435" s="1"/>
  <c r="CP436" s="1"/>
  <c r="CP437" s="1"/>
  <c r="CP438" s="1"/>
  <c r="CP439" s="1"/>
  <c r="CP440" s="1"/>
  <c r="CP441" s="1"/>
  <c r="CP442" s="1"/>
  <c r="CP443" s="1"/>
  <c r="CP444" s="1"/>
  <c r="CP445" s="1"/>
  <c r="CP446" s="1"/>
  <c r="CP447" s="1"/>
  <c r="CP448" s="1"/>
  <c r="CP449" s="1"/>
  <c r="CP450" s="1"/>
  <c r="CP451" s="1"/>
  <c r="CP452" s="1"/>
  <c r="CP453" s="1"/>
  <c r="CP454" s="1"/>
  <c r="CP455" s="1"/>
  <c r="CP456" s="1"/>
  <c r="CP457" s="1"/>
  <c r="CP458" s="1"/>
  <c r="CP459" s="1"/>
  <c r="CP460" s="1"/>
  <c r="CP461" s="1"/>
  <c r="CP462" s="1"/>
  <c r="CP463" s="1"/>
  <c r="CP464" s="1"/>
  <c r="CP465" s="1"/>
  <c r="CP466" s="1"/>
  <c r="CP467" s="1"/>
  <c r="CP468" s="1"/>
  <c r="CP469" s="1"/>
  <c r="CP470" s="1"/>
  <c r="CP471" s="1"/>
  <c r="CP472" s="1"/>
  <c r="CP473" s="1"/>
  <c r="CP474" s="1"/>
  <c r="CP475" s="1"/>
  <c r="CP476" s="1"/>
  <c r="CP477" s="1"/>
  <c r="CP478" s="1"/>
  <c r="CP479" s="1"/>
  <c r="CP480" s="1"/>
  <c r="CP481" s="1"/>
  <c r="CP482" s="1"/>
  <c r="CP483" s="1"/>
  <c r="CP484" s="1"/>
  <c r="CP485" s="1"/>
  <c r="CP486" s="1"/>
  <c r="CP487" s="1"/>
  <c r="CP488" s="1"/>
  <c r="CP489" s="1"/>
  <c r="CP490" s="1"/>
  <c r="CP491" s="1"/>
  <c r="CP492" s="1"/>
  <c r="CP493" s="1"/>
  <c r="CP494" s="1"/>
  <c r="CP495" s="1"/>
  <c r="CP496" s="1"/>
  <c r="CP497" s="1"/>
  <c r="CP498" s="1"/>
  <c r="CP499" s="1"/>
  <c r="CP500" s="1"/>
  <c r="CP501" s="1"/>
  <c r="CP502" s="1"/>
  <c r="CP503" s="1"/>
  <c r="DF5"/>
  <c r="DF6" s="1"/>
  <c r="DF7" s="1"/>
  <c r="DF8" s="1"/>
  <c r="DF9" s="1"/>
  <c r="DF10" s="1"/>
  <c r="DF11" s="1"/>
  <c r="DF12" s="1"/>
  <c r="DF13" s="1"/>
  <c r="DF14" s="1"/>
  <c r="DF15" s="1"/>
  <c r="DF16" s="1"/>
  <c r="DF17" s="1"/>
  <c r="DF18" s="1"/>
  <c r="DF19" s="1"/>
  <c r="DF20" s="1"/>
  <c r="DF21" s="1"/>
  <c r="DF22" s="1"/>
  <c r="DF23" s="1"/>
  <c r="DF24" s="1"/>
  <c r="DF25" s="1"/>
  <c r="DF26" s="1"/>
  <c r="DF27" s="1"/>
  <c r="DF28" s="1"/>
  <c r="DF29" s="1"/>
  <c r="DF30" s="1"/>
  <c r="DF31" s="1"/>
  <c r="DF32" s="1"/>
  <c r="DF33" s="1"/>
  <c r="DF34" s="1"/>
  <c r="DF35" s="1"/>
  <c r="DF36" s="1"/>
  <c r="DF37" s="1"/>
  <c r="DF38" s="1"/>
  <c r="DF39" s="1"/>
  <c r="DF40" s="1"/>
  <c r="DF41" s="1"/>
  <c r="DF42" s="1"/>
  <c r="DF43" s="1"/>
  <c r="DF44" s="1"/>
  <c r="DF45" s="1"/>
  <c r="DF46" s="1"/>
  <c r="DF47" s="1"/>
  <c r="DF48" s="1"/>
  <c r="DF49" s="1"/>
  <c r="DF50" s="1"/>
  <c r="DF51" s="1"/>
  <c r="DF52" s="1"/>
  <c r="DF53" s="1"/>
  <c r="DF54" s="1"/>
  <c r="DF55" s="1"/>
  <c r="DF56" s="1"/>
  <c r="DF57" s="1"/>
  <c r="DF58" s="1"/>
  <c r="DF59" s="1"/>
  <c r="DF60" s="1"/>
  <c r="DF61" s="1"/>
  <c r="DF62" s="1"/>
  <c r="DF63" s="1"/>
  <c r="DF64" s="1"/>
  <c r="DF65" s="1"/>
  <c r="DF66" s="1"/>
  <c r="DF67" s="1"/>
  <c r="DF68" s="1"/>
  <c r="DF69" s="1"/>
  <c r="DF70" s="1"/>
  <c r="DF71" s="1"/>
  <c r="DF72" s="1"/>
  <c r="DF73" s="1"/>
  <c r="DF74" s="1"/>
  <c r="DF75" s="1"/>
  <c r="DF76" s="1"/>
  <c r="DF77" s="1"/>
  <c r="DF78" s="1"/>
  <c r="DF79" s="1"/>
  <c r="DF80" s="1"/>
  <c r="DF81" s="1"/>
  <c r="DF82" s="1"/>
  <c r="DF83" s="1"/>
  <c r="DF84" s="1"/>
  <c r="DF85" s="1"/>
  <c r="DF86" s="1"/>
  <c r="DF87" s="1"/>
  <c r="DF88" s="1"/>
  <c r="DF89" s="1"/>
  <c r="DF90" s="1"/>
  <c r="DF91" s="1"/>
  <c r="DF92" s="1"/>
  <c r="DF93" s="1"/>
  <c r="DF94" s="1"/>
  <c r="DF95" s="1"/>
  <c r="DF96" s="1"/>
  <c r="DF97" s="1"/>
  <c r="DF98" s="1"/>
  <c r="DF99" s="1"/>
  <c r="DF100" s="1"/>
  <c r="DF101" s="1"/>
  <c r="DF102" s="1"/>
  <c r="DF103" s="1"/>
  <c r="DF104" s="1"/>
  <c r="DF105" s="1"/>
  <c r="DF106" s="1"/>
  <c r="DF107" s="1"/>
  <c r="DF108" s="1"/>
  <c r="DF109" s="1"/>
  <c r="DF110" s="1"/>
  <c r="DF111" s="1"/>
  <c r="DF112" s="1"/>
  <c r="DF113" s="1"/>
  <c r="DF114" s="1"/>
  <c r="DF115" s="1"/>
  <c r="DF116" s="1"/>
  <c r="DF117" s="1"/>
  <c r="DF118" s="1"/>
  <c r="DF119" s="1"/>
  <c r="DF120" s="1"/>
  <c r="DF121" s="1"/>
  <c r="DF122" s="1"/>
  <c r="DF123" s="1"/>
  <c r="DF124" s="1"/>
  <c r="DF125" s="1"/>
  <c r="DF126" s="1"/>
  <c r="DF127" s="1"/>
  <c r="DF128" s="1"/>
  <c r="DF129" s="1"/>
  <c r="DF130" s="1"/>
  <c r="DF131" s="1"/>
  <c r="DF132" s="1"/>
  <c r="DF133" s="1"/>
  <c r="DF134" s="1"/>
  <c r="DF135" s="1"/>
  <c r="DF136" s="1"/>
  <c r="DF137" s="1"/>
  <c r="DF138" s="1"/>
  <c r="DF139" s="1"/>
  <c r="DF140" s="1"/>
  <c r="DF141" s="1"/>
  <c r="DF142" s="1"/>
  <c r="DF143" s="1"/>
  <c r="DF144" s="1"/>
  <c r="DF145" s="1"/>
  <c r="DF146" s="1"/>
  <c r="DF147" s="1"/>
  <c r="DF148" s="1"/>
  <c r="DF149" s="1"/>
  <c r="DF150" s="1"/>
  <c r="DF151" s="1"/>
  <c r="DF152" s="1"/>
  <c r="DF153" s="1"/>
  <c r="DF154" s="1"/>
  <c r="DF155" s="1"/>
  <c r="DF156" s="1"/>
  <c r="DF157" s="1"/>
  <c r="DF158" s="1"/>
  <c r="DF159" s="1"/>
  <c r="DF160" s="1"/>
  <c r="DF161" s="1"/>
  <c r="DF162" s="1"/>
  <c r="DF163" s="1"/>
  <c r="DF164" s="1"/>
  <c r="DF165" s="1"/>
  <c r="DF166" s="1"/>
  <c r="DF167" s="1"/>
  <c r="DF168" s="1"/>
  <c r="DF169" s="1"/>
  <c r="DF170" s="1"/>
  <c r="DF171" s="1"/>
  <c r="DF172" s="1"/>
  <c r="DF173" s="1"/>
  <c r="DF174" s="1"/>
  <c r="DF175" s="1"/>
  <c r="DF176" s="1"/>
  <c r="DF177" s="1"/>
  <c r="DF178" s="1"/>
  <c r="DF179" s="1"/>
  <c r="DF180" s="1"/>
  <c r="DF181" s="1"/>
  <c r="DF182" s="1"/>
  <c r="DF183" s="1"/>
  <c r="DF184" s="1"/>
  <c r="DF185" s="1"/>
  <c r="DF186" s="1"/>
  <c r="DF187" s="1"/>
  <c r="DF188" s="1"/>
  <c r="DF189" s="1"/>
  <c r="DF190" s="1"/>
  <c r="DF191" s="1"/>
  <c r="DF192" s="1"/>
  <c r="DF193" s="1"/>
  <c r="DF194" s="1"/>
  <c r="DF195" s="1"/>
  <c r="DF196" s="1"/>
  <c r="DF197" s="1"/>
  <c r="DF198" s="1"/>
  <c r="DF199" s="1"/>
  <c r="DF200" s="1"/>
  <c r="DF201" s="1"/>
  <c r="DF202" s="1"/>
  <c r="DF203" s="1"/>
  <c r="DF204" s="1"/>
  <c r="DF205" s="1"/>
  <c r="DF206" s="1"/>
  <c r="DF207" s="1"/>
  <c r="DF208" s="1"/>
  <c r="DF209" s="1"/>
  <c r="DF210" s="1"/>
  <c r="DF211" s="1"/>
  <c r="DF212" s="1"/>
  <c r="DF213" s="1"/>
  <c r="DF214" s="1"/>
  <c r="DF215" s="1"/>
  <c r="DF216" s="1"/>
  <c r="DF217" s="1"/>
  <c r="DF218" s="1"/>
  <c r="DF219" s="1"/>
  <c r="DF220" s="1"/>
  <c r="DF221" s="1"/>
  <c r="DF222" s="1"/>
  <c r="DF223" s="1"/>
  <c r="DF224" s="1"/>
  <c r="DF225" s="1"/>
  <c r="DF226" s="1"/>
  <c r="DF227" s="1"/>
  <c r="DF228" s="1"/>
  <c r="DF229" s="1"/>
  <c r="DF230" s="1"/>
  <c r="DF231" s="1"/>
  <c r="DF232" s="1"/>
  <c r="DF233" s="1"/>
  <c r="DF234" s="1"/>
  <c r="DF235" s="1"/>
  <c r="DF236" s="1"/>
  <c r="DF237" s="1"/>
  <c r="DF238" s="1"/>
  <c r="DF239" s="1"/>
  <c r="DF240" s="1"/>
  <c r="DF241" s="1"/>
  <c r="DF242" s="1"/>
  <c r="DF243" s="1"/>
  <c r="DF244" s="1"/>
  <c r="DF245" s="1"/>
  <c r="DF246" s="1"/>
  <c r="DF247" s="1"/>
  <c r="DF248" s="1"/>
  <c r="DF249" s="1"/>
  <c r="DF250" s="1"/>
  <c r="DF251" s="1"/>
  <c r="DF252" s="1"/>
  <c r="DF253" s="1"/>
  <c r="DF254" s="1"/>
  <c r="DF255" s="1"/>
  <c r="DF256" s="1"/>
  <c r="DF257" s="1"/>
  <c r="DF258" s="1"/>
  <c r="DF259" s="1"/>
  <c r="DF260" s="1"/>
  <c r="DF261" s="1"/>
  <c r="DF262" s="1"/>
  <c r="DF263" s="1"/>
  <c r="DF264" s="1"/>
  <c r="DF265" s="1"/>
  <c r="DF266" s="1"/>
  <c r="DF267" s="1"/>
  <c r="DF268" s="1"/>
  <c r="DF269" s="1"/>
  <c r="DF270" s="1"/>
  <c r="DF271" s="1"/>
  <c r="DF272" s="1"/>
  <c r="DF273" s="1"/>
  <c r="DF274" s="1"/>
  <c r="DF275" s="1"/>
  <c r="DF276" s="1"/>
  <c r="DF277" s="1"/>
  <c r="DF278" s="1"/>
  <c r="DF279" s="1"/>
  <c r="DF280" s="1"/>
  <c r="DF281" s="1"/>
  <c r="DF282" s="1"/>
  <c r="DF283" s="1"/>
  <c r="DF284" s="1"/>
  <c r="DF285" s="1"/>
  <c r="DF286" s="1"/>
  <c r="DF287" s="1"/>
  <c r="DF288" s="1"/>
  <c r="DF289" s="1"/>
  <c r="DF290" s="1"/>
  <c r="DF291" s="1"/>
  <c r="DF292" s="1"/>
  <c r="DF293" s="1"/>
  <c r="DF294" s="1"/>
  <c r="DF295" s="1"/>
  <c r="DF296" s="1"/>
  <c r="DF297" s="1"/>
  <c r="DF298" s="1"/>
  <c r="DF299" s="1"/>
  <c r="DF300" s="1"/>
  <c r="DF301" s="1"/>
  <c r="DF302" s="1"/>
  <c r="DF303" s="1"/>
  <c r="DF304" s="1"/>
  <c r="DF305" s="1"/>
  <c r="DF306" s="1"/>
  <c r="DF307" s="1"/>
  <c r="DF308" s="1"/>
  <c r="DF309" s="1"/>
  <c r="DF310" s="1"/>
  <c r="DF311" s="1"/>
  <c r="DF312" s="1"/>
  <c r="DF313" s="1"/>
  <c r="DF314" s="1"/>
  <c r="DF315" s="1"/>
  <c r="DF316" s="1"/>
  <c r="DF317" s="1"/>
  <c r="DF318" s="1"/>
  <c r="DF319" s="1"/>
  <c r="DF320" s="1"/>
  <c r="DF321" s="1"/>
  <c r="DF322" s="1"/>
  <c r="DF323" s="1"/>
  <c r="DF324" s="1"/>
  <c r="DF325" s="1"/>
  <c r="DF326" s="1"/>
  <c r="DF327" s="1"/>
  <c r="DF328" s="1"/>
  <c r="DF329" s="1"/>
  <c r="DF330" s="1"/>
  <c r="DF331" s="1"/>
  <c r="DF332" s="1"/>
  <c r="DF333" s="1"/>
  <c r="DF334" s="1"/>
  <c r="DF335" s="1"/>
  <c r="DF336" s="1"/>
  <c r="DF337" s="1"/>
  <c r="DF338" s="1"/>
  <c r="DF339" s="1"/>
  <c r="DF340" s="1"/>
  <c r="DF341" s="1"/>
  <c r="DF342" s="1"/>
  <c r="DF343" s="1"/>
  <c r="DF344" s="1"/>
  <c r="DF345" s="1"/>
  <c r="DF346" s="1"/>
  <c r="DF347" s="1"/>
  <c r="DF348" s="1"/>
  <c r="DF349" s="1"/>
  <c r="DF350" s="1"/>
  <c r="DF351" s="1"/>
  <c r="DF352" s="1"/>
  <c r="DF353" s="1"/>
  <c r="DF354" s="1"/>
  <c r="DF355" s="1"/>
  <c r="DF356" s="1"/>
  <c r="DF357" s="1"/>
  <c r="DF358" s="1"/>
  <c r="DF359" s="1"/>
  <c r="DF360" s="1"/>
  <c r="DF361" s="1"/>
  <c r="DF362" s="1"/>
  <c r="DF363" s="1"/>
  <c r="DF364" s="1"/>
  <c r="DF365" s="1"/>
  <c r="DF366" s="1"/>
  <c r="DF367" s="1"/>
  <c r="DF368" s="1"/>
  <c r="DF369" s="1"/>
  <c r="DF370" s="1"/>
  <c r="DF371" s="1"/>
  <c r="DF372" s="1"/>
  <c r="DF373" s="1"/>
  <c r="DF374" s="1"/>
  <c r="DF375" s="1"/>
  <c r="DF376" s="1"/>
  <c r="DF377" s="1"/>
  <c r="DF378" s="1"/>
  <c r="DF379" s="1"/>
  <c r="DF380" s="1"/>
  <c r="DF381" s="1"/>
  <c r="DF382" s="1"/>
  <c r="DF383" s="1"/>
  <c r="DF384" s="1"/>
  <c r="DF385" s="1"/>
  <c r="DF386" s="1"/>
  <c r="DF387" s="1"/>
  <c r="DF388" s="1"/>
  <c r="DF389" s="1"/>
  <c r="DF390" s="1"/>
  <c r="DF391" s="1"/>
  <c r="DF392" s="1"/>
  <c r="DF393" s="1"/>
  <c r="DF394" s="1"/>
  <c r="DF395" s="1"/>
  <c r="DF396" s="1"/>
  <c r="DF397" s="1"/>
  <c r="DF398" s="1"/>
  <c r="DF399" s="1"/>
  <c r="DF400" s="1"/>
  <c r="DF401" s="1"/>
  <c r="DF402" s="1"/>
  <c r="DF403" s="1"/>
  <c r="DF404" s="1"/>
  <c r="DF405" s="1"/>
  <c r="DF406" s="1"/>
  <c r="DF407" s="1"/>
  <c r="DF408" s="1"/>
  <c r="DF409" s="1"/>
  <c r="DF410" s="1"/>
  <c r="DF411" s="1"/>
  <c r="DF412" s="1"/>
  <c r="DF413" s="1"/>
  <c r="DF414" s="1"/>
  <c r="DF415" s="1"/>
  <c r="DF416" s="1"/>
  <c r="DF417" s="1"/>
  <c r="DF418" s="1"/>
  <c r="DF419" s="1"/>
  <c r="DF420" s="1"/>
  <c r="DF421" s="1"/>
  <c r="DF422" s="1"/>
  <c r="DF423" s="1"/>
  <c r="DF424" s="1"/>
  <c r="DF425" s="1"/>
  <c r="DF426" s="1"/>
  <c r="DF427" s="1"/>
  <c r="DF428" s="1"/>
  <c r="DF429" s="1"/>
  <c r="DF430" s="1"/>
  <c r="DF431" s="1"/>
  <c r="DF432" s="1"/>
  <c r="DF433" s="1"/>
  <c r="DF434" s="1"/>
  <c r="DF435" s="1"/>
  <c r="DF436" s="1"/>
  <c r="DF437" s="1"/>
  <c r="DF438" s="1"/>
  <c r="DF439" s="1"/>
  <c r="DF440" s="1"/>
  <c r="DF441" s="1"/>
  <c r="DF442" s="1"/>
  <c r="DF443" s="1"/>
  <c r="DF444" s="1"/>
  <c r="DF445" s="1"/>
  <c r="DF446" s="1"/>
  <c r="DF447" s="1"/>
  <c r="DF448" s="1"/>
  <c r="DF449" s="1"/>
  <c r="DF450" s="1"/>
  <c r="DF451" s="1"/>
  <c r="DF452" s="1"/>
  <c r="DF453" s="1"/>
  <c r="DF454" s="1"/>
  <c r="DF455" s="1"/>
  <c r="DF456" s="1"/>
  <c r="DF457" s="1"/>
  <c r="DF458" s="1"/>
  <c r="DF459" s="1"/>
  <c r="DF460" s="1"/>
  <c r="DF461" s="1"/>
  <c r="DF462" s="1"/>
  <c r="DF463" s="1"/>
  <c r="DF464" s="1"/>
  <c r="DF465" s="1"/>
  <c r="DF466" s="1"/>
  <c r="DF467" s="1"/>
  <c r="DF468" s="1"/>
  <c r="DF469" s="1"/>
  <c r="DF470" s="1"/>
  <c r="DF471" s="1"/>
  <c r="DF472" s="1"/>
  <c r="DF473" s="1"/>
  <c r="DF474" s="1"/>
  <c r="DF475" s="1"/>
  <c r="DF476" s="1"/>
  <c r="DF477" s="1"/>
  <c r="DF478" s="1"/>
  <c r="DF479" s="1"/>
  <c r="DF480" s="1"/>
  <c r="DF481" s="1"/>
  <c r="DF482" s="1"/>
  <c r="DF483" s="1"/>
  <c r="DF484" s="1"/>
  <c r="DF485" s="1"/>
  <c r="DF486" s="1"/>
  <c r="DF487" s="1"/>
  <c r="DF488" s="1"/>
  <c r="DF489" s="1"/>
  <c r="DF490" s="1"/>
  <c r="DF491" s="1"/>
  <c r="DF492" s="1"/>
  <c r="DF493" s="1"/>
  <c r="DF494" s="1"/>
  <c r="DF495" s="1"/>
  <c r="DF496" s="1"/>
  <c r="DF497" s="1"/>
  <c r="DF498" s="1"/>
  <c r="DF499" s="1"/>
  <c r="DF500" s="1"/>
  <c r="DF501" s="1"/>
  <c r="DF502" s="1"/>
  <c r="DF503" s="1"/>
  <c r="DG3"/>
  <c r="CQ76" i="2"/>
  <c r="VU75" i="5"/>
  <c r="CQ84" i="2"/>
  <c r="VU83" i="5"/>
  <c r="CQ92" i="2"/>
  <c r="VU91" i="5"/>
  <c r="CQ100" i="2"/>
  <c r="VU99" i="5"/>
  <c r="CQ108" i="2"/>
  <c r="VU107" i="5"/>
  <c r="CQ116" i="2"/>
  <c r="GE34" i="5"/>
  <c r="EI74"/>
  <c r="AH74"/>
  <c r="AI74"/>
  <c r="AD74"/>
  <c r="AE74"/>
  <c r="Z74"/>
  <c r="EH74"/>
  <c r="AA74"/>
  <c r="UV74"/>
  <c r="VM73"/>
  <c r="UW74"/>
  <c r="KS74"/>
  <c r="AT74"/>
  <c r="UX74"/>
  <c r="AP74"/>
  <c r="AL74"/>
  <c r="WY74"/>
  <c r="XH74"/>
  <c r="WQ74"/>
  <c r="HS74"/>
  <c r="XR74"/>
  <c r="EK74"/>
  <c r="VW74"/>
  <c r="FJ74"/>
  <c r="HR74"/>
  <c r="WT75"/>
  <c r="EF75"/>
  <c r="EA75"/>
  <c r="HQ75"/>
  <c r="J75"/>
  <c r="KV75"/>
  <c r="LA75" s="1"/>
  <c r="F75"/>
  <c r="KR75"/>
  <c r="B75"/>
  <c r="S75"/>
  <c r="N75"/>
  <c r="O75"/>
  <c r="EC75"/>
  <c r="V75"/>
  <c r="ED75"/>
  <c r="W75"/>
  <c r="R75"/>
  <c r="BF75"/>
  <c r="ET75"/>
  <c r="BB75"/>
  <c r="VQ74"/>
  <c r="KW75"/>
  <c r="AX75"/>
  <c r="FH75"/>
  <c r="XS75"/>
  <c r="VX75"/>
  <c r="FK75"/>
  <c r="VP75"/>
  <c r="VL75"/>
  <c r="EX75"/>
  <c r="ER75"/>
  <c r="FE75"/>
  <c r="WR75"/>
  <c r="VT75"/>
  <c r="EU75"/>
  <c r="WU75"/>
  <c r="KZ75"/>
  <c r="AE76"/>
  <c r="Z76"/>
  <c r="EH76"/>
  <c r="AA76"/>
  <c r="EI76"/>
  <c r="AH76"/>
  <c r="AI76"/>
  <c r="AD76"/>
  <c r="UX76"/>
  <c r="AP76"/>
  <c r="AL76"/>
  <c r="UV76"/>
  <c r="VM75"/>
  <c r="UW76"/>
  <c r="KS76"/>
  <c r="AT76"/>
  <c r="XH76"/>
  <c r="WQ76"/>
  <c r="WY76"/>
  <c r="VW76"/>
  <c r="FJ76"/>
  <c r="HR76"/>
  <c r="HS76"/>
  <c r="XR76"/>
  <c r="EK76"/>
  <c r="KV77"/>
  <c r="LA77" s="1"/>
  <c r="F77"/>
  <c r="KR77"/>
  <c r="B77"/>
  <c r="WT77"/>
  <c r="EF77"/>
  <c r="EA77"/>
  <c r="HQ77"/>
  <c r="J77"/>
  <c r="EC77"/>
  <c r="V77"/>
  <c r="ED77"/>
  <c r="W77"/>
  <c r="R77"/>
  <c r="S77"/>
  <c r="N77"/>
  <c r="O77"/>
  <c r="ET77"/>
  <c r="BB77"/>
  <c r="VQ76"/>
  <c r="KW77"/>
  <c r="AX77"/>
  <c r="BF77"/>
  <c r="VX77"/>
  <c r="FK77"/>
  <c r="FH77"/>
  <c r="XS77"/>
  <c r="FE77"/>
  <c r="WR77"/>
  <c r="VT77"/>
  <c r="EU77"/>
  <c r="VP77"/>
  <c r="VL77"/>
  <c r="EX77"/>
  <c r="ER77"/>
  <c r="WU77"/>
  <c r="KZ77"/>
  <c r="EI78"/>
  <c r="AH78"/>
  <c r="AI78"/>
  <c r="AD78"/>
  <c r="AE78"/>
  <c r="Z78"/>
  <c r="EH78"/>
  <c r="AA78"/>
  <c r="UV78"/>
  <c r="VM77"/>
  <c r="UW78"/>
  <c r="KS78"/>
  <c r="AT78"/>
  <c r="UX78"/>
  <c r="AP78"/>
  <c r="AL78"/>
  <c r="WY78"/>
  <c r="XH78"/>
  <c r="WQ78"/>
  <c r="HS78"/>
  <c r="XR78"/>
  <c r="EK78"/>
  <c r="VW78"/>
  <c r="FJ78"/>
  <c r="HR78"/>
  <c r="WT79"/>
  <c r="KV79"/>
  <c r="LA79" s="1"/>
  <c r="EF79"/>
  <c r="EA79"/>
  <c r="HQ79"/>
  <c r="J79"/>
  <c r="F79"/>
  <c r="KR79"/>
  <c r="B79"/>
  <c r="S79"/>
  <c r="N79"/>
  <c r="O79"/>
  <c r="EC79"/>
  <c r="V79"/>
  <c r="ED79"/>
  <c r="W79"/>
  <c r="R79"/>
  <c r="KW79"/>
  <c r="BF79"/>
  <c r="ET79"/>
  <c r="BB79"/>
  <c r="VQ78"/>
  <c r="AX79"/>
  <c r="XS79"/>
  <c r="FH79"/>
  <c r="VX79"/>
  <c r="FK79"/>
  <c r="VP79"/>
  <c r="VL79"/>
  <c r="WR79"/>
  <c r="VT79"/>
  <c r="EX79"/>
  <c r="ER79"/>
  <c r="FE79"/>
  <c r="EU79"/>
  <c r="WU79"/>
  <c r="KZ79"/>
  <c r="AE80"/>
  <c r="Z80"/>
  <c r="EH80"/>
  <c r="AA80"/>
  <c r="EI80"/>
  <c r="AH80"/>
  <c r="AI80"/>
  <c r="AD80"/>
  <c r="UX80"/>
  <c r="AP80"/>
  <c r="AL80"/>
  <c r="KS80"/>
  <c r="AT80"/>
  <c r="UV80"/>
  <c r="VM79"/>
  <c r="UW80"/>
  <c r="XH80"/>
  <c r="WQ80"/>
  <c r="WY80"/>
  <c r="VW80"/>
  <c r="FJ80"/>
  <c r="HR80"/>
  <c r="HS80"/>
  <c r="XR80"/>
  <c r="EK80"/>
  <c r="KV81"/>
  <c r="LA81" s="1"/>
  <c r="F81"/>
  <c r="KR81"/>
  <c r="B81"/>
  <c r="EF81"/>
  <c r="WT81"/>
  <c r="J81"/>
  <c r="HQ81"/>
  <c r="EA81"/>
  <c r="EC81"/>
  <c r="V81"/>
  <c r="ED81"/>
  <c r="W81"/>
  <c r="R81"/>
  <c r="S81"/>
  <c r="N81"/>
  <c r="O81"/>
  <c r="ET81"/>
  <c r="BB81"/>
  <c r="VQ80"/>
  <c r="KW81"/>
  <c r="AX81"/>
  <c r="BF81"/>
  <c r="VX81"/>
  <c r="FK81"/>
  <c r="XS81"/>
  <c r="FH81"/>
  <c r="FE81"/>
  <c r="WR81"/>
  <c r="VT81"/>
  <c r="EU81"/>
  <c r="ER81"/>
  <c r="VL81"/>
  <c r="VP81"/>
  <c r="EX81"/>
  <c r="KZ81"/>
  <c r="WU81"/>
  <c r="EI82"/>
  <c r="AH82"/>
  <c r="AI82"/>
  <c r="AD82"/>
  <c r="EH82"/>
  <c r="Z82"/>
  <c r="AA82"/>
  <c r="AE82"/>
  <c r="UV82"/>
  <c r="VM81"/>
  <c r="UW82"/>
  <c r="KS82"/>
  <c r="AT82"/>
  <c r="UX82"/>
  <c r="AL82"/>
  <c r="AP82"/>
  <c r="WY82"/>
  <c r="WQ82"/>
  <c r="XH82"/>
  <c r="HS82"/>
  <c r="XR82"/>
  <c r="EK82"/>
  <c r="VW82"/>
  <c r="HR82"/>
  <c r="FJ82"/>
  <c r="WT83"/>
  <c r="EF83"/>
  <c r="EA83"/>
  <c r="HQ83"/>
  <c r="J83"/>
  <c r="B83"/>
  <c r="KR83"/>
  <c r="F83"/>
  <c r="KV83"/>
  <c r="LA83" s="1"/>
  <c r="S83"/>
  <c r="N83"/>
  <c r="O83"/>
  <c r="W83"/>
  <c r="EC83"/>
  <c r="ED83"/>
  <c r="R83"/>
  <c r="V83"/>
  <c r="BF83"/>
  <c r="AX83"/>
  <c r="KW83"/>
  <c r="ET83"/>
  <c r="BB83"/>
  <c r="VQ82"/>
  <c r="FH83"/>
  <c r="XS83"/>
  <c r="VX83"/>
  <c r="FK83"/>
  <c r="VP83"/>
  <c r="VL83"/>
  <c r="EX83"/>
  <c r="ER83"/>
  <c r="EU83"/>
  <c r="WR83"/>
  <c r="VT83"/>
  <c r="FE83"/>
  <c r="WU83"/>
  <c r="KZ83"/>
  <c r="AE84"/>
  <c r="Z84"/>
  <c r="EH84"/>
  <c r="AA84"/>
  <c r="AD84"/>
  <c r="EI84"/>
  <c r="AH84"/>
  <c r="AI84"/>
  <c r="UX84"/>
  <c r="AP84"/>
  <c r="AL84"/>
  <c r="UV84"/>
  <c r="VM83"/>
  <c r="UW84"/>
  <c r="KS84"/>
  <c r="AT84"/>
  <c r="XH84"/>
  <c r="WQ84"/>
  <c r="WY84"/>
  <c r="VW84"/>
  <c r="FJ84"/>
  <c r="HR84"/>
  <c r="HS84"/>
  <c r="XR84"/>
  <c r="EK84"/>
  <c r="WT85"/>
  <c r="KV85"/>
  <c r="LA85" s="1"/>
  <c r="F85"/>
  <c r="KR85"/>
  <c r="B85"/>
  <c r="HQ85"/>
  <c r="EA85"/>
  <c r="EF85"/>
  <c r="J85"/>
  <c r="EC85"/>
  <c r="V85"/>
  <c r="ED85"/>
  <c r="W85"/>
  <c r="R85"/>
  <c r="N85"/>
  <c r="O85"/>
  <c r="S85"/>
  <c r="ET85"/>
  <c r="BB85"/>
  <c r="VQ84"/>
  <c r="KW85"/>
  <c r="AX85"/>
  <c r="BF85"/>
  <c r="VX85"/>
  <c r="FK85"/>
  <c r="FH85"/>
  <c r="XS85"/>
  <c r="FE85"/>
  <c r="WR85"/>
  <c r="VT85"/>
  <c r="EU85"/>
  <c r="VL85"/>
  <c r="VP85"/>
  <c r="EX85"/>
  <c r="ER85"/>
  <c r="WU85"/>
  <c r="KZ85"/>
  <c r="AE86"/>
  <c r="Z86"/>
  <c r="EH86"/>
  <c r="AA86"/>
  <c r="EI86"/>
  <c r="AH86"/>
  <c r="AI86"/>
  <c r="AD86"/>
  <c r="UX86"/>
  <c r="AP86"/>
  <c r="AL86"/>
  <c r="UV86"/>
  <c r="VM85"/>
  <c r="UW86"/>
  <c r="KS86"/>
  <c r="AT86"/>
  <c r="XH86"/>
  <c r="WQ86"/>
  <c r="WY86"/>
  <c r="VW86"/>
  <c r="FJ86"/>
  <c r="HR86"/>
  <c r="HS86"/>
  <c r="XR86"/>
  <c r="EK86"/>
  <c r="KV87"/>
  <c r="LA87" s="1"/>
  <c r="F87"/>
  <c r="KR87"/>
  <c r="B87"/>
  <c r="WT87"/>
  <c r="EF87"/>
  <c r="EA87"/>
  <c r="HQ87"/>
  <c r="J87"/>
  <c r="EC87"/>
  <c r="V87"/>
  <c r="ED87"/>
  <c r="W87"/>
  <c r="R87"/>
  <c r="S87"/>
  <c r="N87"/>
  <c r="O87"/>
  <c r="ET87"/>
  <c r="BB87"/>
  <c r="VQ86"/>
  <c r="KW87"/>
  <c r="AX87"/>
  <c r="BF87"/>
  <c r="VX87"/>
  <c r="FK87"/>
  <c r="FH87"/>
  <c r="XS87"/>
  <c r="FE87"/>
  <c r="WR87"/>
  <c r="VT87"/>
  <c r="EU87"/>
  <c r="VP87"/>
  <c r="VL87"/>
  <c r="EX87"/>
  <c r="ER87"/>
  <c r="WU87"/>
  <c r="KZ87"/>
  <c r="EI88"/>
  <c r="AH88"/>
  <c r="AI88"/>
  <c r="AD88"/>
  <c r="AE88"/>
  <c r="Z88"/>
  <c r="EH88"/>
  <c r="AA88"/>
  <c r="UV88"/>
  <c r="VM87"/>
  <c r="UW88"/>
  <c r="KS88"/>
  <c r="AT88"/>
  <c r="UX88"/>
  <c r="AP88"/>
  <c r="AL88"/>
  <c r="WY88"/>
  <c r="XH88"/>
  <c r="WQ88"/>
  <c r="HS88"/>
  <c r="XR88"/>
  <c r="EK88"/>
  <c r="VW88"/>
  <c r="FJ88"/>
  <c r="HR88"/>
  <c r="WT89"/>
  <c r="EF89"/>
  <c r="EA89"/>
  <c r="HQ89"/>
  <c r="J89"/>
  <c r="KV89"/>
  <c r="LA89" s="1"/>
  <c r="F89"/>
  <c r="KR89"/>
  <c r="B89"/>
  <c r="S89"/>
  <c r="N89"/>
  <c r="O89"/>
  <c r="EC89"/>
  <c r="V89"/>
  <c r="ED89"/>
  <c r="W89"/>
  <c r="R89"/>
  <c r="BF89"/>
  <c r="ET89"/>
  <c r="BB89"/>
  <c r="VQ88"/>
  <c r="KW89"/>
  <c r="AX89"/>
  <c r="FH89"/>
  <c r="XS89"/>
  <c r="VX89"/>
  <c r="FK89"/>
  <c r="VP89"/>
  <c r="VL89"/>
  <c r="EX89"/>
  <c r="ER89"/>
  <c r="FE89"/>
  <c r="WR89"/>
  <c r="VT89"/>
  <c r="EU89"/>
  <c r="WU89"/>
  <c r="KZ89"/>
  <c r="AE90"/>
  <c r="Z90"/>
  <c r="EH90"/>
  <c r="AA90"/>
  <c r="EI90"/>
  <c r="AH90"/>
  <c r="AI90"/>
  <c r="AD90"/>
  <c r="UX90"/>
  <c r="AP90"/>
  <c r="AL90"/>
  <c r="UV90"/>
  <c r="VM89"/>
  <c r="UW90"/>
  <c r="KS90"/>
  <c r="AT90"/>
  <c r="XH90"/>
  <c r="WQ90"/>
  <c r="WY90"/>
  <c r="VW90"/>
  <c r="FJ90"/>
  <c r="HR90"/>
  <c r="HS90"/>
  <c r="XR90"/>
  <c r="EK90"/>
  <c r="KV91"/>
  <c r="LA91" s="1"/>
  <c r="F91"/>
  <c r="KR91"/>
  <c r="B91"/>
  <c r="WT91"/>
  <c r="EF91"/>
  <c r="EA91"/>
  <c r="HQ91"/>
  <c r="J91"/>
  <c r="EC91"/>
  <c r="V91"/>
  <c r="ED91"/>
  <c r="W91"/>
  <c r="R91"/>
  <c r="S91"/>
  <c r="N91"/>
  <c r="O91"/>
  <c r="ET91"/>
  <c r="BB91"/>
  <c r="VQ90"/>
  <c r="KW91"/>
  <c r="AX91"/>
  <c r="BF91"/>
  <c r="VX91"/>
  <c r="FK91"/>
  <c r="FH91"/>
  <c r="XS91"/>
  <c r="FE91"/>
  <c r="WR91"/>
  <c r="VT91"/>
  <c r="EU91"/>
  <c r="VP91"/>
  <c r="VL91"/>
  <c r="EX91"/>
  <c r="ER91"/>
  <c r="WU91"/>
  <c r="KZ91"/>
  <c r="EI92"/>
  <c r="AH92"/>
  <c r="AI92"/>
  <c r="AD92"/>
  <c r="AE92"/>
  <c r="Z92"/>
  <c r="EH92"/>
  <c r="AA92"/>
  <c r="UV92"/>
  <c r="VM91"/>
  <c r="UW92"/>
  <c r="KS92"/>
  <c r="AT92"/>
  <c r="UX92"/>
  <c r="AP92"/>
  <c r="AL92"/>
  <c r="WY92"/>
  <c r="XH92"/>
  <c r="WQ92"/>
  <c r="HS92"/>
  <c r="XR92"/>
  <c r="EK92"/>
  <c r="VW92"/>
  <c r="FJ92"/>
  <c r="HR92"/>
  <c r="WT93"/>
  <c r="EF93"/>
  <c r="EA93"/>
  <c r="HQ93"/>
  <c r="J93"/>
  <c r="KV93"/>
  <c r="LA93" s="1"/>
  <c r="F93"/>
  <c r="KR93"/>
  <c r="B93"/>
  <c r="S93"/>
  <c r="N93"/>
  <c r="O93"/>
  <c r="EC93"/>
  <c r="V93"/>
  <c r="ED93"/>
  <c r="W93"/>
  <c r="R93"/>
  <c r="BF93"/>
  <c r="ET93"/>
  <c r="BB93"/>
  <c r="VQ92"/>
  <c r="KW93"/>
  <c r="AX93"/>
  <c r="FH93"/>
  <c r="XS93"/>
  <c r="VX93"/>
  <c r="FK93"/>
  <c r="VP93"/>
  <c r="VL93"/>
  <c r="EX93"/>
  <c r="ER93"/>
  <c r="FE93"/>
  <c r="WR93"/>
  <c r="VT93"/>
  <c r="EU93"/>
  <c r="WU93"/>
  <c r="KZ93"/>
  <c r="AE94"/>
  <c r="Z94"/>
  <c r="EH94"/>
  <c r="AA94"/>
  <c r="EI94"/>
  <c r="AH94"/>
  <c r="AI94"/>
  <c r="AD94"/>
  <c r="UV94"/>
  <c r="UW94"/>
  <c r="KS94"/>
  <c r="AP94"/>
  <c r="AL94"/>
  <c r="VM93"/>
  <c r="UX94"/>
  <c r="AT94"/>
  <c r="WY94"/>
  <c r="WQ94"/>
  <c r="XH94"/>
  <c r="HS94"/>
  <c r="XR94"/>
  <c r="FJ94"/>
  <c r="VW94"/>
  <c r="HR94"/>
  <c r="EK94"/>
  <c r="WT95"/>
  <c r="EF95"/>
  <c r="EA95"/>
  <c r="HQ95"/>
  <c r="J95"/>
  <c r="KV95"/>
  <c r="LA95" s="1"/>
  <c r="B95"/>
  <c r="KR95"/>
  <c r="F95"/>
  <c r="S95"/>
  <c r="N95"/>
  <c r="O95"/>
  <c r="ED95"/>
  <c r="R95"/>
  <c r="V95"/>
  <c r="W95"/>
  <c r="EC95"/>
  <c r="BF95"/>
  <c r="AX95"/>
  <c r="KW95"/>
  <c r="ET95"/>
  <c r="BB95"/>
  <c r="VQ94"/>
  <c r="FH95"/>
  <c r="XS95"/>
  <c r="VX95"/>
  <c r="FK95"/>
  <c r="VP95"/>
  <c r="VL95"/>
  <c r="EX95"/>
  <c r="ER95"/>
  <c r="WR95"/>
  <c r="VT95"/>
  <c r="FE95"/>
  <c r="EU95"/>
  <c r="WU95"/>
  <c r="KZ95"/>
  <c r="AE96"/>
  <c r="Z96"/>
  <c r="EH96"/>
  <c r="AA96"/>
  <c r="EI96"/>
  <c r="AH96"/>
  <c r="AI96"/>
  <c r="AD96"/>
  <c r="UX96"/>
  <c r="AP96"/>
  <c r="AL96"/>
  <c r="KS96"/>
  <c r="AT96"/>
  <c r="UV96"/>
  <c r="VM95"/>
  <c r="UW96"/>
  <c r="XH96"/>
  <c r="WQ96"/>
  <c r="WY96"/>
  <c r="VW96"/>
  <c r="FJ96"/>
  <c r="HR96"/>
  <c r="HS96"/>
  <c r="XR96"/>
  <c r="EK96"/>
  <c r="KV97"/>
  <c r="LA97" s="1"/>
  <c r="F97"/>
  <c r="KR97"/>
  <c r="B97"/>
  <c r="EF97"/>
  <c r="WT97"/>
  <c r="J97"/>
  <c r="HQ97"/>
  <c r="EA97"/>
  <c r="EC97"/>
  <c r="V97"/>
  <c r="ED97"/>
  <c r="W97"/>
  <c r="R97"/>
  <c r="S97"/>
  <c r="N97"/>
  <c r="O97"/>
  <c r="ET97"/>
  <c r="BB97"/>
  <c r="VQ96"/>
  <c r="KW97"/>
  <c r="AX97"/>
  <c r="BF97"/>
  <c r="VX97"/>
  <c r="FK97"/>
  <c r="XS97"/>
  <c r="FH97"/>
  <c r="FE97"/>
  <c r="WR97"/>
  <c r="VT97"/>
  <c r="EU97"/>
  <c r="ER97"/>
  <c r="VL97"/>
  <c r="VP97"/>
  <c r="EX97"/>
  <c r="KZ97"/>
  <c r="WU97"/>
  <c r="AE98"/>
  <c r="Z98"/>
  <c r="EH98"/>
  <c r="AA98"/>
  <c r="AI98"/>
  <c r="AD98"/>
  <c r="EI98"/>
  <c r="AH98"/>
  <c r="UX98"/>
  <c r="AP98"/>
  <c r="VM97"/>
  <c r="AL98"/>
  <c r="AT98"/>
  <c r="UV98"/>
  <c r="UW98"/>
  <c r="KS98"/>
  <c r="XH98"/>
  <c r="WQ98"/>
  <c r="WY98"/>
  <c r="VW98"/>
  <c r="FJ98"/>
  <c r="HR98"/>
  <c r="XR98"/>
  <c r="EK98"/>
  <c r="HS98"/>
  <c r="KV99"/>
  <c r="LA99" s="1"/>
  <c r="KR99"/>
  <c r="WT99"/>
  <c r="EF99"/>
  <c r="EA99"/>
  <c r="HQ99"/>
  <c r="J99"/>
  <c r="B99"/>
  <c r="F99"/>
  <c r="EC99"/>
  <c r="S99"/>
  <c r="N99"/>
  <c r="O99"/>
  <c r="W99"/>
  <c r="ED99"/>
  <c r="R99"/>
  <c r="V99"/>
  <c r="ET99"/>
  <c r="KW99"/>
  <c r="VQ98"/>
  <c r="BF99"/>
  <c r="AX99"/>
  <c r="BB99"/>
  <c r="VX99"/>
  <c r="FK99"/>
  <c r="FH99"/>
  <c r="XS99"/>
  <c r="FE99"/>
  <c r="WR99"/>
  <c r="VT99"/>
  <c r="EU99"/>
  <c r="VP99"/>
  <c r="VL99"/>
  <c r="EX99"/>
  <c r="ER99"/>
  <c r="WU99"/>
  <c r="KZ99"/>
  <c r="AE100"/>
  <c r="Z100"/>
  <c r="EH100"/>
  <c r="AA100"/>
  <c r="EI100"/>
  <c r="AH100"/>
  <c r="AI100"/>
  <c r="AD100"/>
  <c r="UX100"/>
  <c r="AP100"/>
  <c r="VM99"/>
  <c r="AL100"/>
  <c r="UV100"/>
  <c r="UW100"/>
  <c r="KS100"/>
  <c r="AT100"/>
  <c r="XH100"/>
  <c r="WQ100"/>
  <c r="WY100"/>
  <c r="VW100"/>
  <c r="FJ100"/>
  <c r="HR100"/>
  <c r="HS100"/>
  <c r="XR100"/>
  <c r="EK100"/>
  <c r="WT101"/>
  <c r="EF101"/>
  <c r="EA101"/>
  <c r="HQ101"/>
  <c r="J101"/>
  <c r="KV101"/>
  <c r="LA101" s="1"/>
  <c r="F101"/>
  <c r="KR101"/>
  <c r="B101"/>
  <c r="S101"/>
  <c r="N101"/>
  <c r="O101"/>
  <c r="EC101"/>
  <c r="V101"/>
  <c r="ED101"/>
  <c r="W101"/>
  <c r="R101"/>
  <c r="VQ100"/>
  <c r="BF101"/>
  <c r="ET101"/>
  <c r="BB101"/>
  <c r="KW101"/>
  <c r="AX101"/>
  <c r="FH101"/>
  <c r="XS101"/>
  <c r="VX101"/>
  <c r="FK101"/>
  <c r="VP101"/>
  <c r="VL101"/>
  <c r="EX101"/>
  <c r="ER101"/>
  <c r="FE101"/>
  <c r="WR101"/>
  <c r="VT101"/>
  <c r="EU101"/>
  <c r="WU101"/>
  <c r="KZ101"/>
  <c r="EI102"/>
  <c r="AH102"/>
  <c r="AI102"/>
  <c r="AD102"/>
  <c r="AE102"/>
  <c r="Z102"/>
  <c r="EH102"/>
  <c r="AA102"/>
  <c r="UV102"/>
  <c r="UW102"/>
  <c r="KS102"/>
  <c r="AT102"/>
  <c r="UX102"/>
  <c r="AP102"/>
  <c r="VM101"/>
  <c r="AL102"/>
  <c r="WY102"/>
  <c r="XH102"/>
  <c r="WQ102"/>
  <c r="HS102"/>
  <c r="XR102"/>
  <c r="EK102"/>
  <c r="VW102"/>
  <c r="FJ102"/>
  <c r="HR102"/>
  <c r="WT103"/>
  <c r="KV103"/>
  <c r="LA103" s="1"/>
  <c r="F103"/>
  <c r="KR103"/>
  <c r="B103"/>
  <c r="EF103"/>
  <c r="EA103"/>
  <c r="HQ103"/>
  <c r="J103"/>
  <c r="EC103"/>
  <c r="V103"/>
  <c r="ED103"/>
  <c r="W103"/>
  <c r="R103"/>
  <c r="S103"/>
  <c r="N103"/>
  <c r="O103"/>
  <c r="ET103"/>
  <c r="BB103"/>
  <c r="KW103"/>
  <c r="AX103"/>
  <c r="VQ102"/>
  <c r="BF103"/>
  <c r="VX103"/>
  <c r="FK103"/>
  <c r="XS103"/>
  <c r="FH103"/>
  <c r="FE103"/>
  <c r="VT103"/>
  <c r="EU103"/>
  <c r="VP103"/>
  <c r="WR103"/>
  <c r="VL103"/>
  <c r="EX103"/>
  <c r="ER103"/>
  <c r="WU103"/>
  <c r="KZ103"/>
  <c r="EI104"/>
  <c r="AH104"/>
  <c r="AI104"/>
  <c r="AD104"/>
  <c r="AE104"/>
  <c r="Z104"/>
  <c r="EH104"/>
  <c r="AA104"/>
  <c r="UV104"/>
  <c r="VM103"/>
  <c r="UW104"/>
  <c r="KS104"/>
  <c r="AT104"/>
  <c r="UX104"/>
  <c r="AP104"/>
  <c r="AL104"/>
  <c r="WQ104"/>
  <c r="XH104"/>
  <c r="WY104"/>
  <c r="HS104"/>
  <c r="EK104"/>
  <c r="VW104"/>
  <c r="FJ104"/>
  <c r="XR104"/>
  <c r="HR104"/>
  <c r="EF105"/>
  <c r="EA105"/>
  <c r="HQ105"/>
  <c r="J105"/>
  <c r="WT105"/>
  <c r="KV105"/>
  <c r="LA105" s="1"/>
  <c r="F105"/>
  <c r="KR105"/>
  <c r="B105"/>
  <c r="S105"/>
  <c r="N105"/>
  <c r="O105"/>
  <c r="EC105"/>
  <c r="V105"/>
  <c r="ED105"/>
  <c r="W105"/>
  <c r="R105"/>
  <c r="BF105"/>
  <c r="ET105"/>
  <c r="BB105"/>
  <c r="VQ104"/>
  <c r="KW105"/>
  <c r="AX105"/>
  <c r="FH105"/>
  <c r="VX105"/>
  <c r="FK105"/>
  <c r="XS105"/>
  <c r="VP105"/>
  <c r="WR105"/>
  <c r="VL105"/>
  <c r="EX105"/>
  <c r="ER105"/>
  <c r="FE105"/>
  <c r="VT105"/>
  <c r="EU105"/>
  <c r="KZ105"/>
  <c r="WU105"/>
  <c r="WV105" s="1"/>
  <c r="AE106"/>
  <c r="Z106"/>
  <c r="EH106"/>
  <c r="AA106"/>
  <c r="EI106"/>
  <c r="AH106"/>
  <c r="AI106"/>
  <c r="AD106"/>
  <c r="UV106"/>
  <c r="UW106"/>
  <c r="KS106"/>
  <c r="UX106"/>
  <c r="AP106"/>
  <c r="AL106"/>
  <c r="VM105"/>
  <c r="AT106"/>
  <c r="WQ106"/>
  <c r="WY106"/>
  <c r="XH106"/>
  <c r="HS106"/>
  <c r="VW106"/>
  <c r="HR106"/>
  <c r="FJ106"/>
  <c r="XR106"/>
  <c r="EK106"/>
  <c r="EF107"/>
  <c r="EA107"/>
  <c r="HQ107"/>
  <c r="J107"/>
  <c r="KR107"/>
  <c r="F107"/>
  <c r="WT107"/>
  <c r="KV107"/>
  <c r="LA107" s="1"/>
  <c r="B107"/>
  <c r="S107"/>
  <c r="N107"/>
  <c r="O107"/>
  <c r="EC107"/>
  <c r="ED107"/>
  <c r="R107"/>
  <c r="V107"/>
  <c r="W107"/>
  <c r="BF107"/>
  <c r="AX107"/>
  <c r="KW107"/>
  <c r="ET107"/>
  <c r="BB107"/>
  <c r="VQ106"/>
  <c r="FH107"/>
  <c r="FK107"/>
  <c r="XS107"/>
  <c r="VX107"/>
  <c r="VP107"/>
  <c r="WR107"/>
  <c r="VL107"/>
  <c r="EX107"/>
  <c r="ER107"/>
  <c r="VT107"/>
  <c r="FE107"/>
  <c r="EU107"/>
  <c r="KZ107"/>
  <c r="WU107"/>
  <c r="AE108"/>
  <c r="Z108"/>
  <c r="EH108"/>
  <c r="AA108"/>
  <c r="AD108"/>
  <c r="EI108"/>
  <c r="AH108"/>
  <c r="AI108"/>
  <c r="UX108"/>
  <c r="AP108"/>
  <c r="AL108"/>
  <c r="UW108"/>
  <c r="KS108"/>
  <c r="AT108"/>
  <c r="UV108"/>
  <c r="VM107"/>
  <c r="XH108"/>
  <c r="WY108"/>
  <c r="WQ108"/>
  <c r="VW108"/>
  <c r="FJ108"/>
  <c r="XR108"/>
  <c r="HR108"/>
  <c r="HS108"/>
  <c r="EK108"/>
  <c r="KV109"/>
  <c r="LA109" s="1"/>
  <c r="F109"/>
  <c r="KR109"/>
  <c r="B109"/>
  <c r="WT109"/>
  <c r="EF109"/>
  <c r="J109"/>
  <c r="HQ109"/>
  <c r="EA109"/>
  <c r="EC109"/>
  <c r="V109"/>
  <c r="ED109"/>
  <c r="W109"/>
  <c r="R109"/>
  <c r="O109"/>
  <c r="S109"/>
  <c r="N109"/>
  <c r="ET109"/>
  <c r="BB109"/>
  <c r="VQ108"/>
  <c r="KW109"/>
  <c r="AX109"/>
  <c r="BF109"/>
  <c r="XS109"/>
  <c r="VX109"/>
  <c r="FK109"/>
  <c r="FH109"/>
  <c r="FE109"/>
  <c r="VT109"/>
  <c r="EU109"/>
  <c r="WR109"/>
  <c r="VP109"/>
  <c r="EX109"/>
  <c r="ER109"/>
  <c r="VL109"/>
  <c r="WU109"/>
  <c r="KZ109"/>
  <c r="EH110"/>
  <c r="AA110"/>
  <c r="EI110"/>
  <c r="AH110"/>
  <c r="AI110"/>
  <c r="AD110"/>
  <c r="AE110"/>
  <c r="Z110"/>
  <c r="AL110"/>
  <c r="UV110"/>
  <c r="UW110"/>
  <c r="KS110"/>
  <c r="AT110"/>
  <c r="VM109"/>
  <c r="UX110"/>
  <c r="AP110"/>
  <c r="WY110"/>
  <c r="WQ110"/>
  <c r="XH110"/>
  <c r="XR110"/>
  <c r="HR110"/>
  <c r="HS110"/>
  <c r="EK110"/>
  <c r="VW110"/>
  <c r="FJ110"/>
  <c r="KR111"/>
  <c r="B111"/>
  <c r="EF111"/>
  <c r="EA111"/>
  <c r="HQ111"/>
  <c r="J111"/>
  <c r="WT111"/>
  <c r="KV111"/>
  <c r="LA111" s="1"/>
  <c r="F111"/>
  <c r="ED111"/>
  <c r="W111"/>
  <c r="R111"/>
  <c r="S111"/>
  <c r="N111"/>
  <c r="O111"/>
  <c r="EC111"/>
  <c r="V111"/>
  <c r="KW111"/>
  <c r="AX111"/>
  <c r="BF111"/>
  <c r="ET111"/>
  <c r="BB111"/>
  <c r="VQ110"/>
  <c r="XS111"/>
  <c r="FH111"/>
  <c r="VX111"/>
  <c r="FK111"/>
  <c r="VT111"/>
  <c r="EU111"/>
  <c r="VP111"/>
  <c r="WR111"/>
  <c r="VL111"/>
  <c r="EX111"/>
  <c r="ER111"/>
  <c r="FE111"/>
  <c r="WU111"/>
  <c r="KZ111"/>
  <c r="AI112"/>
  <c r="AD112"/>
  <c r="AE112"/>
  <c r="Z112"/>
  <c r="EH112"/>
  <c r="AA112"/>
  <c r="EI112"/>
  <c r="AH112"/>
  <c r="UW112"/>
  <c r="KS112"/>
  <c r="AT112"/>
  <c r="UX112"/>
  <c r="AP112"/>
  <c r="AL112"/>
  <c r="UV112"/>
  <c r="VM111"/>
  <c r="WQ112"/>
  <c r="XH112"/>
  <c r="WY112"/>
  <c r="EK112"/>
  <c r="VW112"/>
  <c r="FJ112"/>
  <c r="XR112"/>
  <c r="HR112"/>
  <c r="HS112"/>
  <c r="HQ113"/>
  <c r="J113"/>
  <c r="WT113"/>
  <c r="KV113"/>
  <c r="LA113" s="1"/>
  <c r="F113"/>
  <c r="KR113"/>
  <c r="B113"/>
  <c r="EF113"/>
  <c r="EA113"/>
  <c r="O113"/>
  <c r="EC113"/>
  <c r="V113"/>
  <c r="ED113"/>
  <c r="W113"/>
  <c r="R113"/>
  <c r="S113"/>
  <c r="N113"/>
  <c r="BF113"/>
  <c r="ET113"/>
  <c r="BB113"/>
  <c r="VQ112"/>
  <c r="KW113"/>
  <c r="AX113"/>
  <c r="VX113"/>
  <c r="FK113"/>
  <c r="XS113"/>
  <c r="FH113"/>
  <c r="WR113"/>
  <c r="VL113"/>
  <c r="EX113"/>
  <c r="ER113"/>
  <c r="FE113"/>
  <c r="VT113"/>
  <c r="EU113"/>
  <c r="VP113"/>
  <c r="KZ113"/>
  <c r="WU113"/>
  <c r="EH114"/>
  <c r="AA114"/>
  <c r="EI114"/>
  <c r="AH114"/>
  <c r="AI114"/>
  <c r="AD114"/>
  <c r="AE114"/>
  <c r="Z114"/>
  <c r="AL114"/>
  <c r="UV114"/>
  <c r="VM113"/>
  <c r="UW114"/>
  <c r="KS114"/>
  <c r="AT114"/>
  <c r="UX114"/>
  <c r="AP114"/>
  <c r="WY114"/>
  <c r="WQ114"/>
  <c r="XH114"/>
  <c r="XR114"/>
  <c r="HR114"/>
  <c r="HS114"/>
  <c r="EK114"/>
  <c r="VW114"/>
  <c r="FJ114"/>
  <c r="WT115"/>
  <c r="EF115"/>
  <c r="EA115"/>
  <c r="KV115"/>
  <c r="LA115" s="1"/>
  <c r="KR115"/>
  <c r="HQ115"/>
  <c r="B115"/>
  <c r="J115"/>
  <c r="F115"/>
  <c r="W115"/>
  <c r="R115"/>
  <c r="S115"/>
  <c r="N115"/>
  <c r="EC115"/>
  <c r="O115"/>
  <c r="ED115"/>
  <c r="V115"/>
  <c r="KW115"/>
  <c r="AX115"/>
  <c r="BF115"/>
  <c r="ET115"/>
  <c r="BB115"/>
  <c r="VQ114"/>
  <c r="XS115"/>
  <c r="FH115"/>
  <c r="VX115"/>
  <c r="FK115"/>
  <c r="VP115"/>
  <c r="FE115"/>
  <c r="WR115"/>
  <c r="VT115"/>
  <c r="VL115"/>
  <c r="EU115"/>
  <c r="EX115"/>
  <c r="ER115"/>
  <c r="WU115"/>
  <c r="KZ115"/>
  <c r="GC2"/>
  <c r="GH2"/>
  <c r="GC3"/>
  <c r="GH3"/>
  <c r="FO4"/>
  <c r="FT4"/>
  <c r="FY4"/>
  <c r="GD4"/>
  <c r="GI4"/>
  <c r="DI5"/>
  <c r="FP6"/>
  <c r="FU6"/>
  <c r="FZ6"/>
  <c r="GE6"/>
  <c r="GJ6"/>
  <c r="GC8"/>
  <c r="GH8"/>
  <c r="YR8"/>
  <c r="FO9"/>
  <c r="FT9"/>
  <c r="FY9"/>
  <c r="GD9"/>
  <c r="GI9"/>
  <c r="FP10"/>
  <c r="FU10"/>
  <c r="FZ10"/>
  <c r="GE10"/>
  <c r="GJ10"/>
  <c r="GC11"/>
  <c r="GH11"/>
  <c r="FP12"/>
  <c r="FU12"/>
  <c r="FZ12"/>
  <c r="GE12"/>
  <c r="GJ12"/>
  <c r="GC13"/>
  <c r="GH13"/>
  <c r="GC14"/>
  <c r="GH14"/>
  <c r="GC15"/>
  <c r="GH15"/>
  <c r="FO16"/>
  <c r="FT16"/>
  <c r="FY16"/>
  <c r="GD16"/>
  <c r="GI16"/>
  <c r="FP17"/>
  <c r="FU17"/>
  <c r="FZ17"/>
  <c r="GE17"/>
  <c r="GJ17"/>
  <c r="GC19"/>
  <c r="GH19"/>
  <c r="FO20"/>
  <c r="FT20"/>
  <c r="FY20"/>
  <c r="GD20"/>
  <c r="GI20"/>
  <c r="FP21"/>
  <c r="FU21"/>
  <c r="FZ21"/>
  <c r="GE21"/>
  <c r="GJ21"/>
  <c r="GC23"/>
  <c r="GH23"/>
  <c r="FO24"/>
  <c r="FT24"/>
  <c r="FY24"/>
  <c r="GD24"/>
  <c r="GI24"/>
  <c r="FP25"/>
  <c r="FU25"/>
  <c r="FZ25"/>
  <c r="GE25"/>
  <c r="GJ25"/>
  <c r="FY27"/>
  <c r="GE27"/>
  <c r="GC28"/>
  <c r="FT29"/>
  <c r="GH29"/>
  <c r="FU30"/>
  <c r="GI30"/>
  <c r="GD33"/>
  <c r="WX74"/>
  <c r="VO74"/>
  <c r="GL74"/>
  <c r="EO74"/>
  <c r="BY74"/>
  <c r="BQ74"/>
  <c r="BI74"/>
  <c r="AS74"/>
  <c r="AC74"/>
  <c r="XT73"/>
  <c r="XG74"/>
  <c r="VK74"/>
  <c r="HJ74"/>
  <c r="HD74"/>
  <c r="GX74"/>
  <c r="GR74"/>
  <c r="FX74"/>
  <c r="FS74"/>
  <c r="FN74"/>
  <c r="EQ74"/>
  <c r="BR74"/>
  <c r="BJ74"/>
  <c r="BE74"/>
  <c r="AO74"/>
  <c r="I74"/>
  <c r="VY73"/>
  <c r="VE74"/>
  <c r="UP74"/>
  <c r="FD74"/>
  <c r="EL74"/>
  <c r="BU74"/>
  <c r="BA74"/>
  <c r="U74"/>
  <c r="E74"/>
  <c r="VS74"/>
  <c r="UZ74"/>
  <c r="HM74"/>
  <c r="HG74"/>
  <c r="HA74"/>
  <c r="GU74"/>
  <c r="GO74"/>
  <c r="BV74"/>
  <c r="BN74"/>
  <c r="AG74"/>
  <c r="Q74"/>
  <c r="G74"/>
  <c r="C74"/>
  <c r="EG74"/>
  <c r="EB74"/>
  <c r="K74"/>
  <c r="GP74"/>
  <c r="HE74"/>
  <c r="HH74"/>
  <c r="GS74"/>
  <c r="EW74"/>
  <c r="EZ74"/>
  <c r="BC74"/>
  <c r="AY74"/>
  <c r="BG74"/>
  <c r="BZ74"/>
  <c r="EN74"/>
  <c r="GM75"/>
  <c r="HB75"/>
  <c r="HK75"/>
  <c r="GV75"/>
  <c r="AU75"/>
  <c r="AQ75"/>
  <c r="AM75"/>
  <c r="VB75"/>
  <c r="GY75"/>
  <c r="VG75"/>
  <c r="HN75"/>
  <c r="UK75"/>
  <c r="KY75"/>
  <c r="JP75"/>
  <c r="JK75"/>
  <c r="JF75"/>
  <c r="JA75"/>
  <c r="IV75"/>
  <c r="IQ75"/>
  <c r="IL75"/>
  <c r="IG75"/>
  <c r="IA75"/>
  <c r="HP75"/>
  <c r="Y75"/>
  <c r="VA74"/>
  <c r="YD75"/>
  <c r="KU75"/>
  <c r="JQ75"/>
  <c r="JL75"/>
  <c r="JG75"/>
  <c r="JB75"/>
  <c r="IW75"/>
  <c r="IR75"/>
  <c r="IM75"/>
  <c r="IH75"/>
  <c r="IB75"/>
  <c r="HV75"/>
  <c r="GN75"/>
  <c r="BM75"/>
  <c r="AK75"/>
  <c r="KQ75"/>
  <c r="IC75"/>
  <c r="HW75"/>
  <c r="AW75"/>
  <c r="A75"/>
  <c r="WZ74"/>
  <c r="UF75"/>
  <c r="JO75"/>
  <c r="JJ75"/>
  <c r="JE75"/>
  <c r="IZ75"/>
  <c r="IU75"/>
  <c r="IP75"/>
  <c r="IK75"/>
  <c r="IF75"/>
  <c r="HX75"/>
  <c r="M75"/>
  <c r="YE74"/>
  <c r="VF74"/>
  <c r="VE76"/>
  <c r="UP76"/>
  <c r="FD76"/>
  <c r="EL76"/>
  <c r="BU76"/>
  <c r="BA76"/>
  <c r="U76"/>
  <c r="E76"/>
  <c r="VS76"/>
  <c r="UZ76"/>
  <c r="HM76"/>
  <c r="HG76"/>
  <c r="HA76"/>
  <c r="GU76"/>
  <c r="GO76"/>
  <c r="BV76"/>
  <c r="BN76"/>
  <c r="AG76"/>
  <c r="Q76"/>
  <c r="WX76"/>
  <c r="VO76"/>
  <c r="GL76"/>
  <c r="EO76"/>
  <c r="BY76"/>
  <c r="BQ76"/>
  <c r="BI76"/>
  <c r="AS76"/>
  <c r="AC76"/>
  <c r="XT75"/>
  <c r="XG76"/>
  <c r="VK76"/>
  <c r="HJ76"/>
  <c r="HD76"/>
  <c r="GX76"/>
  <c r="GR76"/>
  <c r="FX76"/>
  <c r="FS76"/>
  <c r="FN76"/>
  <c r="EQ76"/>
  <c r="BR76"/>
  <c r="BJ76"/>
  <c r="BE76"/>
  <c r="AO76"/>
  <c r="I76"/>
  <c r="VY75"/>
  <c r="EG76"/>
  <c r="EB76"/>
  <c r="K76"/>
  <c r="G76"/>
  <c r="C76"/>
  <c r="HE76"/>
  <c r="GP76"/>
  <c r="GS76"/>
  <c r="HH76"/>
  <c r="EZ76"/>
  <c r="EW76"/>
  <c r="BG76"/>
  <c r="BC76"/>
  <c r="AY76"/>
  <c r="EN76"/>
  <c r="BZ76"/>
  <c r="HB77"/>
  <c r="GM77"/>
  <c r="GV77"/>
  <c r="HK77"/>
  <c r="AQ77"/>
  <c r="AM77"/>
  <c r="AU77"/>
  <c r="VG77"/>
  <c r="HN77"/>
  <c r="VB77"/>
  <c r="GY77"/>
  <c r="KQ77"/>
  <c r="IC77"/>
  <c r="HW77"/>
  <c r="AW77"/>
  <c r="A77"/>
  <c r="WZ76"/>
  <c r="UF77"/>
  <c r="JO77"/>
  <c r="JJ77"/>
  <c r="JE77"/>
  <c r="IZ77"/>
  <c r="IU77"/>
  <c r="IP77"/>
  <c r="IK77"/>
  <c r="IF77"/>
  <c r="HX77"/>
  <c r="M77"/>
  <c r="YE76"/>
  <c r="VF76"/>
  <c r="UK77"/>
  <c r="KY77"/>
  <c r="JP77"/>
  <c r="JK77"/>
  <c r="JF77"/>
  <c r="JA77"/>
  <c r="IV77"/>
  <c r="IQ77"/>
  <c r="IL77"/>
  <c r="IG77"/>
  <c r="IA77"/>
  <c r="HP77"/>
  <c r="Y77"/>
  <c r="VA76"/>
  <c r="YD77"/>
  <c r="KU77"/>
  <c r="JQ77"/>
  <c r="JL77"/>
  <c r="JG77"/>
  <c r="JB77"/>
  <c r="IW77"/>
  <c r="IR77"/>
  <c r="IM77"/>
  <c r="IH77"/>
  <c r="IB77"/>
  <c r="HV77"/>
  <c r="GN77"/>
  <c r="BM77"/>
  <c r="AK77"/>
  <c r="WX78"/>
  <c r="VO78"/>
  <c r="GL78"/>
  <c r="EO78"/>
  <c r="BY78"/>
  <c r="BQ78"/>
  <c r="BI78"/>
  <c r="AS78"/>
  <c r="AC78"/>
  <c r="XT77"/>
  <c r="XG78"/>
  <c r="VK78"/>
  <c r="HJ78"/>
  <c r="HD78"/>
  <c r="GX78"/>
  <c r="GR78"/>
  <c r="FX78"/>
  <c r="FS78"/>
  <c r="FN78"/>
  <c r="EQ78"/>
  <c r="BR78"/>
  <c r="BJ78"/>
  <c r="BE78"/>
  <c r="AO78"/>
  <c r="I78"/>
  <c r="VY77"/>
  <c r="VE78"/>
  <c r="UP78"/>
  <c r="FD78"/>
  <c r="EL78"/>
  <c r="BU78"/>
  <c r="BA78"/>
  <c r="U78"/>
  <c r="E78"/>
  <c r="VS78"/>
  <c r="UZ78"/>
  <c r="HM78"/>
  <c r="HG78"/>
  <c r="HA78"/>
  <c r="GU78"/>
  <c r="GO78"/>
  <c r="BV78"/>
  <c r="BN78"/>
  <c r="AG78"/>
  <c r="Q78"/>
  <c r="G78"/>
  <c r="C78"/>
  <c r="EG78"/>
  <c r="EB78"/>
  <c r="K78"/>
  <c r="GP78"/>
  <c r="HE78"/>
  <c r="HH78"/>
  <c r="GS78"/>
  <c r="EW78"/>
  <c r="EZ78"/>
  <c r="BC78"/>
  <c r="AY78"/>
  <c r="BG78"/>
  <c r="BZ78"/>
  <c r="EN78"/>
  <c r="GM79"/>
  <c r="HB79"/>
  <c r="HK79"/>
  <c r="GV79"/>
  <c r="AU79"/>
  <c r="AQ79"/>
  <c r="AM79"/>
  <c r="VB79"/>
  <c r="VG79"/>
  <c r="GY79"/>
  <c r="HN79"/>
  <c r="UK79"/>
  <c r="KY79"/>
  <c r="JP79"/>
  <c r="JK79"/>
  <c r="JF79"/>
  <c r="JA79"/>
  <c r="IV79"/>
  <c r="IQ79"/>
  <c r="IL79"/>
  <c r="IG79"/>
  <c r="IA79"/>
  <c r="YD79"/>
  <c r="KU79"/>
  <c r="JQ79"/>
  <c r="JL79"/>
  <c r="JG79"/>
  <c r="IW79"/>
  <c r="IP79"/>
  <c r="IB79"/>
  <c r="HP79"/>
  <c r="Y79"/>
  <c r="VA78"/>
  <c r="JO79"/>
  <c r="JE79"/>
  <c r="IR79"/>
  <c r="IK79"/>
  <c r="IC79"/>
  <c r="HV79"/>
  <c r="GN79"/>
  <c r="BM79"/>
  <c r="AK79"/>
  <c r="KQ79"/>
  <c r="IZ79"/>
  <c r="IM79"/>
  <c r="IF79"/>
  <c r="HW79"/>
  <c r="AW79"/>
  <c r="A79"/>
  <c r="WZ78"/>
  <c r="UF79"/>
  <c r="JJ79"/>
  <c r="JB79"/>
  <c r="IU79"/>
  <c r="IH79"/>
  <c r="HX79"/>
  <c r="M79"/>
  <c r="YE78"/>
  <c r="VF78"/>
  <c r="VE80"/>
  <c r="UP80"/>
  <c r="FD80"/>
  <c r="EL80"/>
  <c r="BU80"/>
  <c r="BA80"/>
  <c r="U80"/>
  <c r="E80"/>
  <c r="VS80"/>
  <c r="UZ80"/>
  <c r="HM80"/>
  <c r="HG80"/>
  <c r="HA80"/>
  <c r="GU80"/>
  <c r="GO80"/>
  <c r="BV80"/>
  <c r="BN80"/>
  <c r="AG80"/>
  <c r="Q80"/>
  <c r="WX80"/>
  <c r="VO80"/>
  <c r="GL80"/>
  <c r="BQ80"/>
  <c r="AS80"/>
  <c r="XT79"/>
  <c r="HJ80"/>
  <c r="GX80"/>
  <c r="FS80"/>
  <c r="BR80"/>
  <c r="BE80"/>
  <c r="EO80"/>
  <c r="BY80"/>
  <c r="BI80"/>
  <c r="AC80"/>
  <c r="XG80"/>
  <c r="VK80"/>
  <c r="HD80"/>
  <c r="GR80"/>
  <c r="FX80"/>
  <c r="FN80"/>
  <c r="EQ80"/>
  <c r="BJ80"/>
  <c r="AO80"/>
  <c r="I80"/>
  <c r="VY79"/>
  <c r="EG80"/>
  <c r="EB80"/>
  <c r="K80"/>
  <c r="C80"/>
  <c r="G80"/>
  <c r="HE80"/>
  <c r="GP80"/>
  <c r="GS80"/>
  <c r="HH80"/>
  <c r="EZ80"/>
  <c r="EW80"/>
  <c r="BG80"/>
  <c r="BC80"/>
  <c r="AY80"/>
  <c r="EN80"/>
  <c r="BZ80"/>
  <c r="HB81"/>
  <c r="GM81"/>
  <c r="GV81"/>
  <c r="HK81"/>
  <c r="AQ81"/>
  <c r="AM81"/>
  <c r="AU81"/>
  <c r="VG81"/>
  <c r="HN81"/>
  <c r="GY81"/>
  <c r="VB81"/>
  <c r="KQ81"/>
  <c r="IC81"/>
  <c r="HW81"/>
  <c r="AW81"/>
  <c r="A81"/>
  <c r="WZ80"/>
  <c r="UF81"/>
  <c r="JO81"/>
  <c r="JJ81"/>
  <c r="JE81"/>
  <c r="IZ81"/>
  <c r="IU81"/>
  <c r="IP81"/>
  <c r="IK81"/>
  <c r="IF81"/>
  <c r="HX81"/>
  <c r="M81"/>
  <c r="YE80"/>
  <c r="VF80"/>
  <c r="KY81"/>
  <c r="JP81"/>
  <c r="JB81"/>
  <c r="IV81"/>
  <c r="IH81"/>
  <c r="HV81"/>
  <c r="GN81"/>
  <c r="VA80"/>
  <c r="JQ81"/>
  <c r="JK81"/>
  <c r="IW81"/>
  <c r="IQ81"/>
  <c r="IA81"/>
  <c r="HP81"/>
  <c r="BM81"/>
  <c r="YD81"/>
  <c r="UK81"/>
  <c r="JL81"/>
  <c r="JF81"/>
  <c r="IR81"/>
  <c r="IL81"/>
  <c r="IB81"/>
  <c r="Y81"/>
  <c r="KU81"/>
  <c r="JG81"/>
  <c r="JA81"/>
  <c r="IM81"/>
  <c r="IG81"/>
  <c r="AK81"/>
  <c r="WX82"/>
  <c r="VO82"/>
  <c r="GL82"/>
  <c r="EO82"/>
  <c r="BY82"/>
  <c r="BQ82"/>
  <c r="BI82"/>
  <c r="AS82"/>
  <c r="AC82"/>
  <c r="XT81"/>
  <c r="XG82"/>
  <c r="VK82"/>
  <c r="HJ82"/>
  <c r="HD82"/>
  <c r="GX82"/>
  <c r="GR82"/>
  <c r="FX82"/>
  <c r="FS82"/>
  <c r="FN82"/>
  <c r="EQ82"/>
  <c r="BR82"/>
  <c r="BJ82"/>
  <c r="BE82"/>
  <c r="AO82"/>
  <c r="I82"/>
  <c r="VY81"/>
  <c r="VS82"/>
  <c r="BN82"/>
  <c r="AG82"/>
  <c r="HG82"/>
  <c r="GU82"/>
  <c r="EL82"/>
  <c r="BU82"/>
  <c r="E82"/>
  <c r="UZ82"/>
  <c r="BV82"/>
  <c r="Q82"/>
  <c r="VE82"/>
  <c r="UP82"/>
  <c r="HM82"/>
  <c r="HA82"/>
  <c r="GO82"/>
  <c r="FD82"/>
  <c r="BA82"/>
  <c r="U82"/>
  <c r="G82"/>
  <c r="C82"/>
  <c r="K82"/>
  <c r="EB82"/>
  <c r="EG82"/>
  <c r="GP82"/>
  <c r="HE82"/>
  <c r="HH82"/>
  <c r="GS82"/>
  <c r="EW82"/>
  <c r="EZ82"/>
  <c r="BC82"/>
  <c r="AY82"/>
  <c r="BG82"/>
  <c r="BZ82"/>
  <c r="EN82"/>
  <c r="GM83"/>
  <c r="HB83"/>
  <c r="HK83"/>
  <c r="GV83"/>
  <c r="AU83"/>
  <c r="AM83"/>
  <c r="AQ83"/>
  <c r="VB83"/>
  <c r="GY83"/>
  <c r="HN83"/>
  <c r="VG83"/>
  <c r="UK83"/>
  <c r="KY83"/>
  <c r="JP83"/>
  <c r="JK83"/>
  <c r="JF83"/>
  <c r="JA83"/>
  <c r="IV83"/>
  <c r="IQ83"/>
  <c r="IL83"/>
  <c r="IG83"/>
  <c r="IA83"/>
  <c r="HP83"/>
  <c r="Y83"/>
  <c r="VA82"/>
  <c r="YD83"/>
  <c r="KU83"/>
  <c r="JQ83"/>
  <c r="JL83"/>
  <c r="JG83"/>
  <c r="JB83"/>
  <c r="IW83"/>
  <c r="IR83"/>
  <c r="IM83"/>
  <c r="IH83"/>
  <c r="IB83"/>
  <c r="HV83"/>
  <c r="GN83"/>
  <c r="BM83"/>
  <c r="AK83"/>
  <c r="KQ83"/>
  <c r="IC83"/>
  <c r="M83"/>
  <c r="VF82"/>
  <c r="UF83"/>
  <c r="JJ83"/>
  <c r="IZ83"/>
  <c r="IP83"/>
  <c r="IF83"/>
  <c r="AW83"/>
  <c r="HW83"/>
  <c r="YE82"/>
  <c r="JO83"/>
  <c r="JE83"/>
  <c r="IU83"/>
  <c r="IK83"/>
  <c r="HX83"/>
  <c r="A83"/>
  <c r="WZ82"/>
  <c r="VE84"/>
  <c r="UP84"/>
  <c r="FD84"/>
  <c r="EL84"/>
  <c r="BU84"/>
  <c r="BA84"/>
  <c r="U84"/>
  <c r="E84"/>
  <c r="VS84"/>
  <c r="UZ84"/>
  <c r="HM84"/>
  <c r="HG84"/>
  <c r="HA84"/>
  <c r="GU84"/>
  <c r="GO84"/>
  <c r="BV84"/>
  <c r="BN84"/>
  <c r="AG84"/>
  <c r="Q84"/>
  <c r="EO84"/>
  <c r="BY84"/>
  <c r="BI84"/>
  <c r="AC84"/>
  <c r="XG84"/>
  <c r="VK84"/>
  <c r="HD84"/>
  <c r="GR84"/>
  <c r="FX84"/>
  <c r="FN84"/>
  <c r="EQ84"/>
  <c r="BJ84"/>
  <c r="AO84"/>
  <c r="I84"/>
  <c r="VY83"/>
  <c r="WX84"/>
  <c r="VO84"/>
  <c r="GL84"/>
  <c r="BQ84"/>
  <c r="AS84"/>
  <c r="XT83"/>
  <c r="HJ84"/>
  <c r="GX84"/>
  <c r="FS84"/>
  <c r="BR84"/>
  <c r="BE84"/>
  <c r="EG84"/>
  <c r="EB84"/>
  <c r="K84"/>
  <c r="G84"/>
  <c r="C84"/>
  <c r="HE84"/>
  <c r="GP84"/>
  <c r="GS84"/>
  <c r="HH84"/>
  <c r="EZ84"/>
  <c r="EW84"/>
  <c r="BG84"/>
  <c r="AY84"/>
  <c r="BC84"/>
  <c r="EN84"/>
  <c r="BZ84"/>
  <c r="HB85"/>
  <c r="GM85"/>
  <c r="GV85"/>
  <c r="HK85"/>
  <c r="AQ85"/>
  <c r="AM85"/>
  <c r="AU85"/>
  <c r="VG85"/>
  <c r="HN85"/>
  <c r="VB85"/>
  <c r="GY85"/>
  <c r="KQ85"/>
  <c r="IC85"/>
  <c r="HW85"/>
  <c r="AW85"/>
  <c r="A85"/>
  <c r="WZ84"/>
  <c r="UF85"/>
  <c r="JO85"/>
  <c r="JJ85"/>
  <c r="JE85"/>
  <c r="IZ85"/>
  <c r="IU85"/>
  <c r="IP85"/>
  <c r="IK85"/>
  <c r="IF85"/>
  <c r="HX85"/>
  <c r="M85"/>
  <c r="YE84"/>
  <c r="VF84"/>
  <c r="UK85"/>
  <c r="JL85"/>
  <c r="JF85"/>
  <c r="IR85"/>
  <c r="IL85"/>
  <c r="IB85"/>
  <c r="Y85"/>
  <c r="KU85"/>
  <c r="JG85"/>
  <c r="JA85"/>
  <c r="IM85"/>
  <c r="IG85"/>
  <c r="AK85"/>
  <c r="YD85"/>
  <c r="KY85"/>
  <c r="JP85"/>
  <c r="JB85"/>
  <c r="IV85"/>
  <c r="IH85"/>
  <c r="HV85"/>
  <c r="GN85"/>
  <c r="VA84"/>
  <c r="JQ85"/>
  <c r="JK85"/>
  <c r="IW85"/>
  <c r="IQ85"/>
  <c r="IA85"/>
  <c r="HP85"/>
  <c r="BM85"/>
  <c r="VE86"/>
  <c r="UP86"/>
  <c r="FD86"/>
  <c r="EL86"/>
  <c r="BU86"/>
  <c r="BA86"/>
  <c r="U86"/>
  <c r="E86"/>
  <c r="VS86"/>
  <c r="UZ86"/>
  <c r="HM86"/>
  <c r="HG86"/>
  <c r="HA86"/>
  <c r="GU86"/>
  <c r="GO86"/>
  <c r="BV86"/>
  <c r="BN86"/>
  <c r="AG86"/>
  <c r="Q86"/>
  <c r="WX86"/>
  <c r="VO86"/>
  <c r="GL86"/>
  <c r="EO86"/>
  <c r="BY86"/>
  <c r="BQ86"/>
  <c r="BI86"/>
  <c r="AS86"/>
  <c r="AC86"/>
  <c r="XT85"/>
  <c r="XG86"/>
  <c r="VK86"/>
  <c r="HJ86"/>
  <c r="HD86"/>
  <c r="GX86"/>
  <c r="GR86"/>
  <c r="FX86"/>
  <c r="FS86"/>
  <c r="FN86"/>
  <c r="EQ86"/>
  <c r="BR86"/>
  <c r="BJ86"/>
  <c r="BE86"/>
  <c r="AO86"/>
  <c r="I86"/>
  <c r="VY85"/>
  <c r="EG86"/>
  <c r="EB86"/>
  <c r="G86"/>
  <c r="C86"/>
  <c r="K86"/>
  <c r="HE86"/>
  <c r="GP86"/>
  <c r="GS86"/>
  <c r="HH86"/>
  <c r="EZ86"/>
  <c r="EW86"/>
  <c r="BG86"/>
  <c r="BC86"/>
  <c r="AY86"/>
  <c r="EN86"/>
  <c r="BZ86"/>
  <c r="HB87"/>
  <c r="GM87"/>
  <c r="GV87"/>
  <c r="HK87"/>
  <c r="AQ87"/>
  <c r="AM87"/>
  <c r="AU87"/>
  <c r="VG87"/>
  <c r="HN87"/>
  <c r="VB87"/>
  <c r="GY87"/>
  <c r="KQ87"/>
  <c r="IC87"/>
  <c r="HW87"/>
  <c r="AW87"/>
  <c r="A87"/>
  <c r="WZ86"/>
  <c r="UF87"/>
  <c r="JO87"/>
  <c r="JJ87"/>
  <c r="JE87"/>
  <c r="IZ87"/>
  <c r="IU87"/>
  <c r="IP87"/>
  <c r="IK87"/>
  <c r="IF87"/>
  <c r="HX87"/>
  <c r="M87"/>
  <c r="YE86"/>
  <c r="VF86"/>
  <c r="UK87"/>
  <c r="KY87"/>
  <c r="JP87"/>
  <c r="JK87"/>
  <c r="JF87"/>
  <c r="JA87"/>
  <c r="IV87"/>
  <c r="IQ87"/>
  <c r="IL87"/>
  <c r="IG87"/>
  <c r="IA87"/>
  <c r="HP87"/>
  <c r="Y87"/>
  <c r="VA86"/>
  <c r="YD87"/>
  <c r="KU87"/>
  <c r="JQ87"/>
  <c r="JL87"/>
  <c r="JG87"/>
  <c r="JB87"/>
  <c r="IW87"/>
  <c r="IR87"/>
  <c r="IM87"/>
  <c r="IH87"/>
  <c r="IB87"/>
  <c r="HV87"/>
  <c r="GN87"/>
  <c r="BM87"/>
  <c r="AK87"/>
  <c r="WX88"/>
  <c r="VO88"/>
  <c r="GL88"/>
  <c r="EO88"/>
  <c r="BY88"/>
  <c r="BQ88"/>
  <c r="BI88"/>
  <c r="AS88"/>
  <c r="AC88"/>
  <c r="XT87"/>
  <c r="XG88"/>
  <c r="VK88"/>
  <c r="HJ88"/>
  <c r="HD88"/>
  <c r="GX88"/>
  <c r="GR88"/>
  <c r="FX88"/>
  <c r="FS88"/>
  <c r="FN88"/>
  <c r="EQ88"/>
  <c r="BR88"/>
  <c r="BJ88"/>
  <c r="BE88"/>
  <c r="AO88"/>
  <c r="I88"/>
  <c r="VY87"/>
  <c r="VE88"/>
  <c r="UP88"/>
  <c r="FD88"/>
  <c r="EL88"/>
  <c r="BU88"/>
  <c r="BA88"/>
  <c r="U88"/>
  <c r="E88"/>
  <c r="VS88"/>
  <c r="UZ88"/>
  <c r="HM88"/>
  <c r="HG88"/>
  <c r="HA88"/>
  <c r="GU88"/>
  <c r="GO88"/>
  <c r="BV88"/>
  <c r="BN88"/>
  <c r="AG88"/>
  <c r="Q88"/>
  <c r="G88"/>
  <c r="C88"/>
  <c r="EG88"/>
  <c r="EB88"/>
  <c r="K88"/>
  <c r="GP88"/>
  <c r="HE88"/>
  <c r="HH88"/>
  <c r="GS88"/>
  <c r="EW88"/>
  <c r="EZ88"/>
  <c r="BC88"/>
  <c r="AY88"/>
  <c r="BG88"/>
  <c r="BZ88"/>
  <c r="EN88"/>
  <c r="GM89"/>
  <c r="HB89"/>
  <c r="HK89"/>
  <c r="GV89"/>
  <c r="AU89"/>
  <c r="AQ89"/>
  <c r="AM89"/>
  <c r="VB89"/>
  <c r="GY89"/>
  <c r="VG89"/>
  <c r="HN89"/>
  <c r="UK89"/>
  <c r="KY89"/>
  <c r="JP89"/>
  <c r="JK89"/>
  <c r="JF89"/>
  <c r="JA89"/>
  <c r="IV89"/>
  <c r="IQ89"/>
  <c r="IL89"/>
  <c r="IG89"/>
  <c r="IA89"/>
  <c r="HP89"/>
  <c r="Y89"/>
  <c r="VA88"/>
  <c r="YD89"/>
  <c r="KU89"/>
  <c r="JQ89"/>
  <c r="JL89"/>
  <c r="JG89"/>
  <c r="JB89"/>
  <c r="IW89"/>
  <c r="IR89"/>
  <c r="IM89"/>
  <c r="IH89"/>
  <c r="IB89"/>
  <c r="HV89"/>
  <c r="GN89"/>
  <c r="BM89"/>
  <c r="AK89"/>
  <c r="KQ89"/>
  <c r="IC89"/>
  <c r="HW89"/>
  <c r="AW89"/>
  <c r="A89"/>
  <c r="WZ88"/>
  <c r="UF89"/>
  <c r="JO89"/>
  <c r="JJ89"/>
  <c r="JE89"/>
  <c r="IZ89"/>
  <c r="IU89"/>
  <c r="IP89"/>
  <c r="IK89"/>
  <c r="IF89"/>
  <c r="HX89"/>
  <c r="M89"/>
  <c r="YE88"/>
  <c r="VF88"/>
  <c r="VE90"/>
  <c r="UP90"/>
  <c r="FD90"/>
  <c r="EL90"/>
  <c r="BU90"/>
  <c r="BA90"/>
  <c r="U90"/>
  <c r="E90"/>
  <c r="VS90"/>
  <c r="UZ90"/>
  <c r="HM90"/>
  <c r="HG90"/>
  <c r="HA90"/>
  <c r="GU90"/>
  <c r="GO90"/>
  <c r="BV90"/>
  <c r="BN90"/>
  <c r="AG90"/>
  <c r="Q90"/>
  <c r="WX90"/>
  <c r="VO90"/>
  <c r="GL90"/>
  <c r="EO90"/>
  <c r="BY90"/>
  <c r="BQ90"/>
  <c r="BI90"/>
  <c r="AS90"/>
  <c r="AC90"/>
  <c r="XT89"/>
  <c r="XG90"/>
  <c r="VK90"/>
  <c r="HJ90"/>
  <c r="HD90"/>
  <c r="GX90"/>
  <c r="GR90"/>
  <c r="FX90"/>
  <c r="FS90"/>
  <c r="FN90"/>
  <c r="EQ90"/>
  <c r="BR90"/>
  <c r="BJ90"/>
  <c r="BE90"/>
  <c r="AO90"/>
  <c r="I90"/>
  <c r="VY89"/>
  <c r="EG90"/>
  <c r="EB90"/>
  <c r="K90"/>
  <c r="G90"/>
  <c r="C90"/>
  <c r="HE90"/>
  <c r="GP90"/>
  <c r="GS90"/>
  <c r="HH90"/>
  <c r="EZ90"/>
  <c r="EW90"/>
  <c r="BG90"/>
  <c r="BC90"/>
  <c r="AY90"/>
  <c r="EN90"/>
  <c r="BZ90"/>
  <c r="HB91"/>
  <c r="GM91"/>
  <c r="GV91"/>
  <c r="HK91"/>
  <c r="AQ91"/>
  <c r="AM91"/>
  <c r="AU91"/>
  <c r="VG91"/>
  <c r="HN91"/>
  <c r="VB91"/>
  <c r="GY91"/>
  <c r="KQ91"/>
  <c r="IC91"/>
  <c r="HW91"/>
  <c r="AW91"/>
  <c r="A91"/>
  <c r="WZ90"/>
  <c r="UF91"/>
  <c r="JO91"/>
  <c r="JJ91"/>
  <c r="JE91"/>
  <c r="IZ91"/>
  <c r="IU91"/>
  <c r="IP91"/>
  <c r="IK91"/>
  <c r="IF91"/>
  <c r="HX91"/>
  <c r="M91"/>
  <c r="YE90"/>
  <c r="VF90"/>
  <c r="UK91"/>
  <c r="KY91"/>
  <c r="JP91"/>
  <c r="JK91"/>
  <c r="JF91"/>
  <c r="JA91"/>
  <c r="IV91"/>
  <c r="IQ91"/>
  <c r="IL91"/>
  <c r="IG91"/>
  <c r="IA91"/>
  <c r="HP91"/>
  <c r="Y91"/>
  <c r="VA90"/>
  <c r="YD91"/>
  <c r="KU91"/>
  <c r="JQ91"/>
  <c r="JL91"/>
  <c r="JG91"/>
  <c r="JB91"/>
  <c r="IW91"/>
  <c r="IR91"/>
  <c r="IM91"/>
  <c r="IH91"/>
  <c r="IB91"/>
  <c r="HV91"/>
  <c r="GN91"/>
  <c r="BM91"/>
  <c r="AK91"/>
  <c r="WX92"/>
  <c r="VO92"/>
  <c r="GL92"/>
  <c r="EO92"/>
  <c r="BY92"/>
  <c r="BQ92"/>
  <c r="BI92"/>
  <c r="AS92"/>
  <c r="AC92"/>
  <c r="XT91"/>
  <c r="XG92"/>
  <c r="VK92"/>
  <c r="HJ92"/>
  <c r="HD92"/>
  <c r="GX92"/>
  <c r="GR92"/>
  <c r="FX92"/>
  <c r="FS92"/>
  <c r="FN92"/>
  <c r="EQ92"/>
  <c r="BR92"/>
  <c r="BJ92"/>
  <c r="BE92"/>
  <c r="AO92"/>
  <c r="I92"/>
  <c r="VY91"/>
  <c r="VE92"/>
  <c r="UP92"/>
  <c r="FD92"/>
  <c r="EL92"/>
  <c r="BU92"/>
  <c r="BA92"/>
  <c r="U92"/>
  <c r="E92"/>
  <c r="VS92"/>
  <c r="UZ92"/>
  <c r="HM92"/>
  <c r="HG92"/>
  <c r="HA92"/>
  <c r="GU92"/>
  <c r="GO92"/>
  <c r="BV92"/>
  <c r="BN92"/>
  <c r="AG92"/>
  <c r="Q92"/>
  <c r="G92"/>
  <c r="C92"/>
  <c r="EG92"/>
  <c r="EB92"/>
  <c r="K92"/>
  <c r="GP92"/>
  <c r="HE92"/>
  <c r="HH92"/>
  <c r="GS92"/>
  <c r="EW92"/>
  <c r="EZ92"/>
  <c r="BC92"/>
  <c r="AY92"/>
  <c r="BG92"/>
  <c r="BZ92"/>
  <c r="EN92"/>
  <c r="GM93"/>
  <c r="HB93"/>
  <c r="HK93"/>
  <c r="GV93"/>
  <c r="AU93"/>
  <c r="AQ93"/>
  <c r="AM93"/>
  <c r="VB93"/>
  <c r="GY93"/>
  <c r="VG93"/>
  <c r="HN93"/>
  <c r="UK93"/>
  <c r="KY93"/>
  <c r="JP93"/>
  <c r="JK93"/>
  <c r="JF93"/>
  <c r="JA93"/>
  <c r="IV93"/>
  <c r="IQ93"/>
  <c r="IL93"/>
  <c r="IG93"/>
  <c r="IA93"/>
  <c r="HP93"/>
  <c r="Y93"/>
  <c r="VA92"/>
  <c r="YD93"/>
  <c r="KU93"/>
  <c r="JQ93"/>
  <c r="JL93"/>
  <c r="JG93"/>
  <c r="JB93"/>
  <c r="IW93"/>
  <c r="IR93"/>
  <c r="IM93"/>
  <c r="IH93"/>
  <c r="IB93"/>
  <c r="HV93"/>
  <c r="GN93"/>
  <c r="BM93"/>
  <c r="AK93"/>
  <c r="KQ93"/>
  <c r="IC93"/>
  <c r="HW93"/>
  <c r="AW93"/>
  <c r="A93"/>
  <c r="WZ92"/>
  <c r="UF93"/>
  <c r="JO93"/>
  <c r="JJ93"/>
  <c r="JE93"/>
  <c r="IZ93"/>
  <c r="IU93"/>
  <c r="IP93"/>
  <c r="IK93"/>
  <c r="IF93"/>
  <c r="HX93"/>
  <c r="M93"/>
  <c r="YE92"/>
  <c r="VF92"/>
  <c r="WX94"/>
  <c r="VO94"/>
  <c r="GL94"/>
  <c r="XG94"/>
  <c r="VK94"/>
  <c r="UZ94"/>
  <c r="HM94"/>
  <c r="GX94"/>
  <c r="GO94"/>
  <c r="FD94"/>
  <c r="EL94"/>
  <c r="BU94"/>
  <c r="BA94"/>
  <c r="U94"/>
  <c r="E94"/>
  <c r="VE94"/>
  <c r="UP94"/>
  <c r="HG94"/>
  <c r="GR94"/>
  <c r="BV94"/>
  <c r="BN94"/>
  <c r="AG94"/>
  <c r="Q94"/>
  <c r="VS94"/>
  <c r="HJ94"/>
  <c r="HA94"/>
  <c r="EO94"/>
  <c r="BY94"/>
  <c r="BQ94"/>
  <c r="BI94"/>
  <c r="AS94"/>
  <c r="AC94"/>
  <c r="XT93"/>
  <c r="HD94"/>
  <c r="GU94"/>
  <c r="FX94"/>
  <c r="FS94"/>
  <c r="FN94"/>
  <c r="EQ94"/>
  <c r="BR94"/>
  <c r="BJ94"/>
  <c r="BE94"/>
  <c r="AO94"/>
  <c r="I94"/>
  <c r="VY93"/>
  <c r="EG94"/>
  <c r="EB94"/>
  <c r="K94"/>
  <c r="G94"/>
  <c r="C94"/>
  <c r="GP94"/>
  <c r="HE94"/>
  <c r="HH94"/>
  <c r="GS94"/>
  <c r="EZ94"/>
  <c r="EW94"/>
  <c r="BG94"/>
  <c r="BC94"/>
  <c r="AY94"/>
  <c r="EN94"/>
  <c r="BZ94"/>
  <c r="GM95"/>
  <c r="HB95"/>
  <c r="HK95"/>
  <c r="GV95"/>
  <c r="AU95"/>
  <c r="AM95"/>
  <c r="AQ95"/>
  <c r="VB95"/>
  <c r="GY95"/>
  <c r="HN95"/>
  <c r="VG95"/>
  <c r="UK95"/>
  <c r="KY95"/>
  <c r="JP95"/>
  <c r="JK95"/>
  <c r="JF95"/>
  <c r="JA95"/>
  <c r="IV95"/>
  <c r="IQ95"/>
  <c r="IL95"/>
  <c r="IG95"/>
  <c r="IA95"/>
  <c r="HP95"/>
  <c r="Y95"/>
  <c r="VA94"/>
  <c r="YD95"/>
  <c r="KU95"/>
  <c r="JQ95"/>
  <c r="JL95"/>
  <c r="JG95"/>
  <c r="JB95"/>
  <c r="IW95"/>
  <c r="IR95"/>
  <c r="IM95"/>
  <c r="IH95"/>
  <c r="IB95"/>
  <c r="HV95"/>
  <c r="GN95"/>
  <c r="BM95"/>
  <c r="AK95"/>
  <c r="HW95"/>
  <c r="YE94"/>
  <c r="JO95"/>
  <c r="JE95"/>
  <c r="IU95"/>
  <c r="IK95"/>
  <c r="HX95"/>
  <c r="A95"/>
  <c r="WZ94"/>
  <c r="KQ95"/>
  <c r="IC95"/>
  <c r="M95"/>
  <c r="VF94"/>
  <c r="UF95"/>
  <c r="JJ95"/>
  <c r="IZ95"/>
  <c r="IP95"/>
  <c r="IF95"/>
  <c r="AW95"/>
  <c r="VE96"/>
  <c r="UP96"/>
  <c r="FD96"/>
  <c r="EL96"/>
  <c r="BU96"/>
  <c r="BA96"/>
  <c r="U96"/>
  <c r="E96"/>
  <c r="VS96"/>
  <c r="UZ96"/>
  <c r="HM96"/>
  <c r="HG96"/>
  <c r="HA96"/>
  <c r="GU96"/>
  <c r="GO96"/>
  <c r="BV96"/>
  <c r="BN96"/>
  <c r="AG96"/>
  <c r="Q96"/>
  <c r="WX96"/>
  <c r="VO96"/>
  <c r="GL96"/>
  <c r="BQ96"/>
  <c r="AS96"/>
  <c r="XT95"/>
  <c r="HJ96"/>
  <c r="GX96"/>
  <c r="FS96"/>
  <c r="BR96"/>
  <c r="BE96"/>
  <c r="EO96"/>
  <c r="BY96"/>
  <c r="BI96"/>
  <c r="AC96"/>
  <c r="XG96"/>
  <c r="VK96"/>
  <c r="HD96"/>
  <c r="GR96"/>
  <c r="FX96"/>
  <c r="FN96"/>
  <c r="EQ96"/>
  <c r="BJ96"/>
  <c r="AO96"/>
  <c r="I96"/>
  <c r="VY95"/>
  <c r="EG96"/>
  <c r="EB96"/>
  <c r="K96"/>
  <c r="C96"/>
  <c r="G96"/>
  <c r="HE96"/>
  <c r="GP96"/>
  <c r="GS96"/>
  <c r="HH96"/>
  <c r="EZ96"/>
  <c r="EW96"/>
  <c r="BG96"/>
  <c r="BC96"/>
  <c r="AY96"/>
  <c r="EN96"/>
  <c r="BZ96"/>
  <c r="HB97"/>
  <c r="GM97"/>
  <c r="GV97"/>
  <c r="HK97"/>
  <c r="AQ97"/>
  <c r="AM97"/>
  <c r="AU97"/>
  <c r="VG97"/>
  <c r="HN97"/>
  <c r="GY97"/>
  <c r="VB97"/>
  <c r="KQ97"/>
  <c r="IC97"/>
  <c r="HW97"/>
  <c r="AW97"/>
  <c r="A97"/>
  <c r="WZ96"/>
  <c r="UF97"/>
  <c r="JO97"/>
  <c r="JJ97"/>
  <c r="JE97"/>
  <c r="IZ97"/>
  <c r="IU97"/>
  <c r="IP97"/>
  <c r="IK97"/>
  <c r="IF97"/>
  <c r="HX97"/>
  <c r="M97"/>
  <c r="YE96"/>
  <c r="VF96"/>
  <c r="KY97"/>
  <c r="JP97"/>
  <c r="JB97"/>
  <c r="IV97"/>
  <c r="IH97"/>
  <c r="HV97"/>
  <c r="GN97"/>
  <c r="VA96"/>
  <c r="JQ97"/>
  <c r="JK97"/>
  <c r="IW97"/>
  <c r="IQ97"/>
  <c r="IA97"/>
  <c r="HP97"/>
  <c r="BM97"/>
  <c r="YD97"/>
  <c r="UK97"/>
  <c r="JL97"/>
  <c r="JF97"/>
  <c r="IR97"/>
  <c r="IL97"/>
  <c r="IB97"/>
  <c r="Y97"/>
  <c r="KU97"/>
  <c r="JG97"/>
  <c r="JA97"/>
  <c r="IM97"/>
  <c r="IG97"/>
  <c r="AK97"/>
  <c r="VE98"/>
  <c r="UP98"/>
  <c r="FD98"/>
  <c r="EL98"/>
  <c r="BU98"/>
  <c r="BA98"/>
  <c r="U98"/>
  <c r="E98"/>
  <c r="XT97"/>
  <c r="VS98"/>
  <c r="UZ98"/>
  <c r="HM98"/>
  <c r="HG98"/>
  <c r="HA98"/>
  <c r="GU98"/>
  <c r="GO98"/>
  <c r="BV98"/>
  <c r="BN98"/>
  <c r="AG98"/>
  <c r="Q98"/>
  <c r="VY97"/>
  <c r="HJ98"/>
  <c r="GX98"/>
  <c r="FS98"/>
  <c r="BR98"/>
  <c r="BE98"/>
  <c r="EO98"/>
  <c r="BY98"/>
  <c r="BI98"/>
  <c r="AC98"/>
  <c r="XG98"/>
  <c r="VK98"/>
  <c r="HD98"/>
  <c r="GR98"/>
  <c r="FX98"/>
  <c r="FN98"/>
  <c r="EQ98"/>
  <c r="BJ98"/>
  <c r="AO98"/>
  <c r="I98"/>
  <c r="WX98"/>
  <c r="VO98"/>
  <c r="GL98"/>
  <c r="BQ98"/>
  <c r="AS98"/>
  <c r="EG98"/>
  <c r="EB98"/>
  <c r="K98"/>
  <c r="C98"/>
  <c r="G98"/>
  <c r="HE98"/>
  <c r="GP98"/>
  <c r="GS98"/>
  <c r="HH98"/>
  <c r="EZ98"/>
  <c r="EW98"/>
  <c r="BG98"/>
  <c r="AY98"/>
  <c r="BC98"/>
  <c r="EN98"/>
  <c r="BZ98"/>
  <c r="HB99"/>
  <c r="GM99"/>
  <c r="GV99"/>
  <c r="HK99"/>
  <c r="AU99"/>
  <c r="AM99"/>
  <c r="AQ99"/>
  <c r="VG99"/>
  <c r="HN99"/>
  <c r="VB99"/>
  <c r="GY99"/>
  <c r="KQ99"/>
  <c r="IC99"/>
  <c r="HW99"/>
  <c r="UF99"/>
  <c r="JO99"/>
  <c r="JJ99"/>
  <c r="JE99"/>
  <c r="IZ99"/>
  <c r="IU99"/>
  <c r="IP99"/>
  <c r="IK99"/>
  <c r="IF99"/>
  <c r="HX99"/>
  <c r="UK99"/>
  <c r="KY99"/>
  <c r="JP99"/>
  <c r="JK99"/>
  <c r="JF99"/>
  <c r="JA99"/>
  <c r="IV99"/>
  <c r="IQ99"/>
  <c r="IL99"/>
  <c r="IG99"/>
  <c r="IA99"/>
  <c r="HP99"/>
  <c r="Y99"/>
  <c r="WZ98"/>
  <c r="YD99"/>
  <c r="KU99"/>
  <c r="JQ99"/>
  <c r="JL99"/>
  <c r="JG99"/>
  <c r="JB99"/>
  <c r="IW99"/>
  <c r="IR99"/>
  <c r="IM99"/>
  <c r="IH99"/>
  <c r="IB99"/>
  <c r="HV99"/>
  <c r="GN99"/>
  <c r="BM99"/>
  <c r="AK99"/>
  <c r="YE98"/>
  <c r="VF98"/>
  <c r="M99"/>
  <c r="AW99"/>
  <c r="A99"/>
  <c r="VA98"/>
  <c r="VE100"/>
  <c r="UP100"/>
  <c r="FD100"/>
  <c r="EL100"/>
  <c r="BU100"/>
  <c r="BA100"/>
  <c r="U100"/>
  <c r="E100"/>
  <c r="XT99"/>
  <c r="VS100"/>
  <c r="UZ100"/>
  <c r="HM100"/>
  <c r="HG100"/>
  <c r="HA100"/>
  <c r="GU100"/>
  <c r="GO100"/>
  <c r="BV100"/>
  <c r="BN100"/>
  <c r="AG100"/>
  <c r="Q100"/>
  <c r="VY99"/>
  <c r="WX100"/>
  <c r="VO100"/>
  <c r="GL100"/>
  <c r="EO100"/>
  <c r="BY100"/>
  <c r="BQ100"/>
  <c r="BI100"/>
  <c r="AS100"/>
  <c r="AC100"/>
  <c r="XG100"/>
  <c r="VK100"/>
  <c r="HJ100"/>
  <c r="HD100"/>
  <c r="GX100"/>
  <c r="GR100"/>
  <c r="FX100"/>
  <c r="FS100"/>
  <c r="FN100"/>
  <c r="EQ100"/>
  <c r="BR100"/>
  <c r="BJ100"/>
  <c r="BE100"/>
  <c r="AO100"/>
  <c r="I100"/>
  <c r="EG100"/>
  <c r="EB100"/>
  <c r="K100"/>
  <c r="G100"/>
  <c r="C100"/>
  <c r="HE100"/>
  <c r="GP100"/>
  <c r="GS100"/>
  <c r="HH100"/>
  <c r="EZ100"/>
  <c r="EW100"/>
  <c r="BG100"/>
  <c r="BC100"/>
  <c r="AY100"/>
  <c r="EN100"/>
  <c r="BZ100"/>
  <c r="GM101"/>
  <c r="HB101"/>
  <c r="HK101"/>
  <c r="GV101"/>
  <c r="AU101"/>
  <c r="AQ101"/>
  <c r="AM101"/>
  <c r="VB101"/>
  <c r="GY101"/>
  <c r="VG101"/>
  <c r="HN101"/>
  <c r="UK101"/>
  <c r="KY101"/>
  <c r="JP101"/>
  <c r="JK101"/>
  <c r="JF101"/>
  <c r="JA101"/>
  <c r="IV101"/>
  <c r="IQ101"/>
  <c r="IL101"/>
  <c r="IG101"/>
  <c r="IA101"/>
  <c r="HP101"/>
  <c r="Y101"/>
  <c r="WZ100"/>
  <c r="YD101"/>
  <c r="KU101"/>
  <c r="JQ101"/>
  <c r="JL101"/>
  <c r="JG101"/>
  <c r="JB101"/>
  <c r="IW101"/>
  <c r="IR101"/>
  <c r="IM101"/>
  <c r="IH101"/>
  <c r="IB101"/>
  <c r="HV101"/>
  <c r="GN101"/>
  <c r="BM101"/>
  <c r="AK101"/>
  <c r="YE100"/>
  <c r="VF100"/>
  <c r="KQ101"/>
  <c r="IC101"/>
  <c r="HW101"/>
  <c r="AW101"/>
  <c r="A101"/>
  <c r="VA100"/>
  <c r="UF101"/>
  <c r="JO101"/>
  <c r="JJ101"/>
  <c r="JE101"/>
  <c r="IZ101"/>
  <c r="IU101"/>
  <c r="IP101"/>
  <c r="IK101"/>
  <c r="IF101"/>
  <c r="HX101"/>
  <c r="M101"/>
  <c r="WX102"/>
  <c r="VO102"/>
  <c r="GL102"/>
  <c r="EO102"/>
  <c r="BY102"/>
  <c r="BQ102"/>
  <c r="BI102"/>
  <c r="AS102"/>
  <c r="AC102"/>
  <c r="XG102"/>
  <c r="VK102"/>
  <c r="HJ102"/>
  <c r="HD102"/>
  <c r="GX102"/>
  <c r="GR102"/>
  <c r="FX102"/>
  <c r="FS102"/>
  <c r="FN102"/>
  <c r="EQ102"/>
  <c r="BR102"/>
  <c r="BJ102"/>
  <c r="BE102"/>
  <c r="AO102"/>
  <c r="I102"/>
  <c r="VE102"/>
  <c r="UP102"/>
  <c r="FD102"/>
  <c r="EL102"/>
  <c r="BU102"/>
  <c r="BA102"/>
  <c r="U102"/>
  <c r="E102"/>
  <c r="XT101"/>
  <c r="VS102"/>
  <c r="UZ102"/>
  <c r="HM102"/>
  <c r="HG102"/>
  <c r="HA102"/>
  <c r="GU102"/>
  <c r="GO102"/>
  <c r="BV102"/>
  <c r="BN102"/>
  <c r="AG102"/>
  <c r="Q102"/>
  <c r="VY101"/>
  <c r="G102"/>
  <c r="C102"/>
  <c r="EG102"/>
  <c r="EB102"/>
  <c r="K102"/>
  <c r="GP102"/>
  <c r="HE102"/>
  <c r="HH102"/>
  <c r="GS102"/>
  <c r="EW102"/>
  <c r="EZ102"/>
  <c r="BC102"/>
  <c r="AY102"/>
  <c r="BG102"/>
  <c r="BZ102"/>
  <c r="EN102"/>
  <c r="HB103"/>
  <c r="GM103"/>
  <c r="GV103"/>
  <c r="HK103"/>
  <c r="AQ103"/>
  <c r="AM103"/>
  <c r="AU103"/>
  <c r="VG103"/>
  <c r="HN103"/>
  <c r="VB103"/>
  <c r="GY103"/>
  <c r="KQ103"/>
  <c r="IC103"/>
  <c r="HW103"/>
  <c r="AW103"/>
  <c r="A103"/>
  <c r="VA102"/>
  <c r="YD103"/>
  <c r="UF103"/>
  <c r="JO103"/>
  <c r="JJ103"/>
  <c r="JE103"/>
  <c r="IZ103"/>
  <c r="IU103"/>
  <c r="IP103"/>
  <c r="IK103"/>
  <c r="IF103"/>
  <c r="HX103"/>
  <c r="M103"/>
  <c r="UK103"/>
  <c r="KY103"/>
  <c r="JP103"/>
  <c r="JK103"/>
  <c r="JF103"/>
  <c r="JA103"/>
  <c r="IV103"/>
  <c r="IQ103"/>
  <c r="IL103"/>
  <c r="IG103"/>
  <c r="IA103"/>
  <c r="HP103"/>
  <c r="Y103"/>
  <c r="WZ102"/>
  <c r="KU103"/>
  <c r="JQ103"/>
  <c r="JL103"/>
  <c r="JG103"/>
  <c r="JB103"/>
  <c r="IW103"/>
  <c r="IR103"/>
  <c r="IM103"/>
  <c r="IH103"/>
  <c r="IB103"/>
  <c r="HV103"/>
  <c r="GN103"/>
  <c r="BM103"/>
  <c r="AK103"/>
  <c r="YE102"/>
  <c r="VF102"/>
  <c r="VO104"/>
  <c r="GL104"/>
  <c r="EO104"/>
  <c r="BY104"/>
  <c r="BQ104"/>
  <c r="BI104"/>
  <c r="AS104"/>
  <c r="AC104"/>
  <c r="XG104"/>
  <c r="VK104"/>
  <c r="HJ104"/>
  <c r="HD104"/>
  <c r="GX104"/>
  <c r="GR104"/>
  <c r="FX104"/>
  <c r="FS104"/>
  <c r="FN104"/>
  <c r="EQ104"/>
  <c r="BR104"/>
  <c r="BJ104"/>
  <c r="BE104"/>
  <c r="AO104"/>
  <c r="I104"/>
  <c r="VY103"/>
  <c r="WX104"/>
  <c r="VE104"/>
  <c r="UP104"/>
  <c r="FD104"/>
  <c r="EL104"/>
  <c r="BU104"/>
  <c r="BA104"/>
  <c r="U104"/>
  <c r="E104"/>
  <c r="XT103"/>
  <c r="VS104"/>
  <c r="UZ104"/>
  <c r="HM104"/>
  <c r="HG104"/>
  <c r="HA104"/>
  <c r="GU104"/>
  <c r="GO104"/>
  <c r="BV104"/>
  <c r="BN104"/>
  <c r="AG104"/>
  <c r="Q104"/>
  <c r="G104"/>
  <c r="C104"/>
  <c r="EG104"/>
  <c r="EB104"/>
  <c r="K104"/>
  <c r="GP104"/>
  <c r="HE104"/>
  <c r="HH104"/>
  <c r="GS104"/>
  <c r="EW104"/>
  <c r="EZ104"/>
  <c r="BC104"/>
  <c r="AY104"/>
  <c r="BG104"/>
  <c r="BZ104"/>
  <c r="EN104"/>
  <c r="GM105"/>
  <c r="HB105"/>
  <c r="HK105"/>
  <c r="GV105"/>
  <c r="AU105"/>
  <c r="AQ105"/>
  <c r="AM105"/>
  <c r="VB105"/>
  <c r="GY105"/>
  <c r="VG105"/>
  <c r="HN105"/>
  <c r="UK105"/>
  <c r="KY105"/>
  <c r="JP105"/>
  <c r="JK105"/>
  <c r="JF105"/>
  <c r="JA105"/>
  <c r="IV105"/>
  <c r="IQ105"/>
  <c r="IL105"/>
  <c r="IG105"/>
  <c r="IA105"/>
  <c r="HP105"/>
  <c r="Y105"/>
  <c r="WZ104"/>
  <c r="VA104"/>
  <c r="KU105"/>
  <c r="JQ105"/>
  <c r="JL105"/>
  <c r="JG105"/>
  <c r="JB105"/>
  <c r="IW105"/>
  <c r="IR105"/>
  <c r="IM105"/>
  <c r="IH105"/>
  <c r="IB105"/>
  <c r="HV105"/>
  <c r="GN105"/>
  <c r="BM105"/>
  <c r="AK105"/>
  <c r="YE104"/>
  <c r="KQ105"/>
  <c r="IC105"/>
  <c r="HW105"/>
  <c r="AW105"/>
  <c r="A105"/>
  <c r="YD105"/>
  <c r="UF105"/>
  <c r="JO105"/>
  <c r="JJ105"/>
  <c r="JE105"/>
  <c r="IZ105"/>
  <c r="IU105"/>
  <c r="IP105"/>
  <c r="IK105"/>
  <c r="IF105"/>
  <c r="HX105"/>
  <c r="M105"/>
  <c r="VF104"/>
  <c r="VO106"/>
  <c r="XG106"/>
  <c r="VK106"/>
  <c r="WX106"/>
  <c r="FD106"/>
  <c r="EL106"/>
  <c r="BU106"/>
  <c r="BA106"/>
  <c r="U106"/>
  <c r="E106"/>
  <c r="XT105"/>
  <c r="UZ106"/>
  <c r="HM106"/>
  <c r="HG106"/>
  <c r="HA106"/>
  <c r="GU106"/>
  <c r="GO106"/>
  <c r="BV106"/>
  <c r="BN106"/>
  <c r="AG106"/>
  <c r="Q106"/>
  <c r="VE106"/>
  <c r="UP106"/>
  <c r="GL106"/>
  <c r="EO106"/>
  <c r="BY106"/>
  <c r="BQ106"/>
  <c r="BI106"/>
  <c r="AS106"/>
  <c r="AC106"/>
  <c r="VS106"/>
  <c r="HJ106"/>
  <c r="HD106"/>
  <c r="GX106"/>
  <c r="GR106"/>
  <c r="FX106"/>
  <c r="FS106"/>
  <c r="FN106"/>
  <c r="EQ106"/>
  <c r="BR106"/>
  <c r="BJ106"/>
  <c r="BE106"/>
  <c r="AO106"/>
  <c r="I106"/>
  <c r="VY105"/>
  <c r="EG106"/>
  <c r="EB106"/>
  <c r="K106"/>
  <c r="G106"/>
  <c r="C106"/>
  <c r="HE106"/>
  <c r="GP106"/>
  <c r="GS106"/>
  <c r="HH106"/>
  <c r="EZ106"/>
  <c r="EW106"/>
  <c r="BG106"/>
  <c r="BC106"/>
  <c r="AY106"/>
  <c r="EN106"/>
  <c r="BZ106"/>
  <c r="GM107"/>
  <c r="HB107"/>
  <c r="HK107"/>
  <c r="GV107"/>
  <c r="AU107"/>
  <c r="AM107"/>
  <c r="AQ107"/>
  <c r="VB107"/>
  <c r="GY107"/>
  <c r="HN107"/>
  <c r="VG107"/>
  <c r="UK107"/>
  <c r="KY107"/>
  <c r="JP107"/>
  <c r="JK107"/>
  <c r="JF107"/>
  <c r="JA107"/>
  <c r="IV107"/>
  <c r="IQ107"/>
  <c r="IL107"/>
  <c r="IG107"/>
  <c r="IA107"/>
  <c r="HP107"/>
  <c r="Y107"/>
  <c r="WZ106"/>
  <c r="VA106"/>
  <c r="KU107"/>
  <c r="JQ107"/>
  <c r="JL107"/>
  <c r="JG107"/>
  <c r="JB107"/>
  <c r="IW107"/>
  <c r="IR107"/>
  <c r="IM107"/>
  <c r="IH107"/>
  <c r="IB107"/>
  <c r="HV107"/>
  <c r="GN107"/>
  <c r="BM107"/>
  <c r="AK107"/>
  <c r="YE106"/>
  <c r="YD107"/>
  <c r="UF107"/>
  <c r="JJ107"/>
  <c r="IZ107"/>
  <c r="IP107"/>
  <c r="IF107"/>
  <c r="AW107"/>
  <c r="HW107"/>
  <c r="JO107"/>
  <c r="JE107"/>
  <c r="IU107"/>
  <c r="IK107"/>
  <c r="HX107"/>
  <c r="A107"/>
  <c r="KQ107"/>
  <c r="IC107"/>
  <c r="M107"/>
  <c r="VF106"/>
  <c r="WX108"/>
  <c r="VE108"/>
  <c r="UP108"/>
  <c r="FD108"/>
  <c r="EL108"/>
  <c r="BU108"/>
  <c r="BA108"/>
  <c r="U108"/>
  <c r="E108"/>
  <c r="XT107"/>
  <c r="VS108"/>
  <c r="UZ108"/>
  <c r="HM108"/>
  <c r="HG108"/>
  <c r="HA108"/>
  <c r="GU108"/>
  <c r="GO108"/>
  <c r="BV108"/>
  <c r="BN108"/>
  <c r="AG108"/>
  <c r="Q108"/>
  <c r="VK108"/>
  <c r="HD108"/>
  <c r="GR108"/>
  <c r="FX108"/>
  <c r="FN108"/>
  <c r="EQ108"/>
  <c r="BJ108"/>
  <c r="AO108"/>
  <c r="I108"/>
  <c r="VY107"/>
  <c r="VO108"/>
  <c r="GL108"/>
  <c r="BQ108"/>
  <c r="AS108"/>
  <c r="XG108"/>
  <c r="HJ108"/>
  <c r="GX108"/>
  <c r="FS108"/>
  <c r="BR108"/>
  <c r="BE108"/>
  <c r="EO108"/>
  <c r="BY108"/>
  <c r="BI108"/>
  <c r="AC108"/>
  <c r="EG108"/>
  <c r="EB108"/>
  <c r="K108"/>
  <c r="C108"/>
  <c r="G108"/>
  <c r="HE108"/>
  <c r="GP108"/>
  <c r="GS108"/>
  <c r="HH108"/>
  <c r="EZ108"/>
  <c r="EW108"/>
  <c r="BG108"/>
  <c r="AY108"/>
  <c r="BC108"/>
  <c r="EN108"/>
  <c r="BZ108"/>
  <c r="HB109"/>
  <c r="GM109"/>
  <c r="GV109"/>
  <c r="HK109"/>
  <c r="AQ109"/>
  <c r="AM109"/>
  <c r="AU109"/>
  <c r="VG109"/>
  <c r="HN109"/>
  <c r="VB109"/>
  <c r="GY109"/>
  <c r="YD109"/>
  <c r="KQ109"/>
  <c r="IC109"/>
  <c r="HW109"/>
  <c r="AW109"/>
  <c r="A109"/>
  <c r="UF109"/>
  <c r="JO109"/>
  <c r="JJ109"/>
  <c r="JE109"/>
  <c r="IZ109"/>
  <c r="IU109"/>
  <c r="IP109"/>
  <c r="IK109"/>
  <c r="IF109"/>
  <c r="HX109"/>
  <c r="M109"/>
  <c r="VF108"/>
  <c r="KU109"/>
  <c r="JG109"/>
  <c r="JA109"/>
  <c r="IM109"/>
  <c r="IG109"/>
  <c r="AK109"/>
  <c r="KY109"/>
  <c r="JP109"/>
  <c r="JB109"/>
  <c r="IV109"/>
  <c r="IH109"/>
  <c r="HV109"/>
  <c r="GN109"/>
  <c r="WZ108"/>
  <c r="VA108"/>
  <c r="JQ109"/>
  <c r="JK109"/>
  <c r="IW109"/>
  <c r="IQ109"/>
  <c r="IA109"/>
  <c r="HP109"/>
  <c r="BM109"/>
  <c r="YE108"/>
  <c r="UK109"/>
  <c r="JL109"/>
  <c r="JF109"/>
  <c r="IR109"/>
  <c r="IL109"/>
  <c r="IB109"/>
  <c r="Y109"/>
  <c r="VS110"/>
  <c r="UZ110"/>
  <c r="HM110"/>
  <c r="HG110"/>
  <c r="HA110"/>
  <c r="GU110"/>
  <c r="GO110"/>
  <c r="BV110"/>
  <c r="BN110"/>
  <c r="AG110"/>
  <c r="Q110"/>
  <c r="VO110"/>
  <c r="GL110"/>
  <c r="EO110"/>
  <c r="BY110"/>
  <c r="BQ110"/>
  <c r="BI110"/>
  <c r="AS110"/>
  <c r="AC110"/>
  <c r="XG110"/>
  <c r="VK110"/>
  <c r="HJ110"/>
  <c r="HD110"/>
  <c r="GX110"/>
  <c r="GR110"/>
  <c r="FX110"/>
  <c r="FS110"/>
  <c r="FN110"/>
  <c r="EQ110"/>
  <c r="BR110"/>
  <c r="BJ110"/>
  <c r="BE110"/>
  <c r="AO110"/>
  <c r="I110"/>
  <c r="WX110"/>
  <c r="VE110"/>
  <c r="UP110"/>
  <c r="FD110"/>
  <c r="EL110"/>
  <c r="BU110"/>
  <c r="BA110"/>
  <c r="U110"/>
  <c r="E110"/>
  <c r="XT109"/>
  <c r="K110"/>
  <c r="G110"/>
  <c r="C110"/>
  <c r="EG110"/>
  <c r="EB110"/>
  <c r="GP110"/>
  <c r="HE110"/>
  <c r="HH110"/>
  <c r="GS110"/>
  <c r="EZ110"/>
  <c r="EW110"/>
  <c r="BG110"/>
  <c r="BC110"/>
  <c r="AY110"/>
  <c r="EN110"/>
  <c r="BZ110"/>
  <c r="HB111"/>
  <c r="GM111"/>
  <c r="GV111"/>
  <c r="HK111"/>
  <c r="AM111"/>
  <c r="AU111"/>
  <c r="AQ111"/>
  <c r="VG111"/>
  <c r="HN111"/>
  <c r="VB111"/>
  <c r="GY111"/>
  <c r="YD111"/>
  <c r="UF111"/>
  <c r="JO111"/>
  <c r="JJ111"/>
  <c r="JE111"/>
  <c r="IZ111"/>
  <c r="IU111"/>
  <c r="IP111"/>
  <c r="IK111"/>
  <c r="IF111"/>
  <c r="HX111"/>
  <c r="M111"/>
  <c r="VF110"/>
  <c r="UK111"/>
  <c r="KY111"/>
  <c r="JP111"/>
  <c r="JK111"/>
  <c r="JF111"/>
  <c r="JA111"/>
  <c r="IV111"/>
  <c r="IQ111"/>
  <c r="IL111"/>
  <c r="IG111"/>
  <c r="IA111"/>
  <c r="HP111"/>
  <c r="Y111"/>
  <c r="WZ110"/>
  <c r="VA110"/>
  <c r="KU111"/>
  <c r="JQ111"/>
  <c r="JL111"/>
  <c r="JG111"/>
  <c r="JB111"/>
  <c r="IW111"/>
  <c r="IR111"/>
  <c r="IM111"/>
  <c r="IH111"/>
  <c r="IB111"/>
  <c r="HV111"/>
  <c r="GN111"/>
  <c r="BM111"/>
  <c r="AK111"/>
  <c r="YE110"/>
  <c r="KQ111"/>
  <c r="IC111"/>
  <c r="HW111"/>
  <c r="AW111"/>
  <c r="A111"/>
  <c r="XG112"/>
  <c r="VK112"/>
  <c r="HJ112"/>
  <c r="HD112"/>
  <c r="GX112"/>
  <c r="GR112"/>
  <c r="FX112"/>
  <c r="FS112"/>
  <c r="FN112"/>
  <c r="EQ112"/>
  <c r="BR112"/>
  <c r="BJ112"/>
  <c r="BE112"/>
  <c r="AO112"/>
  <c r="I112"/>
  <c r="VY111"/>
  <c r="WX112"/>
  <c r="VE112"/>
  <c r="UP112"/>
  <c r="FD112"/>
  <c r="EL112"/>
  <c r="BU112"/>
  <c r="BA112"/>
  <c r="U112"/>
  <c r="E112"/>
  <c r="XT111"/>
  <c r="VS112"/>
  <c r="UZ112"/>
  <c r="HM112"/>
  <c r="HG112"/>
  <c r="HA112"/>
  <c r="GU112"/>
  <c r="GO112"/>
  <c r="BV112"/>
  <c r="BN112"/>
  <c r="AG112"/>
  <c r="Q112"/>
  <c r="VO112"/>
  <c r="GL112"/>
  <c r="EO112"/>
  <c r="BY112"/>
  <c r="BQ112"/>
  <c r="BI112"/>
  <c r="AS112"/>
  <c r="AC112"/>
  <c r="C112"/>
  <c r="EG112"/>
  <c r="EB112"/>
  <c r="K112"/>
  <c r="G112"/>
  <c r="HE112"/>
  <c r="GP112"/>
  <c r="GS112"/>
  <c r="HH112"/>
  <c r="EW112"/>
  <c r="EZ112"/>
  <c r="AY112"/>
  <c r="BG112"/>
  <c r="BC112"/>
  <c r="BZ112"/>
  <c r="EN112"/>
  <c r="HB113"/>
  <c r="GM113"/>
  <c r="HK113"/>
  <c r="GV113"/>
  <c r="AU113"/>
  <c r="AQ113"/>
  <c r="AM113"/>
  <c r="GY113"/>
  <c r="VG113"/>
  <c r="HN113"/>
  <c r="VB113"/>
  <c r="KU113"/>
  <c r="JQ113"/>
  <c r="JL113"/>
  <c r="JG113"/>
  <c r="JB113"/>
  <c r="IW113"/>
  <c r="IR113"/>
  <c r="IM113"/>
  <c r="IH113"/>
  <c r="IB113"/>
  <c r="HV113"/>
  <c r="GN113"/>
  <c r="BM113"/>
  <c r="AK113"/>
  <c r="YE112"/>
  <c r="KQ113"/>
  <c r="IC113"/>
  <c r="HW113"/>
  <c r="AW113"/>
  <c r="A113"/>
  <c r="YD113"/>
  <c r="UF113"/>
  <c r="JO113"/>
  <c r="JJ113"/>
  <c r="JE113"/>
  <c r="IZ113"/>
  <c r="IU113"/>
  <c r="IP113"/>
  <c r="IK113"/>
  <c r="IF113"/>
  <c r="HX113"/>
  <c r="M113"/>
  <c r="VF112"/>
  <c r="UK113"/>
  <c r="KY113"/>
  <c r="JP113"/>
  <c r="JK113"/>
  <c r="JF113"/>
  <c r="JA113"/>
  <c r="IV113"/>
  <c r="IQ113"/>
  <c r="IL113"/>
  <c r="IG113"/>
  <c r="IA113"/>
  <c r="HP113"/>
  <c r="Y113"/>
  <c r="WZ112"/>
  <c r="VA112"/>
  <c r="VS114"/>
  <c r="UZ114"/>
  <c r="HM114"/>
  <c r="HG114"/>
  <c r="HA114"/>
  <c r="GU114"/>
  <c r="GO114"/>
  <c r="BV114"/>
  <c r="BN114"/>
  <c r="AG114"/>
  <c r="Q114"/>
  <c r="VO114"/>
  <c r="GL114"/>
  <c r="EO114"/>
  <c r="BY114"/>
  <c r="BQ114"/>
  <c r="BI114"/>
  <c r="AS114"/>
  <c r="AC114"/>
  <c r="XG114"/>
  <c r="VK114"/>
  <c r="HJ114"/>
  <c r="HD114"/>
  <c r="GX114"/>
  <c r="GR114"/>
  <c r="FX114"/>
  <c r="FS114"/>
  <c r="FN114"/>
  <c r="EQ114"/>
  <c r="BR114"/>
  <c r="BJ114"/>
  <c r="BE114"/>
  <c r="AO114"/>
  <c r="I114"/>
  <c r="VY113"/>
  <c r="WX114"/>
  <c r="VE114"/>
  <c r="UP114"/>
  <c r="FD114"/>
  <c r="EL114"/>
  <c r="BU114"/>
  <c r="BA114"/>
  <c r="U114"/>
  <c r="E114"/>
  <c r="XT113"/>
  <c r="K114"/>
  <c r="G114"/>
  <c r="C114"/>
  <c r="EG114"/>
  <c r="EB114"/>
  <c r="GP114"/>
  <c r="HE114"/>
  <c r="HH114"/>
  <c r="GS114"/>
  <c r="EZ114"/>
  <c r="EW114"/>
  <c r="BG114"/>
  <c r="BC114"/>
  <c r="AY114"/>
  <c r="EN114"/>
  <c r="BZ114"/>
  <c r="GM115"/>
  <c r="HB115"/>
  <c r="GV115"/>
  <c r="HK115"/>
  <c r="AM115"/>
  <c r="AU115"/>
  <c r="AQ115"/>
  <c r="VG115"/>
  <c r="VB115"/>
  <c r="HN115"/>
  <c r="GY115"/>
  <c r="UK115"/>
  <c r="KY115"/>
  <c r="JP115"/>
  <c r="JK115"/>
  <c r="JF115"/>
  <c r="JA115"/>
  <c r="IV115"/>
  <c r="IQ115"/>
  <c r="IL115"/>
  <c r="IG115"/>
  <c r="IA115"/>
  <c r="HP115"/>
  <c r="KU115"/>
  <c r="JQ115"/>
  <c r="JL115"/>
  <c r="JG115"/>
  <c r="JB115"/>
  <c r="IW115"/>
  <c r="IR115"/>
  <c r="IM115"/>
  <c r="IH115"/>
  <c r="IB115"/>
  <c r="HV115"/>
  <c r="KQ115"/>
  <c r="IC115"/>
  <c r="HW115"/>
  <c r="YD115"/>
  <c r="UF115"/>
  <c r="JO115"/>
  <c r="JJ115"/>
  <c r="JE115"/>
  <c r="IZ115"/>
  <c r="IU115"/>
  <c r="IP115"/>
  <c r="IK115"/>
  <c r="IF115"/>
  <c r="HX115"/>
  <c r="M115"/>
  <c r="VF114"/>
  <c r="Y115"/>
  <c r="WZ114"/>
  <c r="VA114"/>
  <c r="BM115"/>
  <c r="AK115"/>
  <c r="YE114"/>
  <c r="GN115"/>
  <c r="AW115"/>
  <c r="A115"/>
  <c r="FP115"/>
  <c r="FP114"/>
  <c r="FO113"/>
  <c r="FP110"/>
  <c r="FP113"/>
  <c r="FO112"/>
  <c r="FO115"/>
  <c r="FP112"/>
  <c r="FO111"/>
  <c r="FP109"/>
  <c r="FO108"/>
  <c r="FO114"/>
  <c r="FP111"/>
  <c r="FO110"/>
  <c r="FP108"/>
  <c r="FO107"/>
  <c r="FO106"/>
  <c r="FP103"/>
  <c r="FO100"/>
  <c r="FP99"/>
  <c r="FP106"/>
  <c r="FO105"/>
  <c r="FO101"/>
  <c r="FP100"/>
  <c r="FP107"/>
  <c r="FP105"/>
  <c r="FO104"/>
  <c r="FO102"/>
  <c r="FP101"/>
  <c r="FO98"/>
  <c r="FP97"/>
  <c r="FO96"/>
  <c r="FO109"/>
  <c r="FP104"/>
  <c r="FO103"/>
  <c r="FP102"/>
  <c r="FO99"/>
  <c r="FP98"/>
  <c r="FP96"/>
  <c r="FO95"/>
  <c r="FO94"/>
  <c r="FP91"/>
  <c r="FO90"/>
  <c r="FP87"/>
  <c r="FO86"/>
  <c r="FP95"/>
  <c r="FP94"/>
  <c r="FO93"/>
  <c r="FP90"/>
  <c r="FO89"/>
  <c r="FP86"/>
  <c r="FO97"/>
  <c r="FP93"/>
  <c r="FO92"/>
  <c r="FP89"/>
  <c r="FO88"/>
  <c r="FP85"/>
  <c r="FO84"/>
  <c r="FP81"/>
  <c r="FO80"/>
  <c r="FP92"/>
  <c r="FO91"/>
  <c r="FP88"/>
  <c r="FO87"/>
  <c r="FP84"/>
  <c r="FO83"/>
  <c r="FP80"/>
  <c r="FO85"/>
  <c r="FO82"/>
  <c r="FP77"/>
  <c r="FO76"/>
  <c r="FP73"/>
  <c r="FO72"/>
  <c r="FP82"/>
  <c r="FO79"/>
  <c r="FP76"/>
  <c r="FO75"/>
  <c r="FP72"/>
  <c r="FO81"/>
  <c r="FP79"/>
  <c r="FO78"/>
  <c r="FP75"/>
  <c r="FO74"/>
  <c r="FP71"/>
  <c r="FO70"/>
  <c r="FP67"/>
  <c r="FO66"/>
  <c r="FP83"/>
  <c r="FP78"/>
  <c r="FO77"/>
  <c r="FP74"/>
  <c r="FO73"/>
  <c r="FP70"/>
  <c r="FO69"/>
  <c r="FP66"/>
  <c r="FP69"/>
  <c r="FO63"/>
  <c r="FP62"/>
  <c r="FO59"/>
  <c r="FP58"/>
  <c r="FO55"/>
  <c r="FO71"/>
  <c r="FO68"/>
  <c r="FO64"/>
  <c r="FP63"/>
  <c r="FO60"/>
  <c r="FP59"/>
  <c r="FO56"/>
  <c r="FP55"/>
  <c r="FO54"/>
  <c r="FP68"/>
  <c r="FO65"/>
  <c r="FP64"/>
  <c r="FO61"/>
  <c r="FP60"/>
  <c r="FO57"/>
  <c r="FP56"/>
  <c r="FP54"/>
  <c r="FO53"/>
  <c r="FO67"/>
  <c r="FP65"/>
  <c r="FO62"/>
  <c r="FP61"/>
  <c r="FO58"/>
  <c r="FP57"/>
  <c r="FP53"/>
  <c r="FO52"/>
  <c r="FP52"/>
  <c r="FO50"/>
  <c r="FP47"/>
  <c r="FO46"/>
  <c r="FP43"/>
  <c r="FO42"/>
  <c r="FP39"/>
  <c r="FO38"/>
  <c r="FP35"/>
  <c r="FP50"/>
  <c r="FO49"/>
  <c r="FP46"/>
  <c r="FO45"/>
  <c r="FP42"/>
  <c r="FO41"/>
  <c r="FP38"/>
  <c r="FO37"/>
  <c r="FO51"/>
  <c r="FP49"/>
  <c r="FO48"/>
  <c r="FP45"/>
  <c r="FO44"/>
  <c r="FP41"/>
  <c r="FO40"/>
  <c r="FP37"/>
  <c r="FO36"/>
  <c r="FP33"/>
  <c r="FO32"/>
  <c r="FP29"/>
  <c r="FO28"/>
  <c r="FP51"/>
  <c r="FP48"/>
  <c r="FO47"/>
  <c r="FP44"/>
  <c r="FO43"/>
  <c r="FP40"/>
  <c r="FO39"/>
  <c r="FP36"/>
  <c r="FO35"/>
  <c r="FP32"/>
  <c r="FO31"/>
  <c r="FP28"/>
  <c r="GC115"/>
  <c r="GE115"/>
  <c r="FU115"/>
  <c r="GD115"/>
  <c r="FT115"/>
  <c r="GE114"/>
  <c r="FU114"/>
  <c r="GD113"/>
  <c r="FT113"/>
  <c r="GC112"/>
  <c r="GE110"/>
  <c r="FU110"/>
  <c r="GE113"/>
  <c r="FU113"/>
  <c r="GD112"/>
  <c r="FT112"/>
  <c r="GC111"/>
  <c r="GC114"/>
  <c r="GE112"/>
  <c r="FU112"/>
  <c r="GD111"/>
  <c r="FT111"/>
  <c r="GC110"/>
  <c r="GE109"/>
  <c r="FU109"/>
  <c r="GD108"/>
  <c r="FT108"/>
  <c r="GC107"/>
  <c r="GD114"/>
  <c r="FT114"/>
  <c r="GC113"/>
  <c r="GE111"/>
  <c r="FU111"/>
  <c r="GD110"/>
  <c r="FT110"/>
  <c r="GE108"/>
  <c r="FU108"/>
  <c r="GD107"/>
  <c r="FT107"/>
  <c r="GD109"/>
  <c r="GE107"/>
  <c r="FU107"/>
  <c r="GD106"/>
  <c r="FT106"/>
  <c r="GC105"/>
  <c r="GE103"/>
  <c r="FU103"/>
  <c r="GC101"/>
  <c r="GD100"/>
  <c r="FT100"/>
  <c r="GE99"/>
  <c r="FU99"/>
  <c r="GE106"/>
  <c r="FU106"/>
  <c r="GD105"/>
  <c r="FT105"/>
  <c r="GC104"/>
  <c r="GC102"/>
  <c r="GD101"/>
  <c r="FT101"/>
  <c r="GE100"/>
  <c r="FU100"/>
  <c r="FT109"/>
  <c r="GC108"/>
  <c r="GE105"/>
  <c r="FU105"/>
  <c r="GD104"/>
  <c r="FT104"/>
  <c r="GC103"/>
  <c r="GD102"/>
  <c r="FT102"/>
  <c r="GE101"/>
  <c r="FU101"/>
  <c r="GC99"/>
  <c r="GD98"/>
  <c r="FT98"/>
  <c r="GE97"/>
  <c r="FU97"/>
  <c r="GD96"/>
  <c r="FT96"/>
  <c r="GC95"/>
  <c r="GC109"/>
  <c r="GC106"/>
  <c r="GE104"/>
  <c r="FU104"/>
  <c r="GD103"/>
  <c r="FT103"/>
  <c r="GE102"/>
  <c r="FU102"/>
  <c r="GC100"/>
  <c r="GD99"/>
  <c r="FT99"/>
  <c r="GE98"/>
  <c r="FU98"/>
  <c r="GE96"/>
  <c r="FU96"/>
  <c r="GD95"/>
  <c r="FT95"/>
  <c r="GC98"/>
  <c r="GD94"/>
  <c r="FT94"/>
  <c r="GC93"/>
  <c r="GE91"/>
  <c r="FU91"/>
  <c r="GD90"/>
  <c r="FT90"/>
  <c r="GC89"/>
  <c r="GE87"/>
  <c r="FU87"/>
  <c r="GD86"/>
  <c r="FT86"/>
  <c r="FT97"/>
  <c r="GC96"/>
  <c r="GE94"/>
  <c r="FU94"/>
  <c r="GD93"/>
  <c r="FT93"/>
  <c r="GC92"/>
  <c r="GE90"/>
  <c r="FU90"/>
  <c r="GD89"/>
  <c r="FT89"/>
  <c r="GC88"/>
  <c r="GE86"/>
  <c r="FU86"/>
  <c r="GC97"/>
  <c r="GE93"/>
  <c r="FU93"/>
  <c r="GD92"/>
  <c r="FT92"/>
  <c r="GC91"/>
  <c r="GE89"/>
  <c r="FU89"/>
  <c r="GD88"/>
  <c r="FT88"/>
  <c r="GC87"/>
  <c r="GE85"/>
  <c r="FU85"/>
  <c r="GD84"/>
  <c r="FT84"/>
  <c r="GC83"/>
  <c r="GE81"/>
  <c r="FU81"/>
  <c r="GD80"/>
  <c r="FT80"/>
  <c r="GD97"/>
  <c r="GE95"/>
  <c r="FU95"/>
  <c r="GC94"/>
  <c r="GE92"/>
  <c r="FU92"/>
  <c r="GD91"/>
  <c r="FT91"/>
  <c r="GC90"/>
  <c r="GE88"/>
  <c r="FU88"/>
  <c r="GD87"/>
  <c r="FT87"/>
  <c r="GC86"/>
  <c r="GE84"/>
  <c r="FU84"/>
  <c r="GD83"/>
  <c r="FT83"/>
  <c r="GC82"/>
  <c r="GE80"/>
  <c r="FU80"/>
  <c r="GC85"/>
  <c r="FU82"/>
  <c r="GC79"/>
  <c r="GE77"/>
  <c r="FU77"/>
  <c r="GD76"/>
  <c r="FT76"/>
  <c r="GC75"/>
  <c r="GE73"/>
  <c r="FU73"/>
  <c r="GD72"/>
  <c r="FT72"/>
  <c r="GD85"/>
  <c r="GE83"/>
  <c r="FU83"/>
  <c r="GD82"/>
  <c r="FT81"/>
  <c r="GC80"/>
  <c r="GD79"/>
  <c r="FT79"/>
  <c r="GC78"/>
  <c r="GE76"/>
  <c r="FU76"/>
  <c r="GD75"/>
  <c r="FT75"/>
  <c r="GC74"/>
  <c r="GE72"/>
  <c r="FU72"/>
  <c r="GE82"/>
  <c r="GC81"/>
  <c r="GE79"/>
  <c r="FU79"/>
  <c r="GD78"/>
  <c r="FT78"/>
  <c r="GC77"/>
  <c r="GE75"/>
  <c r="FU75"/>
  <c r="GD74"/>
  <c r="FT74"/>
  <c r="GC73"/>
  <c r="GE71"/>
  <c r="FU71"/>
  <c r="GD70"/>
  <c r="FT70"/>
  <c r="GC69"/>
  <c r="GE67"/>
  <c r="FU67"/>
  <c r="GD66"/>
  <c r="FT66"/>
  <c r="FT85"/>
  <c r="GC84"/>
  <c r="FT82"/>
  <c r="GD81"/>
  <c r="GE78"/>
  <c r="FU78"/>
  <c r="GD77"/>
  <c r="FT77"/>
  <c r="GC76"/>
  <c r="GE74"/>
  <c r="FU74"/>
  <c r="GD73"/>
  <c r="FT73"/>
  <c r="GC72"/>
  <c r="GE70"/>
  <c r="FU70"/>
  <c r="GD69"/>
  <c r="FT69"/>
  <c r="GC68"/>
  <c r="GE66"/>
  <c r="FU66"/>
  <c r="FT71"/>
  <c r="GC70"/>
  <c r="FT68"/>
  <c r="GD67"/>
  <c r="GC64"/>
  <c r="GD63"/>
  <c r="FT63"/>
  <c r="GE62"/>
  <c r="FU62"/>
  <c r="GC60"/>
  <c r="GD59"/>
  <c r="FT59"/>
  <c r="GE58"/>
  <c r="FU58"/>
  <c r="GC56"/>
  <c r="GD55"/>
  <c r="FT55"/>
  <c r="GC54"/>
  <c r="GC71"/>
  <c r="FU68"/>
  <c r="GC65"/>
  <c r="GD64"/>
  <c r="FT64"/>
  <c r="GE63"/>
  <c r="FU63"/>
  <c r="GC61"/>
  <c r="GD60"/>
  <c r="FT60"/>
  <c r="GE59"/>
  <c r="FU59"/>
  <c r="GC57"/>
  <c r="GD56"/>
  <c r="FT56"/>
  <c r="GE55"/>
  <c r="FU55"/>
  <c r="GD54"/>
  <c r="FT54"/>
  <c r="GC53"/>
  <c r="GD71"/>
  <c r="GE69"/>
  <c r="FU69"/>
  <c r="GD68"/>
  <c r="FT67"/>
  <c r="GC66"/>
  <c r="GD65"/>
  <c r="FT65"/>
  <c r="GE64"/>
  <c r="FU64"/>
  <c r="GC62"/>
  <c r="GD61"/>
  <c r="FT61"/>
  <c r="GE60"/>
  <c r="FU60"/>
  <c r="GC58"/>
  <c r="GD57"/>
  <c r="FT57"/>
  <c r="GE56"/>
  <c r="FU56"/>
  <c r="GE54"/>
  <c r="FU54"/>
  <c r="GD53"/>
  <c r="FT53"/>
  <c r="GC52"/>
  <c r="GE68"/>
  <c r="GC67"/>
  <c r="GE65"/>
  <c r="FU65"/>
  <c r="GC63"/>
  <c r="GD62"/>
  <c r="FT62"/>
  <c r="GE61"/>
  <c r="FU61"/>
  <c r="GC59"/>
  <c r="GD58"/>
  <c r="FT58"/>
  <c r="GE57"/>
  <c r="FU57"/>
  <c r="GC55"/>
  <c r="GE53"/>
  <c r="FU53"/>
  <c r="GD52"/>
  <c r="FT52"/>
  <c r="GC51"/>
  <c r="GE51"/>
  <c r="GD50"/>
  <c r="FT50"/>
  <c r="GC49"/>
  <c r="GE47"/>
  <c r="FU47"/>
  <c r="GD46"/>
  <c r="FT46"/>
  <c r="GC45"/>
  <c r="GE43"/>
  <c r="FU43"/>
  <c r="GD42"/>
  <c r="FT42"/>
  <c r="GC41"/>
  <c r="GE39"/>
  <c r="FU39"/>
  <c r="GD38"/>
  <c r="FT38"/>
  <c r="GC37"/>
  <c r="GE35"/>
  <c r="FU35"/>
  <c r="FT51"/>
  <c r="GE50"/>
  <c r="FU50"/>
  <c r="GD49"/>
  <c r="FT49"/>
  <c r="GC48"/>
  <c r="GE46"/>
  <c r="FU46"/>
  <c r="GD45"/>
  <c r="FT45"/>
  <c r="GC44"/>
  <c r="GE42"/>
  <c r="FU42"/>
  <c r="GD41"/>
  <c r="FT41"/>
  <c r="GC40"/>
  <c r="GE38"/>
  <c r="FU38"/>
  <c r="GD37"/>
  <c r="FT37"/>
  <c r="GC36"/>
  <c r="GE52"/>
  <c r="FU52"/>
  <c r="FU51"/>
  <c r="GE49"/>
  <c r="FU49"/>
  <c r="GD48"/>
  <c r="FT48"/>
  <c r="GC47"/>
  <c r="GE45"/>
  <c r="FU45"/>
  <c r="GD44"/>
  <c r="FT44"/>
  <c r="GC43"/>
  <c r="GE41"/>
  <c r="FU41"/>
  <c r="GD40"/>
  <c r="FT40"/>
  <c r="GC39"/>
  <c r="GE37"/>
  <c r="FU37"/>
  <c r="GD36"/>
  <c r="FT36"/>
  <c r="GC35"/>
  <c r="GE33"/>
  <c r="FU33"/>
  <c r="GD32"/>
  <c r="FT32"/>
  <c r="GC31"/>
  <c r="GE29"/>
  <c r="FU29"/>
  <c r="GD28"/>
  <c r="FT28"/>
  <c r="GC27"/>
  <c r="GD51"/>
  <c r="GC50"/>
  <c r="GE48"/>
  <c r="FU48"/>
  <c r="GD47"/>
  <c r="FT47"/>
  <c r="GC46"/>
  <c r="GE44"/>
  <c r="FU44"/>
  <c r="GD43"/>
  <c r="FT43"/>
  <c r="GC42"/>
  <c r="GE40"/>
  <c r="FU40"/>
  <c r="GD39"/>
  <c r="FT39"/>
  <c r="GC38"/>
  <c r="GE36"/>
  <c r="FU36"/>
  <c r="GD35"/>
  <c r="FT35"/>
  <c r="GC34"/>
  <c r="GE32"/>
  <c r="FU32"/>
  <c r="GD31"/>
  <c r="FT31"/>
  <c r="GC30"/>
  <c r="GE28"/>
  <c r="FU28"/>
  <c r="FZ115"/>
  <c r="FZ114"/>
  <c r="FY113"/>
  <c r="FZ110"/>
  <c r="FZ113"/>
  <c r="FY112"/>
  <c r="FY115"/>
  <c r="FZ112"/>
  <c r="FY111"/>
  <c r="FZ109"/>
  <c r="FY108"/>
  <c r="FY114"/>
  <c r="FZ111"/>
  <c r="FY110"/>
  <c r="FZ108"/>
  <c r="FY107"/>
  <c r="FY106"/>
  <c r="FZ103"/>
  <c r="FY100"/>
  <c r="FZ99"/>
  <c r="FY109"/>
  <c r="FZ106"/>
  <c r="FY105"/>
  <c r="FY101"/>
  <c r="FZ100"/>
  <c r="FZ107"/>
  <c r="FZ105"/>
  <c r="FY104"/>
  <c r="FY102"/>
  <c r="FZ101"/>
  <c r="FY98"/>
  <c r="FZ97"/>
  <c r="FY96"/>
  <c r="FZ104"/>
  <c r="FY103"/>
  <c r="FZ102"/>
  <c r="FY99"/>
  <c r="FZ98"/>
  <c r="FZ96"/>
  <c r="FY95"/>
  <c r="FY97"/>
  <c r="FY94"/>
  <c r="FZ91"/>
  <c r="FY90"/>
  <c r="FZ87"/>
  <c r="FY86"/>
  <c r="FZ95"/>
  <c r="FZ94"/>
  <c r="FY93"/>
  <c r="FZ90"/>
  <c r="FY89"/>
  <c r="FZ86"/>
  <c r="FZ93"/>
  <c r="FY92"/>
  <c r="FZ89"/>
  <c r="FY88"/>
  <c r="FZ85"/>
  <c r="FY84"/>
  <c r="FZ81"/>
  <c r="FY80"/>
  <c r="FZ92"/>
  <c r="FY91"/>
  <c r="FZ88"/>
  <c r="FY87"/>
  <c r="FZ84"/>
  <c r="FY83"/>
  <c r="FZ80"/>
  <c r="FY81"/>
  <c r="FZ77"/>
  <c r="FY76"/>
  <c r="FZ73"/>
  <c r="FY72"/>
  <c r="FY79"/>
  <c r="FZ76"/>
  <c r="FY75"/>
  <c r="FZ72"/>
  <c r="FY85"/>
  <c r="FY82"/>
  <c r="FZ79"/>
  <c r="FY78"/>
  <c r="FZ75"/>
  <c r="FY74"/>
  <c r="FZ71"/>
  <c r="FY70"/>
  <c r="FZ67"/>
  <c r="FY66"/>
  <c r="FZ83"/>
  <c r="FZ82"/>
  <c r="FZ78"/>
  <c r="FY77"/>
  <c r="FZ74"/>
  <c r="FY73"/>
  <c r="FZ70"/>
  <c r="FY69"/>
  <c r="FZ66"/>
  <c r="FZ69"/>
  <c r="FZ68"/>
  <c r="FY63"/>
  <c r="FZ62"/>
  <c r="FY59"/>
  <c r="FZ58"/>
  <c r="FY55"/>
  <c r="FY67"/>
  <c r="FY64"/>
  <c r="FZ63"/>
  <c r="FY60"/>
  <c r="FZ59"/>
  <c r="FY56"/>
  <c r="FZ55"/>
  <c r="FY54"/>
  <c r="FY65"/>
  <c r="FZ64"/>
  <c r="FY61"/>
  <c r="FZ60"/>
  <c r="FY57"/>
  <c r="FZ56"/>
  <c r="FZ54"/>
  <c r="FY53"/>
  <c r="FY71"/>
  <c r="FY68"/>
  <c r="FZ65"/>
  <c r="FY62"/>
  <c r="FZ61"/>
  <c r="FY58"/>
  <c r="FZ57"/>
  <c r="FZ53"/>
  <c r="FY52"/>
  <c r="FZ52"/>
  <c r="FY51"/>
  <c r="FY50"/>
  <c r="FZ47"/>
  <c r="FY46"/>
  <c r="FZ43"/>
  <c r="FY42"/>
  <c r="FZ39"/>
  <c r="FY38"/>
  <c r="FZ35"/>
  <c r="FZ51"/>
  <c r="FZ50"/>
  <c r="FY49"/>
  <c r="FZ46"/>
  <c r="FY45"/>
  <c r="FZ42"/>
  <c r="FY41"/>
  <c r="FZ38"/>
  <c r="FY37"/>
  <c r="FZ49"/>
  <c r="FY48"/>
  <c r="FZ45"/>
  <c r="FY44"/>
  <c r="FZ41"/>
  <c r="FY40"/>
  <c r="FZ37"/>
  <c r="FY36"/>
  <c r="FZ33"/>
  <c r="FY32"/>
  <c r="FZ29"/>
  <c r="FY28"/>
  <c r="FZ48"/>
  <c r="FY47"/>
  <c r="FZ44"/>
  <c r="FY43"/>
  <c r="FZ40"/>
  <c r="FY39"/>
  <c r="FZ36"/>
  <c r="FY35"/>
  <c r="FZ32"/>
  <c r="FY31"/>
  <c r="FZ28"/>
  <c r="GH115"/>
  <c r="GJ115"/>
  <c r="GJ114"/>
  <c r="GI113"/>
  <c r="GH112"/>
  <c r="GJ110"/>
  <c r="GJ113"/>
  <c r="GI112"/>
  <c r="GH111"/>
  <c r="GI115"/>
  <c r="GH114"/>
  <c r="GJ112"/>
  <c r="GI111"/>
  <c r="GH110"/>
  <c r="GJ109"/>
  <c r="GI108"/>
  <c r="GH107"/>
  <c r="GI114"/>
  <c r="GH113"/>
  <c r="GJ111"/>
  <c r="GI110"/>
  <c r="GJ108"/>
  <c r="GI107"/>
  <c r="GH108"/>
  <c r="GI106"/>
  <c r="GH105"/>
  <c r="GJ103"/>
  <c r="GH101"/>
  <c r="GI100"/>
  <c r="GJ99"/>
  <c r="GJ106"/>
  <c r="GI105"/>
  <c r="GH104"/>
  <c r="GH102"/>
  <c r="GI101"/>
  <c r="GJ100"/>
  <c r="GH109"/>
  <c r="GJ107"/>
  <c r="GJ105"/>
  <c r="GI104"/>
  <c r="GH103"/>
  <c r="GI102"/>
  <c r="GJ101"/>
  <c r="GH99"/>
  <c r="GI98"/>
  <c r="GJ97"/>
  <c r="GI96"/>
  <c r="GH95"/>
  <c r="GI109"/>
  <c r="GH106"/>
  <c r="GJ104"/>
  <c r="GI103"/>
  <c r="GJ102"/>
  <c r="GH100"/>
  <c r="GI99"/>
  <c r="GJ98"/>
  <c r="GJ96"/>
  <c r="GI95"/>
  <c r="GI94"/>
  <c r="GH93"/>
  <c r="GJ91"/>
  <c r="GI90"/>
  <c r="GH89"/>
  <c r="GJ87"/>
  <c r="GI86"/>
  <c r="GH97"/>
  <c r="GJ95"/>
  <c r="GJ94"/>
  <c r="GI93"/>
  <c r="GH92"/>
  <c r="GJ90"/>
  <c r="GI89"/>
  <c r="GH88"/>
  <c r="GJ86"/>
  <c r="GH98"/>
  <c r="GI97"/>
  <c r="GJ93"/>
  <c r="GI92"/>
  <c r="GH91"/>
  <c r="GJ89"/>
  <c r="GI88"/>
  <c r="GH87"/>
  <c r="GJ85"/>
  <c r="GI84"/>
  <c r="GH83"/>
  <c r="GJ81"/>
  <c r="GI80"/>
  <c r="GH96"/>
  <c r="GH94"/>
  <c r="GJ92"/>
  <c r="GI91"/>
  <c r="GH90"/>
  <c r="GJ88"/>
  <c r="GI87"/>
  <c r="GH86"/>
  <c r="GJ84"/>
  <c r="GI83"/>
  <c r="GH82"/>
  <c r="GJ80"/>
  <c r="GI85"/>
  <c r="GI82"/>
  <c r="GH79"/>
  <c r="GJ77"/>
  <c r="GI76"/>
  <c r="GH75"/>
  <c r="GJ73"/>
  <c r="GI72"/>
  <c r="GH84"/>
  <c r="GJ82"/>
  <c r="GH81"/>
  <c r="GI79"/>
  <c r="GH78"/>
  <c r="GJ76"/>
  <c r="GI75"/>
  <c r="GH74"/>
  <c r="GJ72"/>
  <c r="GI81"/>
  <c r="GJ79"/>
  <c r="GI78"/>
  <c r="GH77"/>
  <c r="GJ75"/>
  <c r="GI74"/>
  <c r="GH73"/>
  <c r="GJ71"/>
  <c r="GI70"/>
  <c r="GH69"/>
  <c r="GJ67"/>
  <c r="GI66"/>
  <c r="GH85"/>
  <c r="GJ83"/>
  <c r="GH80"/>
  <c r="GJ78"/>
  <c r="GI77"/>
  <c r="GH76"/>
  <c r="GJ74"/>
  <c r="GI73"/>
  <c r="GH72"/>
  <c r="GJ70"/>
  <c r="GI69"/>
  <c r="GH68"/>
  <c r="GJ66"/>
  <c r="GI65"/>
  <c r="GH71"/>
  <c r="GJ69"/>
  <c r="GH66"/>
  <c r="GH64"/>
  <c r="GI63"/>
  <c r="GJ62"/>
  <c r="GH60"/>
  <c r="GI59"/>
  <c r="GJ58"/>
  <c r="GH56"/>
  <c r="GI55"/>
  <c r="GH54"/>
  <c r="GI71"/>
  <c r="GI68"/>
  <c r="GH65"/>
  <c r="GI64"/>
  <c r="GJ63"/>
  <c r="GH61"/>
  <c r="GI60"/>
  <c r="GJ59"/>
  <c r="GH57"/>
  <c r="GI56"/>
  <c r="GJ55"/>
  <c r="GI54"/>
  <c r="GH53"/>
  <c r="GH70"/>
  <c r="GJ68"/>
  <c r="GH67"/>
  <c r="GJ65"/>
  <c r="GJ64"/>
  <c r="GH62"/>
  <c r="GI61"/>
  <c r="GJ60"/>
  <c r="GH58"/>
  <c r="GI57"/>
  <c r="GJ56"/>
  <c r="GJ54"/>
  <c r="GI53"/>
  <c r="GH52"/>
  <c r="GI67"/>
  <c r="GH63"/>
  <c r="GI62"/>
  <c r="GJ61"/>
  <c r="GH59"/>
  <c r="GI58"/>
  <c r="GJ57"/>
  <c r="GH55"/>
  <c r="GJ53"/>
  <c r="GI52"/>
  <c r="GH51"/>
  <c r="GJ52"/>
  <c r="GI50"/>
  <c r="GH49"/>
  <c r="GJ47"/>
  <c r="GI46"/>
  <c r="GH45"/>
  <c r="GJ43"/>
  <c r="GI42"/>
  <c r="GH41"/>
  <c r="GJ39"/>
  <c r="GI38"/>
  <c r="GH37"/>
  <c r="GJ35"/>
  <c r="GJ50"/>
  <c r="GI49"/>
  <c r="GH48"/>
  <c r="GJ46"/>
  <c r="GI45"/>
  <c r="GH44"/>
  <c r="GJ42"/>
  <c r="GI41"/>
  <c r="GH40"/>
  <c r="GJ38"/>
  <c r="GI37"/>
  <c r="GH36"/>
  <c r="GI51"/>
  <c r="GJ49"/>
  <c r="GI48"/>
  <c r="GH47"/>
  <c r="GJ45"/>
  <c r="GI44"/>
  <c r="GH43"/>
  <c r="GJ41"/>
  <c r="GI40"/>
  <c r="GH39"/>
  <c r="GJ37"/>
  <c r="GI36"/>
  <c r="GH35"/>
  <c r="GJ33"/>
  <c r="GI32"/>
  <c r="GH31"/>
  <c r="GJ29"/>
  <c r="GI28"/>
  <c r="GH27"/>
  <c r="GJ51"/>
  <c r="GH50"/>
  <c r="GJ48"/>
  <c r="GI47"/>
  <c r="GH46"/>
  <c r="GJ44"/>
  <c r="GI43"/>
  <c r="GH42"/>
  <c r="GJ40"/>
  <c r="GI39"/>
  <c r="GH38"/>
  <c r="GJ36"/>
  <c r="GI35"/>
  <c r="GH34"/>
  <c r="GJ32"/>
  <c r="GI31"/>
  <c r="GH30"/>
  <c r="GJ28"/>
  <c r="CQ75" i="2"/>
  <c r="VU74" i="5"/>
  <c r="CQ77" i="2"/>
  <c r="VU76" i="5"/>
  <c r="CQ79" i="2"/>
  <c r="VU78" i="5"/>
  <c r="CQ81" i="2"/>
  <c r="VU80" i="5"/>
  <c r="CQ83" i="2"/>
  <c r="VU82" i="5"/>
  <c r="CQ85" i="2"/>
  <c r="VU84" i="5"/>
  <c r="CQ87" i="2"/>
  <c r="VU86" i="5"/>
  <c r="CQ89" i="2"/>
  <c r="VU88" i="5"/>
  <c r="CQ91" i="2"/>
  <c r="VU90" i="5"/>
  <c r="CQ93" i="2"/>
  <c r="VU92" i="5"/>
  <c r="CQ95" i="2"/>
  <c r="VU94" i="5"/>
  <c r="CQ97" i="2"/>
  <c r="VU96" i="5"/>
  <c r="CQ99" i="2"/>
  <c r="VU98" i="5"/>
  <c r="CQ101" i="2"/>
  <c r="VU100" i="5"/>
  <c r="CQ103" i="2"/>
  <c r="VU102" i="5"/>
  <c r="CQ105" i="2"/>
  <c r="VU104" i="5"/>
  <c r="CQ107" i="2"/>
  <c r="VU106" i="5"/>
  <c r="CQ109" i="2"/>
  <c r="VU108" i="5"/>
  <c r="CQ111" i="2"/>
  <c r="VU110" i="5"/>
  <c r="CQ113" i="2"/>
  <c r="VU112" i="5"/>
  <c r="CQ115" i="2"/>
  <c r="VU114" i="5"/>
  <c r="XE3"/>
  <c r="XM3"/>
  <c r="DJ4"/>
  <c r="GC4"/>
  <c r="GH4"/>
  <c r="XX4"/>
  <c r="FP5"/>
  <c r="FU5"/>
  <c r="FZ5"/>
  <c r="GE5"/>
  <c r="GJ5"/>
  <c r="FO6"/>
  <c r="FT6"/>
  <c r="FY6"/>
  <c r="GD6"/>
  <c r="GI6"/>
  <c r="FP7"/>
  <c r="FU7"/>
  <c r="FZ7"/>
  <c r="GE7"/>
  <c r="GJ7"/>
  <c r="GC9"/>
  <c r="GH9"/>
  <c r="FO10"/>
  <c r="FT10"/>
  <c r="FY10"/>
  <c r="GD10"/>
  <c r="GI10"/>
  <c r="FO12"/>
  <c r="FT12"/>
  <c r="FY12"/>
  <c r="GD12"/>
  <c r="GI12"/>
  <c r="GC16"/>
  <c r="GH16"/>
  <c r="FO17"/>
  <c r="FT17"/>
  <c r="FY17"/>
  <c r="GD17"/>
  <c r="GI17"/>
  <c r="FP18"/>
  <c r="FU18"/>
  <c r="FZ18"/>
  <c r="GE18"/>
  <c r="GJ18"/>
  <c r="GC20"/>
  <c r="GH20"/>
  <c r="FO21"/>
  <c r="FT21"/>
  <c r="FY21"/>
  <c r="GD21"/>
  <c r="GI21"/>
  <c r="FP22"/>
  <c r="FU22"/>
  <c r="FZ22"/>
  <c r="GE22"/>
  <c r="GJ22"/>
  <c r="GC24"/>
  <c r="GH24"/>
  <c r="FO25"/>
  <c r="FT25"/>
  <c r="FY25"/>
  <c r="GD25"/>
  <c r="GI25"/>
  <c r="FP26"/>
  <c r="FU26"/>
  <c r="FZ26"/>
  <c r="GE26"/>
  <c r="GJ26"/>
  <c r="FP27"/>
  <c r="GD27"/>
  <c r="GJ27"/>
  <c r="FY29"/>
  <c r="FT30"/>
  <c r="FZ30"/>
  <c r="FU31"/>
  <c r="GE31"/>
  <c r="FO33"/>
  <c r="GC33"/>
  <c r="GI33"/>
  <c r="FP34"/>
  <c r="GD34"/>
  <c r="GJ34"/>
  <c r="FH112"/>
  <c r="VX112"/>
  <c r="FK112"/>
  <c r="XS112"/>
  <c r="VP112"/>
  <c r="WR112"/>
  <c r="VL112"/>
  <c r="EX112"/>
  <c r="ER112"/>
  <c r="FE112"/>
  <c r="VT112"/>
  <c r="EU112"/>
  <c r="KZ112"/>
  <c r="WU112"/>
  <c r="AE113"/>
  <c r="Z113"/>
  <c r="EH113"/>
  <c r="AA113"/>
  <c r="EI113"/>
  <c r="AH113"/>
  <c r="AI113"/>
  <c r="AD113"/>
  <c r="UX113"/>
  <c r="AP113"/>
  <c r="AL113"/>
  <c r="UV113"/>
  <c r="VM112"/>
  <c r="UW113"/>
  <c r="KS113"/>
  <c r="AT113"/>
  <c r="XH113"/>
  <c r="WY113"/>
  <c r="WQ113"/>
  <c r="VW113"/>
  <c r="FJ113"/>
  <c r="XR113"/>
  <c r="HR113"/>
  <c r="HS113"/>
  <c r="EK113"/>
  <c r="WT114"/>
  <c r="KV114"/>
  <c r="LA114" s="1"/>
  <c r="F114"/>
  <c r="KR114"/>
  <c r="B114"/>
  <c r="EF114"/>
  <c r="EA114"/>
  <c r="HQ114"/>
  <c r="J114"/>
  <c r="EC114"/>
  <c r="V114"/>
  <c r="ED114"/>
  <c r="W114"/>
  <c r="R114"/>
  <c r="S114"/>
  <c r="N114"/>
  <c r="O114"/>
  <c r="ET114"/>
  <c r="BB114"/>
  <c r="VQ113"/>
  <c r="KW114"/>
  <c r="AX114"/>
  <c r="BF114"/>
  <c r="VX114"/>
  <c r="FK114"/>
  <c r="XS114"/>
  <c r="FH114"/>
  <c r="FE114"/>
  <c r="VT114"/>
  <c r="EU114"/>
  <c r="VP114"/>
  <c r="WR114"/>
  <c r="VL114"/>
  <c r="EX114"/>
  <c r="ER114"/>
  <c r="WU114"/>
  <c r="KZ114"/>
  <c r="AH115"/>
  <c r="EH115"/>
  <c r="AI115"/>
  <c r="AD115"/>
  <c r="EI115"/>
  <c r="AE115"/>
  <c r="Z115"/>
  <c r="AA115"/>
  <c r="UW115"/>
  <c r="KS115"/>
  <c r="UX115"/>
  <c r="UV115"/>
  <c r="VM114"/>
  <c r="AT115"/>
  <c r="AP115"/>
  <c r="AL115"/>
  <c r="WY115"/>
  <c r="XH115"/>
  <c r="WQ115"/>
  <c r="VW115"/>
  <c r="EK115"/>
  <c r="HR115"/>
  <c r="XR115"/>
  <c r="HS115"/>
  <c r="FJ115"/>
  <c r="GC12"/>
  <c r="GH12"/>
  <c r="FP13"/>
  <c r="FU13"/>
  <c r="FZ13"/>
  <c r="GE13"/>
  <c r="GJ13"/>
  <c r="FP14"/>
  <c r="FU14"/>
  <c r="FZ14"/>
  <c r="GE14"/>
  <c r="GJ14"/>
  <c r="FP15"/>
  <c r="FU15"/>
  <c r="FZ15"/>
  <c r="GE15"/>
  <c r="GJ15"/>
  <c r="GC17"/>
  <c r="GH17"/>
  <c r="FO18"/>
  <c r="FT18"/>
  <c r="FY18"/>
  <c r="GD18"/>
  <c r="GI18"/>
  <c r="FP19"/>
  <c r="FU19"/>
  <c r="FZ19"/>
  <c r="GE19"/>
  <c r="GJ19"/>
  <c r="GC21"/>
  <c r="GH21"/>
  <c r="FO22"/>
  <c r="FT22"/>
  <c r="FY22"/>
  <c r="GD22"/>
  <c r="GI22"/>
  <c r="FP23"/>
  <c r="FU23"/>
  <c r="FZ23"/>
  <c r="GE23"/>
  <c r="GJ23"/>
  <c r="GC25"/>
  <c r="GH25"/>
  <c r="FO26"/>
  <c r="FT26"/>
  <c r="FY26"/>
  <c r="GD26"/>
  <c r="GI26"/>
  <c r="FO27"/>
  <c r="FU27"/>
  <c r="GI27"/>
  <c r="GH28"/>
  <c r="GD29"/>
  <c r="FY30"/>
  <c r="GE30"/>
  <c r="GC32"/>
  <c r="FT33"/>
  <c r="GH33"/>
  <c r="FO34"/>
  <c r="FU34"/>
  <c r="GI34"/>
  <c r="FO13"/>
  <c r="FT13"/>
  <c r="FY13"/>
  <c r="GD13"/>
  <c r="GI13"/>
  <c r="FO14"/>
  <c r="FT14"/>
  <c r="FY14"/>
  <c r="GD14"/>
  <c r="GI14"/>
  <c r="FO15"/>
  <c r="FT15"/>
  <c r="FY15"/>
  <c r="GD15"/>
  <c r="GI15"/>
  <c r="FP16"/>
  <c r="FU16"/>
  <c r="FZ16"/>
  <c r="GE16"/>
  <c r="GJ16"/>
  <c r="GC18"/>
  <c r="GH18"/>
  <c r="FO19"/>
  <c r="FT19"/>
  <c r="FY19"/>
  <c r="GD19"/>
  <c r="GI19"/>
  <c r="FP20"/>
  <c r="FU20"/>
  <c r="FZ20"/>
  <c r="GE20"/>
  <c r="GJ20"/>
  <c r="GC22"/>
  <c r="GH22"/>
  <c r="FO23"/>
  <c r="FT23"/>
  <c r="FY23"/>
  <c r="GD23"/>
  <c r="GI23"/>
  <c r="FP24"/>
  <c r="FU24"/>
  <c r="FZ24"/>
  <c r="GE24"/>
  <c r="GJ24"/>
  <c r="GC26"/>
  <c r="GH26"/>
  <c r="FT27"/>
  <c r="FZ27"/>
  <c r="FO29"/>
  <c r="GC29"/>
  <c r="GI29"/>
  <c r="FP30"/>
  <c r="GD30"/>
  <c r="GJ30"/>
  <c r="FP31"/>
  <c r="FZ31"/>
  <c r="GJ31"/>
  <c r="FY33"/>
  <c r="FT34"/>
  <c r="FZ34"/>
  <c r="WV115" l="1"/>
  <c r="WV103"/>
  <c r="WV113"/>
  <c r="WV70"/>
  <c r="WV19"/>
  <c r="WV47"/>
  <c r="WV43"/>
  <c r="WV39"/>
  <c r="WV35"/>
  <c r="WV31"/>
  <c r="WV27"/>
  <c r="WV81"/>
  <c r="WV84"/>
  <c r="WV106"/>
  <c r="WV66"/>
  <c r="WV62"/>
  <c r="WV58"/>
  <c r="WV54"/>
  <c r="WV26"/>
  <c r="WV22"/>
  <c r="WV18"/>
  <c r="WV33"/>
  <c r="WV97"/>
  <c r="WV92"/>
  <c r="WV76"/>
  <c r="WV100"/>
  <c r="WV112"/>
  <c r="WV86"/>
  <c r="WV53"/>
  <c r="WV108"/>
  <c r="WV96"/>
  <c r="WV80"/>
  <c r="WV49"/>
  <c r="WV45"/>
  <c r="WV41"/>
  <c r="WV37"/>
  <c r="WV17"/>
  <c r="WV29"/>
  <c r="WV95"/>
  <c r="WV91"/>
  <c r="WV87"/>
  <c r="WV15"/>
  <c r="WV83"/>
  <c r="WV79"/>
  <c r="WV75"/>
  <c r="WV104"/>
  <c r="WV67"/>
  <c r="WV63"/>
  <c r="WV59"/>
  <c r="WV55"/>
  <c r="WV51"/>
  <c r="WV12"/>
  <c r="WV10"/>
  <c r="DX114"/>
  <c r="DY114"/>
  <c r="DW114"/>
  <c r="DY111"/>
  <c r="DW111"/>
  <c r="DX111"/>
  <c r="DX97"/>
  <c r="DY97"/>
  <c r="DW97"/>
  <c r="DS85"/>
  <c r="DT85"/>
  <c r="DU85"/>
  <c r="DO81"/>
  <c r="DP81"/>
  <c r="DQ81"/>
  <c r="DX77"/>
  <c r="DY77"/>
  <c r="DW77"/>
  <c r="DX110"/>
  <c r="DY110"/>
  <c r="DW110"/>
  <c r="DO102"/>
  <c r="DP102"/>
  <c r="DQ102"/>
  <c r="DT78"/>
  <c r="DU78"/>
  <c r="DS78"/>
  <c r="DS71"/>
  <c r="DT71"/>
  <c r="DU71"/>
  <c r="DY65"/>
  <c r="DW65"/>
  <c r="DX65"/>
  <c r="DO61"/>
  <c r="DP61"/>
  <c r="DQ61"/>
  <c r="DY57"/>
  <c r="DW57"/>
  <c r="DX57"/>
  <c r="DT53"/>
  <c r="DU53"/>
  <c r="DS53"/>
  <c r="DS114"/>
  <c r="DT114"/>
  <c r="DU114"/>
  <c r="DY115"/>
  <c r="DW115"/>
  <c r="DX115"/>
  <c r="DS113"/>
  <c r="DT113"/>
  <c r="DU113"/>
  <c r="DS109"/>
  <c r="DT109"/>
  <c r="DU109"/>
  <c r="DU107"/>
  <c r="DS107"/>
  <c r="DT107"/>
  <c r="DW105"/>
  <c r="DX105"/>
  <c r="DY105"/>
  <c r="DP105"/>
  <c r="DQ105"/>
  <c r="DO105"/>
  <c r="DW101"/>
  <c r="DX101"/>
  <c r="DY101"/>
  <c r="DP101"/>
  <c r="DQ101"/>
  <c r="DO101"/>
  <c r="DW99"/>
  <c r="DY99"/>
  <c r="DX99"/>
  <c r="DU95"/>
  <c r="DT95"/>
  <c r="DS95"/>
  <c r="DW93"/>
  <c r="DX93"/>
  <c r="DY93"/>
  <c r="DP93"/>
  <c r="DQ93"/>
  <c r="DO93"/>
  <c r="DW89"/>
  <c r="DX89"/>
  <c r="DY89"/>
  <c r="DP89"/>
  <c r="DQ89"/>
  <c r="DO89"/>
  <c r="DO85"/>
  <c r="DP85"/>
  <c r="DQ85"/>
  <c r="DU83"/>
  <c r="DS83"/>
  <c r="DT83"/>
  <c r="DU79"/>
  <c r="DS79"/>
  <c r="DT79"/>
  <c r="DU75"/>
  <c r="DS75"/>
  <c r="DT75"/>
  <c r="WI5"/>
  <c r="WL4"/>
  <c r="DS94"/>
  <c r="DT94"/>
  <c r="DU94"/>
  <c r="DW86"/>
  <c r="DX86"/>
  <c r="DY86"/>
  <c r="DQ86"/>
  <c r="DO86"/>
  <c r="DP86"/>
  <c r="DO71"/>
  <c r="DP71"/>
  <c r="DQ71"/>
  <c r="DW69"/>
  <c r="DX69"/>
  <c r="DY69"/>
  <c r="DU69"/>
  <c r="DS69"/>
  <c r="DT69"/>
  <c r="DS67"/>
  <c r="DT67"/>
  <c r="DU67"/>
  <c r="DS63"/>
  <c r="DT63"/>
  <c r="DU63"/>
  <c r="DS59"/>
  <c r="DT59"/>
  <c r="DU59"/>
  <c r="DS55"/>
  <c r="DT55"/>
  <c r="DU55"/>
  <c r="XD6"/>
  <c r="XE5"/>
  <c r="DO92"/>
  <c r="DP92"/>
  <c r="DQ92"/>
  <c r="DY92"/>
  <c r="DW92"/>
  <c r="DX92"/>
  <c r="DW106"/>
  <c r="DX106"/>
  <c r="DY106"/>
  <c r="DQ106"/>
  <c r="DO106"/>
  <c r="DP106"/>
  <c r="DS98"/>
  <c r="DT98"/>
  <c r="DU98"/>
  <c r="DW90"/>
  <c r="DX90"/>
  <c r="DY90"/>
  <c r="DQ90"/>
  <c r="DO90"/>
  <c r="DP90"/>
  <c r="DO82"/>
  <c r="DP82"/>
  <c r="DQ82"/>
  <c r="DQ72"/>
  <c r="DO72"/>
  <c r="DP72"/>
  <c r="DW72"/>
  <c r="DX72"/>
  <c r="DY72"/>
  <c r="DQ70"/>
  <c r="DP70"/>
  <c r="DO70"/>
  <c r="DO68"/>
  <c r="DP68"/>
  <c r="DQ68"/>
  <c r="DW66"/>
  <c r="DX66"/>
  <c r="DY66"/>
  <c r="DQ66"/>
  <c r="DO66"/>
  <c r="DP66"/>
  <c r="DW64"/>
  <c r="DX64"/>
  <c r="DY64"/>
  <c r="DP64"/>
  <c r="DQ64"/>
  <c r="DO64"/>
  <c r="DW60"/>
  <c r="DX60"/>
  <c r="DY60"/>
  <c r="DP60"/>
  <c r="DQ60"/>
  <c r="DO60"/>
  <c r="DW56"/>
  <c r="DX56"/>
  <c r="DY56"/>
  <c r="DP56"/>
  <c r="DQ56"/>
  <c r="DO56"/>
  <c r="DU54"/>
  <c r="DS54"/>
  <c r="DT54"/>
  <c r="DW50"/>
  <c r="DX50"/>
  <c r="DY50"/>
  <c r="DQ50"/>
  <c r="DO50"/>
  <c r="DP50"/>
  <c r="DW46"/>
  <c r="DX46"/>
  <c r="DY46"/>
  <c r="DQ46"/>
  <c r="DO46"/>
  <c r="DP46"/>
  <c r="DW42"/>
  <c r="DX42"/>
  <c r="DY42"/>
  <c r="DQ42"/>
  <c r="DO42"/>
  <c r="DP42"/>
  <c r="DW38"/>
  <c r="DX38"/>
  <c r="DY38"/>
  <c r="DQ38"/>
  <c r="DO38"/>
  <c r="DP38"/>
  <c r="DW28"/>
  <c r="DX28"/>
  <c r="DY28"/>
  <c r="DU26"/>
  <c r="DS26"/>
  <c r="DT26"/>
  <c r="DU22"/>
  <c r="DS22"/>
  <c r="DT22"/>
  <c r="DU18"/>
  <c r="DS18"/>
  <c r="DT18"/>
  <c r="DW14"/>
  <c r="DX14"/>
  <c r="DY14"/>
  <c r="DQ14"/>
  <c r="DO14"/>
  <c r="DP14"/>
  <c r="DT12"/>
  <c r="DU12"/>
  <c r="DS12"/>
  <c r="DT10"/>
  <c r="DU10"/>
  <c r="DS10"/>
  <c r="WN6"/>
  <c r="WO5"/>
  <c r="DT104"/>
  <c r="DU104"/>
  <c r="DS104"/>
  <c r="DT88"/>
  <c r="DU88"/>
  <c r="DS88"/>
  <c r="DO47"/>
  <c r="DP47"/>
  <c r="DQ47"/>
  <c r="DX47"/>
  <c r="DY47"/>
  <c r="DW47"/>
  <c r="DO43"/>
  <c r="DP43"/>
  <c r="DQ43"/>
  <c r="DX43"/>
  <c r="DY43"/>
  <c r="DW43"/>
  <c r="DO39"/>
  <c r="DP39"/>
  <c r="DQ39"/>
  <c r="DX39"/>
  <c r="DY39"/>
  <c r="DW39"/>
  <c r="DO35"/>
  <c r="DP35"/>
  <c r="DQ35"/>
  <c r="DX35"/>
  <c r="DY35"/>
  <c r="DW35"/>
  <c r="DS33"/>
  <c r="DT33"/>
  <c r="DU33"/>
  <c r="DS19"/>
  <c r="DT19"/>
  <c r="DU19"/>
  <c r="DQ8"/>
  <c r="DO8"/>
  <c r="DP8"/>
  <c r="DT6"/>
  <c r="DU6"/>
  <c r="DS6"/>
  <c r="DX4"/>
  <c r="DY4"/>
  <c r="DW4"/>
  <c r="DW2"/>
  <c r="DX2"/>
  <c r="DY2"/>
  <c r="DQ2"/>
  <c r="DO2"/>
  <c r="DP2"/>
  <c r="DT21"/>
  <c r="DU21"/>
  <c r="DS21"/>
  <c r="UQ5"/>
  <c r="UQ3"/>
  <c r="UR3" s="1"/>
  <c r="DW23"/>
  <c r="DX23"/>
  <c r="DY23"/>
  <c r="DQ23"/>
  <c r="DO23"/>
  <c r="DP23"/>
  <c r="DX9"/>
  <c r="DY9"/>
  <c r="DW9"/>
  <c r="DW15"/>
  <c r="DX15"/>
  <c r="DY15"/>
  <c r="DQ15"/>
  <c r="DO15"/>
  <c r="DP15"/>
  <c r="DU7"/>
  <c r="DS7"/>
  <c r="DT7"/>
  <c r="UL5"/>
  <c r="UL3"/>
  <c r="UM3" s="1"/>
  <c r="UG5"/>
  <c r="UG3"/>
  <c r="UH3" s="1"/>
  <c r="DS13"/>
  <c r="DT13"/>
  <c r="DU13"/>
  <c r="DP5"/>
  <c r="DQ5"/>
  <c r="DO5"/>
  <c r="DQ11"/>
  <c r="DO11"/>
  <c r="DP11"/>
  <c r="WV114"/>
  <c r="WV109"/>
  <c r="WV101"/>
  <c r="WV93"/>
  <c r="WV89"/>
  <c r="WV85"/>
  <c r="WV77"/>
  <c r="WV110"/>
  <c r="WV94"/>
  <c r="WV78"/>
  <c r="WV98"/>
  <c r="WV82"/>
  <c r="WV72"/>
  <c r="WV68"/>
  <c r="WV52"/>
  <c r="WV48"/>
  <c r="WV44"/>
  <c r="WV40"/>
  <c r="WV36"/>
  <c r="WV32"/>
  <c r="WV28"/>
  <c r="WV24"/>
  <c r="WV20"/>
  <c r="WV16"/>
  <c r="WV25"/>
  <c r="WV9"/>
  <c r="WV5"/>
  <c r="DI6"/>
  <c r="DJ5"/>
  <c r="DM5"/>
  <c r="DX81"/>
  <c r="DY81"/>
  <c r="DW81"/>
  <c r="DO77"/>
  <c r="DP77"/>
  <c r="DQ77"/>
  <c r="DS73"/>
  <c r="DT73"/>
  <c r="DU73"/>
  <c r="DW51"/>
  <c r="DX51"/>
  <c r="DY51"/>
  <c r="ZK6"/>
  <c r="ZL5"/>
  <c r="DQ100"/>
  <c r="DO100"/>
  <c r="DP100"/>
  <c r="DS76"/>
  <c r="DT76"/>
  <c r="DU76"/>
  <c r="CI253"/>
  <c r="CI251"/>
  <c r="CI249"/>
  <c r="CI247"/>
  <c r="CI245"/>
  <c r="CI243"/>
  <c r="CI241"/>
  <c r="CI239"/>
  <c r="CI237"/>
  <c r="CI235"/>
  <c r="CI233"/>
  <c r="CI231"/>
  <c r="CI229"/>
  <c r="CI227"/>
  <c r="CI225"/>
  <c r="CI223"/>
  <c r="CI221"/>
  <c r="CI219"/>
  <c r="CI217"/>
  <c r="CI215"/>
  <c r="CI213"/>
  <c r="CI211"/>
  <c r="CI132"/>
  <c r="CI125"/>
  <c r="CI124"/>
  <c r="CI250"/>
  <c r="CI246"/>
  <c r="CI242"/>
  <c r="CI238"/>
  <c r="CI234"/>
  <c r="CI230"/>
  <c r="CI226"/>
  <c r="CI222"/>
  <c r="CI218"/>
  <c r="CI214"/>
  <c r="CI210"/>
  <c r="CI209"/>
  <c r="CI207"/>
  <c r="CI205"/>
  <c r="CI203"/>
  <c r="CI201"/>
  <c r="CI199"/>
  <c r="CI197"/>
  <c r="CI195"/>
  <c r="CI193"/>
  <c r="CI191"/>
  <c r="CI190"/>
  <c r="CI189"/>
  <c r="CI188"/>
  <c r="CI187"/>
  <c r="CI186"/>
  <c r="CI185"/>
  <c r="CI184"/>
  <c r="CI183"/>
  <c r="CI182"/>
  <c r="CI181"/>
  <c r="CI180"/>
  <c r="CI179"/>
  <c r="CI178"/>
  <c r="CI177"/>
  <c r="CI176"/>
  <c r="CI175"/>
  <c r="CI174"/>
  <c r="CI173"/>
  <c r="CI172"/>
  <c r="CI171"/>
  <c r="CI170"/>
  <c r="CI169"/>
  <c r="CI168"/>
  <c r="CI166"/>
  <c r="CI164"/>
  <c r="CI162"/>
  <c r="CI160"/>
  <c r="CI158"/>
  <c r="CI156"/>
  <c r="CI154"/>
  <c r="CI152"/>
  <c r="CI150"/>
  <c r="CI148"/>
  <c r="CI146"/>
  <c r="CI144"/>
  <c r="CI142"/>
  <c r="CI140"/>
  <c r="CI138"/>
  <c r="CI136"/>
  <c r="CI134"/>
  <c r="CI131"/>
  <c r="CI130"/>
  <c r="CI123"/>
  <c r="CI122"/>
  <c r="CI121"/>
  <c r="CI120"/>
  <c r="CI119"/>
  <c r="CI118"/>
  <c r="CI117"/>
  <c r="CI116"/>
  <c r="CI212"/>
  <c r="CI129"/>
  <c r="CI128"/>
  <c r="CI252"/>
  <c r="CI248"/>
  <c r="CI244"/>
  <c r="CI240"/>
  <c r="CI236"/>
  <c r="CI232"/>
  <c r="CI228"/>
  <c r="CI224"/>
  <c r="CI220"/>
  <c r="CI216"/>
  <c r="CI208"/>
  <c r="CI206"/>
  <c r="CI204"/>
  <c r="CI202"/>
  <c r="CI200"/>
  <c r="CI198"/>
  <c r="CI196"/>
  <c r="CI194"/>
  <c r="CI192"/>
  <c r="CI167"/>
  <c r="CI165"/>
  <c r="CI163"/>
  <c r="CI161"/>
  <c r="CI159"/>
  <c r="CI157"/>
  <c r="CI155"/>
  <c r="CI153"/>
  <c r="CI151"/>
  <c r="CI149"/>
  <c r="CI147"/>
  <c r="CI145"/>
  <c r="CI143"/>
  <c r="CI141"/>
  <c r="CI139"/>
  <c r="CI137"/>
  <c r="CI135"/>
  <c r="CI133"/>
  <c r="CI127"/>
  <c r="CI126"/>
  <c r="CI114"/>
  <c r="CI110"/>
  <c r="CI115"/>
  <c r="CI113"/>
  <c r="CI112"/>
  <c r="CI109"/>
  <c r="CI111"/>
  <c r="CI108"/>
  <c r="CI103"/>
  <c r="CI106"/>
  <c r="CI100"/>
  <c r="CI107"/>
  <c r="CI105"/>
  <c r="CI101"/>
  <c r="CI97"/>
  <c r="CI104"/>
  <c r="CI102"/>
  <c r="CI98"/>
  <c r="CI96"/>
  <c r="CI91"/>
  <c r="CI87"/>
  <c r="CI95"/>
  <c r="CI94"/>
  <c r="CI90"/>
  <c r="CI86"/>
  <c r="CI93"/>
  <c r="CI89"/>
  <c r="CI85"/>
  <c r="CI81"/>
  <c r="CI99"/>
  <c r="CI92"/>
  <c r="CI88"/>
  <c r="CI84"/>
  <c r="CI80"/>
  <c r="CI82"/>
  <c r="CI77"/>
  <c r="CI73"/>
  <c r="CI76"/>
  <c r="CI72"/>
  <c r="CI79"/>
  <c r="CI75"/>
  <c r="CI71"/>
  <c r="CI67"/>
  <c r="CI83"/>
  <c r="CI78"/>
  <c r="CI74"/>
  <c r="CI70"/>
  <c r="CI66"/>
  <c r="CI69"/>
  <c r="CI62"/>
  <c r="CI58"/>
  <c r="CI68"/>
  <c r="CI63"/>
  <c r="CI59"/>
  <c r="CI55"/>
  <c r="CI64"/>
  <c r="CI60"/>
  <c r="CI56"/>
  <c r="CI54"/>
  <c r="CI65"/>
  <c r="CI61"/>
  <c r="CI57"/>
  <c r="CI53"/>
  <c r="CI51"/>
  <c r="CI47"/>
  <c r="CI43"/>
  <c r="CI39"/>
  <c r="CI35"/>
  <c r="CI52"/>
  <c r="CI50"/>
  <c r="CI46"/>
  <c r="CI42"/>
  <c r="CI38"/>
  <c r="CI49"/>
  <c r="CI45"/>
  <c r="CI41"/>
  <c r="CI37"/>
  <c r="CI33"/>
  <c r="CI29"/>
  <c r="CI48"/>
  <c r="CI44"/>
  <c r="CI40"/>
  <c r="CI36"/>
  <c r="CI32"/>
  <c r="CI28"/>
  <c r="CI31"/>
  <c r="CI24"/>
  <c r="CI20"/>
  <c r="CI16"/>
  <c r="CI9"/>
  <c r="CI4"/>
  <c r="CI34"/>
  <c r="CI27"/>
  <c r="CI23"/>
  <c r="CI19"/>
  <c r="CI15"/>
  <c r="CI14"/>
  <c r="CI13"/>
  <c r="CI11"/>
  <c r="CI8"/>
  <c r="CI26"/>
  <c r="CI22"/>
  <c r="CI18"/>
  <c r="CI7"/>
  <c r="CI6"/>
  <c r="CI5"/>
  <c r="CI30"/>
  <c r="CI25"/>
  <c r="CI21"/>
  <c r="CI17"/>
  <c r="CI12"/>
  <c r="CI10"/>
  <c r="DT82"/>
  <c r="DU82"/>
  <c r="DS82"/>
  <c r="DO74"/>
  <c r="DP74"/>
  <c r="DQ74"/>
  <c r="DY74"/>
  <c r="DW74"/>
  <c r="DX74"/>
  <c r="DT68"/>
  <c r="DU68"/>
  <c r="DS68"/>
  <c r="DS62"/>
  <c r="DT62"/>
  <c r="DU62"/>
  <c r="DS58"/>
  <c r="DT58"/>
  <c r="DU58"/>
  <c r="DT52"/>
  <c r="DU52"/>
  <c r="DS52"/>
  <c r="DT48"/>
  <c r="DU48"/>
  <c r="DS48"/>
  <c r="DT44"/>
  <c r="DU44"/>
  <c r="DS44"/>
  <c r="DT40"/>
  <c r="DU40"/>
  <c r="DS40"/>
  <c r="DT36"/>
  <c r="DU36"/>
  <c r="DS36"/>
  <c r="DY34"/>
  <c r="DW34"/>
  <c r="DX34"/>
  <c r="DS32"/>
  <c r="DT32"/>
  <c r="DU32"/>
  <c r="DW32"/>
  <c r="DX32"/>
  <c r="DY32"/>
  <c r="DO30"/>
  <c r="DP30"/>
  <c r="DQ30"/>
  <c r="DY30"/>
  <c r="DW30"/>
  <c r="DX30"/>
  <c r="DO24"/>
  <c r="DP24"/>
  <c r="DQ24"/>
  <c r="DX24"/>
  <c r="DY24"/>
  <c r="DW24"/>
  <c r="DO20"/>
  <c r="DP20"/>
  <c r="DQ20"/>
  <c r="DX20"/>
  <c r="DY20"/>
  <c r="DW20"/>
  <c r="DO16"/>
  <c r="DP16"/>
  <c r="DQ16"/>
  <c r="DX16"/>
  <c r="DY16"/>
  <c r="DW16"/>
  <c r="DY12"/>
  <c r="DW12"/>
  <c r="DX12"/>
  <c r="DY10"/>
  <c r="DW10"/>
  <c r="DX10"/>
  <c r="DW112"/>
  <c r="DX112"/>
  <c r="DY112"/>
  <c r="DP112"/>
  <c r="DQ112"/>
  <c r="DO112"/>
  <c r="DW49"/>
  <c r="DX49"/>
  <c r="DY49"/>
  <c r="DP49"/>
  <c r="DQ49"/>
  <c r="DO49"/>
  <c r="DW45"/>
  <c r="DX45"/>
  <c r="DY45"/>
  <c r="DP45"/>
  <c r="DQ45"/>
  <c r="DO45"/>
  <c r="DW41"/>
  <c r="DX41"/>
  <c r="DY41"/>
  <c r="DP41"/>
  <c r="DQ41"/>
  <c r="DO41"/>
  <c r="DW37"/>
  <c r="DX37"/>
  <c r="DY37"/>
  <c r="DP37"/>
  <c r="DQ37"/>
  <c r="DO37"/>
  <c r="DW31"/>
  <c r="DX31"/>
  <c r="DY31"/>
  <c r="DU31"/>
  <c r="DS31"/>
  <c r="DT31"/>
  <c r="DO29"/>
  <c r="DP29"/>
  <c r="DQ29"/>
  <c r="DW27"/>
  <c r="DX27"/>
  <c r="DY27"/>
  <c r="DP27"/>
  <c r="DO27"/>
  <c r="DQ27"/>
  <c r="DT25"/>
  <c r="DU25"/>
  <c r="DS25"/>
  <c r="DS8"/>
  <c r="DT8"/>
  <c r="DU8"/>
  <c r="DO4"/>
  <c r="DP4"/>
  <c r="DQ4"/>
  <c r="DT17"/>
  <c r="DU17"/>
  <c r="DS17"/>
  <c r="DW7"/>
  <c r="DX7"/>
  <c r="DY7"/>
  <c r="DW13"/>
  <c r="DX13"/>
  <c r="DY13"/>
  <c r="DU5"/>
  <c r="DS5"/>
  <c r="DT5"/>
  <c r="DS11"/>
  <c r="DT11"/>
  <c r="DU11"/>
  <c r="DQ3"/>
  <c r="DO3"/>
  <c r="DP3"/>
  <c r="WV3"/>
  <c r="DO114"/>
  <c r="DP114"/>
  <c r="DQ114"/>
  <c r="DP115"/>
  <c r="DO115"/>
  <c r="DQ115"/>
  <c r="DO111"/>
  <c r="DP111"/>
  <c r="DQ111"/>
  <c r="DS103"/>
  <c r="DT103"/>
  <c r="DU103"/>
  <c r="DU99"/>
  <c r="DS99"/>
  <c r="DT99"/>
  <c r="DO97"/>
  <c r="DP97"/>
  <c r="DQ97"/>
  <c r="DS91"/>
  <c r="DT91"/>
  <c r="DU91"/>
  <c r="DS87"/>
  <c r="DT87"/>
  <c r="DU87"/>
  <c r="DX85"/>
  <c r="DY85"/>
  <c r="DW85"/>
  <c r="DO110"/>
  <c r="DP110"/>
  <c r="DQ110"/>
  <c r="DY102"/>
  <c r="DW102"/>
  <c r="DX102"/>
  <c r="DW100"/>
  <c r="DX100"/>
  <c r="DY100"/>
  <c r="DQ84"/>
  <c r="DO84"/>
  <c r="DP84"/>
  <c r="DU115"/>
  <c r="DS115"/>
  <c r="DT115"/>
  <c r="DW113"/>
  <c r="DX113"/>
  <c r="DY113"/>
  <c r="DQ113"/>
  <c r="DO113"/>
  <c r="DP113"/>
  <c r="DP107"/>
  <c r="DQ107"/>
  <c r="DO107"/>
  <c r="DU105"/>
  <c r="DS105"/>
  <c r="DT105"/>
  <c r="DU101"/>
  <c r="DS101"/>
  <c r="DT101"/>
  <c r="DW95"/>
  <c r="DX95"/>
  <c r="DY95"/>
  <c r="DP95"/>
  <c r="DQ95"/>
  <c r="DO95"/>
  <c r="DU93"/>
  <c r="DS93"/>
  <c r="DT93"/>
  <c r="DU89"/>
  <c r="DS89"/>
  <c r="DT89"/>
  <c r="DP83"/>
  <c r="DQ83"/>
  <c r="DO83"/>
  <c r="DW79"/>
  <c r="DX79"/>
  <c r="DY79"/>
  <c r="DP79"/>
  <c r="DQ79"/>
  <c r="DO79"/>
  <c r="DW75"/>
  <c r="DX75"/>
  <c r="DY75"/>
  <c r="DP75"/>
  <c r="DQ75"/>
  <c r="DO75"/>
  <c r="DW94"/>
  <c r="DX94"/>
  <c r="DY94"/>
  <c r="DQ94"/>
  <c r="DO94"/>
  <c r="DP94"/>
  <c r="DS86"/>
  <c r="DT86"/>
  <c r="DU86"/>
  <c r="DP69"/>
  <c r="DQ69"/>
  <c r="DO69"/>
  <c r="DW63"/>
  <c r="DX63"/>
  <c r="DY63"/>
  <c r="DQ63"/>
  <c r="DO63"/>
  <c r="DP63"/>
  <c r="DW59"/>
  <c r="DX59"/>
  <c r="DY59"/>
  <c r="DQ59"/>
  <c r="DO59"/>
  <c r="DP59"/>
  <c r="DW55"/>
  <c r="DX55"/>
  <c r="DY55"/>
  <c r="DQ55"/>
  <c r="DO55"/>
  <c r="DP55"/>
  <c r="DY53"/>
  <c r="DW53"/>
  <c r="DX53"/>
  <c r="DS108"/>
  <c r="DU108"/>
  <c r="DT108"/>
  <c r="DT92"/>
  <c r="DU92"/>
  <c r="DS92"/>
  <c r="DS84"/>
  <c r="DT84"/>
  <c r="DU84"/>
  <c r="XW7"/>
  <c r="XX6"/>
  <c r="DS106"/>
  <c r="DT106"/>
  <c r="DU106"/>
  <c r="DQ98"/>
  <c r="DP98"/>
  <c r="DO98"/>
  <c r="DS90"/>
  <c r="DT90"/>
  <c r="DU90"/>
  <c r="DS72"/>
  <c r="DT72"/>
  <c r="DU72"/>
  <c r="DS70"/>
  <c r="DT70"/>
  <c r="DU70"/>
  <c r="DU64"/>
  <c r="DS64"/>
  <c r="DT64"/>
  <c r="DU60"/>
  <c r="DS60"/>
  <c r="DT60"/>
  <c r="DU56"/>
  <c r="DS56"/>
  <c r="DT56"/>
  <c r="DW54"/>
  <c r="DX54"/>
  <c r="DY54"/>
  <c r="DP54"/>
  <c r="DQ54"/>
  <c r="DO54"/>
  <c r="DS50"/>
  <c r="DT50"/>
  <c r="DU50"/>
  <c r="DS46"/>
  <c r="DT46"/>
  <c r="DU46"/>
  <c r="DS42"/>
  <c r="DT42"/>
  <c r="DU42"/>
  <c r="DS38"/>
  <c r="DT38"/>
  <c r="DU38"/>
  <c r="DO34"/>
  <c r="DP34"/>
  <c r="DQ34"/>
  <c r="DQ32"/>
  <c r="DO32"/>
  <c r="DP32"/>
  <c r="DQ28"/>
  <c r="DO28"/>
  <c r="DP28"/>
  <c r="DW26"/>
  <c r="DX26"/>
  <c r="DY26"/>
  <c r="DP26"/>
  <c r="DQ26"/>
  <c r="DO26"/>
  <c r="DW22"/>
  <c r="DX22"/>
  <c r="DY22"/>
  <c r="DP22"/>
  <c r="DQ22"/>
  <c r="DO22"/>
  <c r="DW18"/>
  <c r="DX18"/>
  <c r="DY18"/>
  <c r="DP18"/>
  <c r="DQ18"/>
  <c r="DO18"/>
  <c r="DS14"/>
  <c r="DT14"/>
  <c r="DU14"/>
  <c r="DO104"/>
  <c r="DP104"/>
  <c r="DQ104"/>
  <c r="DY104"/>
  <c r="DW104"/>
  <c r="DX104"/>
  <c r="DS96"/>
  <c r="DT96"/>
  <c r="DU96"/>
  <c r="DW96"/>
  <c r="DX96"/>
  <c r="DY96"/>
  <c r="DO88"/>
  <c r="DP88"/>
  <c r="DQ88"/>
  <c r="DY88"/>
  <c r="DW88"/>
  <c r="DX88"/>
  <c r="DS80"/>
  <c r="DT80"/>
  <c r="DU80"/>
  <c r="DW80"/>
  <c r="DX80"/>
  <c r="DY80"/>
  <c r="DS47"/>
  <c r="DT47"/>
  <c r="DU47"/>
  <c r="DS43"/>
  <c r="DT43"/>
  <c r="DU43"/>
  <c r="DS39"/>
  <c r="DT39"/>
  <c r="DU39"/>
  <c r="DS35"/>
  <c r="DT35"/>
  <c r="DU35"/>
  <c r="DO33"/>
  <c r="DP33"/>
  <c r="DQ33"/>
  <c r="DX33"/>
  <c r="DY33"/>
  <c r="DW33"/>
  <c r="DS29"/>
  <c r="DT29"/>
  <c r="DU29"/>
  <c r="DX29"/>
  <c r="DY29"/>
  <c r="DW29"/>
  <c r="DW19"/>
  <c r="DX19"/>
  <c r="DY19"/>
  <c r="DQ19"/>
  <c r="DO19"/>
  <c r="DP19"/>
  <c r="DW8"/>
  <c r="DX8"/>
  <c r="DY8"/>
  <c r="DO6"/>
  <c r="DP6"/>
  <c r="DQ6"/>
  <c r="DY6"/>
  <c r="DW6"/>
  <c r="DX6"/>
  <c r="DS4"/>
  <c r="DT4"/>
  <c r="DU4"/>
  <c r="DS2"/>
  <c r="DT2"/>
  <c r="DU2"/>
  <c r="DO21"/>
  <c r="DP21"/>
  <c r="DQ21"/>
  <c r="DY21"/>
  <c r="DW21"/>
  <c r="DX21"/>
  <c r="DS23"/>
  <c r="DT23"/>
  <c r="DU23"/>
  <c r="DO9"/>
  <c r="DP9"/>
  <c r="DQ9"/>
  <c r="DS15"/>
  <c r="DT15"/>
  <c r="DU15"/>
  <c r="DW5"/>
  <c r="DX5"/>
  <c r="DY5"/>
  <c r="DW11"/>
  <c r="DX11"/>
  <c r="DY11"/>
  <c r="DS3"/>
  <c r="DT3"/>
  <c r="DU3"/>
  <c r="WV111"/>
  <c r="WV99"/>
  <c r="WV102"/>
  <c r="WV73"/>
  <c r="WV69"/>
  <c r="WV65"/>
  <c r="WV61"/>
  <c r="WV57"/>
  <c r="WV90"/>
  <c r="WV74"/>
  <c r="WV50"/>
  <c r="WV46"/>
  <c r="WV42"/>
  <c r="WV38"/>
  <c r="WV34"/>
  <c r="WV21"/>
  <c r="WV4"/>
  <c r="WV23"/>
  <c r="DX109"/>
  <c r="DY109"/>
  <c r="DW109"/>
  <c r="DG503"/>
  <c r="DG502"/>
  <c r="DG501"/>
  <c r="DG500"/>
  <c r="DG499"/>
  <c r="DG498"/>
  <c r="DG497"/>
  <c r="DG496"/>
  <c r="DG495"/>
  <c r="DG494"/>
  <c r="DG493"/>
  <c r="DG492"/>
  <c r="DG491"/>
  <c r="DG490"/>
  <c r="DG489"/>
  <c r="DG488"/>
  <c r="DG487"/>
  <c r="DG486"/>
  <c r="DG485"/>
  <c r="DG484"/>
  <c r="DG483"/>
  <c r="DG482"/>
  <c r="DG481"/>
  <c r="DG480"/>
  <c r="DG479"/>
  <c r="DG478"/>
  <c r="DG477"/>
  <c r="DG476"/>
  <c r="DG475"/>
  <c r="DG474"/>
  <c r="DG473"/>
  <c r="DG472"/>
  <c r="DG471"/>
  <c r="DG470"/>
  <c r="DG469"/>
  <c r="DG448"/>
  <c r="DG444"/>
  <c r="DG440"/>
  <c r="DG436"/>
  <c r="DG467"/>
  <c r="DG465"/>
  <c r="DG463"/>
  <c r="DG461"/>
  <c r="DG459"/>
  <c r="DG457"/>
  <c r="DG455"/>
  <c r="DG453"/>
  <c r="DG451"/>
  <c r="DG449"/>
  <c r="DG445"/>
  <c r="DG441"/>
  <c r="DG437"/>
  <c r="DG435"/>
  <c r="DG434"/>
  <c r="DG433"/>
  <c r="DG432"/>
  <c r="DG431"/>
  <c r="DG430"/>
  <c r="DG429"/>
  <c r="DG428"/>
  <c r="DG427"/>
  <c r="DG426"/>
  <c r="DG425"/>
  <c r="DG424"/>
  <c r="DG423"/>
  <c r="DG422"/>
  <c r="DG421"/>
  <c r="DG420"/>
  <c r="DG419"/>
  <c r="DG418"/>
  <c r="DG417"/>
  <c r="DG416"/>
  <c r="DG415"/>
  <c r="DG414"/>
  <c r="DG413"/>
  <c r="DG412"/>
  <c r="DG411"/>
  <c r="DG410"/>
  <c r="DG409"/>
  <c r="DG408"/>
  <c r="DG407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468"/>
  <c r="DG450"/>
  <c r="DG446"/>
  <c r="DG442"/>
  <c r="DG438"/>
  <c r="DG466"/>
  <c r="DG464"/>
  <c r="DG462"/>
  <c r="DG460"/>
  <c r="DG458"/>
  <c r="DG456"/>
  <c r="DG454"/>
  <c r="DG452"/>
  <c r="DG447"/>
  <c r="DG443"/>
  <c r="DG439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1"/>
  <c r="DG249"/>
  <c r="DG247"/>
  <c r="DG245"/>
  <c r="DG243"/>
  <c r="DG241"/>
  <c r="DG239"/>
  <c r="DG237"/>
  <c r="DG235"/>
  <c r="DG233"/>
  <c r="DG231"/>
  <c r="DG229"/>
  <c r="DG227"/>
  <c r="DG225"/>
  <c r="DG223"/>
  <c r="DG221"/>
  <c r="DG219"/>
  <c r="DG217"/>
  <c r="DG215"/>
  <c r="DG213"/>
  <c r="DG211"/>
  <c r="DG209"/>
  <c r="DG132"/>
  <c r="DG125"/>
  <c r="DG124"/>
  <c r="DG252"/>
  <c r="DG248"/>
  <c r="DG244"/>
  <c r="DG240"/>
  <c r="DG236"/>
  <c r="DG232"/>
  <c r="DG228"/>
  <c r="DG224"/>
  <c r="DG220"/>
  <c r="DG216"/>
  <c r="DG207"/>
  <c r="DG205"/>
  <c r="DG203"/>
  <c r="DG201"/>
  <c r="DG199"/>
  <c r="DG197"/>
  <c r="DG195"/>
  <c r="DG193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6"/>
  <c r="DG164"/>
  <c r="DG162"/>
  <c r="DG160"/>
  <c r="DG158"/>
  <c r="DG156"/>
  <c r="DG154"/>
  <c r="DG152"/>
  <c r="DG150"/>
  <c r="DG148"/>
  <c r="DG146"/>
  <c r="DG144"/>
  <c r="DG142"/>
  <c r="DG140"/>
  <c r="DG138"/>
  <c r="DG136"/>
  <c r="DG134"/>
  <c r="DG131"/>
  <c r="DG130"/>
  <c r="DG123"/>
  <c r="DG122"/>
  <c r="DG121"/>
  <c r="DG120"/>
  <c r="DG119"/>
  <c r="DG118"/>
  <c r="DG117"/>
  <c r="DG116"/>
  <c r="DG210"/>
  <c r="DG129"/>
  <c r="DG128"/>
  <c r="DG250"/>
  <c r="DG246"/>
  <c r="DG242"/>
  <c r="DG238"/>
  <c r="DG234"/>
  <c r="DG230"/>
  <c r="DG226"/>
  <c r="DG222"/>
  <c r="DG218"/>
  <c r="DG214"/>
  <c r="DG212"/>
  <c r="DG208"/>
  <c r="DG206"/>
  <c r="DG204"/>
  <c r="DG202"/>
  <c r="DG200"/>
  <c r="DG198"/>
  <c r="DG196"/>
  <c r="DG194"/>
  <c r="DG192"/>
  <c r="DG167"/>
  <c r="DG165"/>
  <c r="DG163"/>
  <c r="DG161"/>
  <c r="DG159"/>
  <c r="DG157"/>
  <c r="DG155"/>
  <c r="DG153"/>
  <c r="DG151"/>
  <c r="DG149"/>
  <c r="DG147"/>
  <c r="DG145"/>
  <c r="DG143"/>
  <c r="DG141"/>
  <c r="DG139"/>
  <c r="DG137"/>
  <c r="DG135"/>
  <c r="DG133"/>
  <c r="DG127"/>
  <c r="DG126"/>
  <c r="DG114"/>
  <c r="DG110"/>
  <c r="DG113"/>
  <c r="DG115"/>
  <c r="DG112"/>
  <c r="DG109"/>
  <c r="DG111"/>
  <c r="DG108"/>
  <c r="DG107"/>
  <c r="DG103"/>
  <c r="DG106"/>
  <c r="DG100"/>
  <c r="DG105"/>
  <c r="DG101"/>
  <c r="DG97"/>
  <c r="DG104"/>
  <c r="DG102"/>
  <c r="DG98"/>
  <c r="DG96"/>
  <c r="DG91"/>
  <c r="DG87"/>
  <c r="DG99"/>
  <c r="DG94"/>
  <c r="DG90"/>
  <c r="DG86"/>
  <c r="DG93"/>
  <c r="DG89"/>
  <c r="DG85"/>
  <c r="DG81"/>
  <c r="DG95"/>
  <c r="DG92"/>
  <c r="DG88"/>
  <c r="DG84"/>
  <c r="DG80"/>
  <c r="DG77"/>
  <c r="DG73"/>
  <c r="DG83"/>
  <c r="DG76"/>
  <c r="DG72"/>
  <c r="DG82"/>
  <c r="DG79"/>
  <c r="DG75"/>
  <c r="DG71"/>
  <c r="DG67"/>
  <c r="DG78"/>
  <c r="DG74"/>
  <c r="DG70"/>
  <c r="DG66"/>
  <c r="DG62"/>
  <c r="DG58"/>
  <c r="DG63"/>
  <c r="DG59"/>
  <c r="DG55"/>
  <c r="DG69"/>
  <c r="DG64"/>
  <c r="DG60"/>
  <c r="DG56"/>
  <c r="DG54"/>
  <c r="DG68"/>
  <c r="DG65"/>
  <c r="DG61"/>
  <c r="DG57"/>
  <c r="DG53"/>
  <c r="DG52"/>
  <c r="DG51"/>
  <c r="DG47"/>
  <c r="DG43"/>
  <c r="DG39"/>
  <c r="DG35"/>
  <c r="DG50"/>
  <c r="DG46"/>
  <c r="DG42"/>
  <c r="DG38"/>
  <c r="DG49"/>
  <c r="DG45"/>
  <c r="DG41"/>
  <c r="DG37"/>
  <c r="DG33"/>
  <c r="DG29"/>
  <c r="DG48"/>
  <c r="DG44"/>
  <c r="DG40"/>
  <c r="DG36"/>
  <c r="DG32"/>
  <c r="DG28"/>
  <c r="DG24"/>
  <c r="DG20"/>
  <c r="DG16"/>
  <c r="DG9"/>
  <c r="DG4"/>
  <c r="DG30"/>
  <c r="DG27"/>
  <c r="DG23"/>
  <c r="DG19"/>
  <c r="DG15"/>
  <c r="DG14"/>
  <c r="DG13"/>
  <c r="DG11"/>
  <c r="DG8"/>
  <c r="DG31"/>
  <c r="DG26"/>
  <c r="DG22"/>
  <c r="DG18"/>
  <c r="DG7"/>
  <c r="DG5"/>
  <c r="DG34"/>
  <c r="DG25"/>
  <c r="DG21"/>
  <c r="DG17"/>
  <c r="DG12"/>
  <c r="DG10"/>
  <c r="DG6"/>
  <c r="DX71"/>
  <c r="DY71"/>
  <c r="DW71"/>
  <c r="DX67"/>
  <c r="DY67"/>
  <c r="DW67"/>
  <c r="DO65"/>
  <c r="DP65"/>
  <c r="DQ65"/>
  <c r="DY61"/>
  <c r="DW61"/>
  <c r="DX61"/>
  <c r="DO57"/>
  <c r="DP57"/>
  <c r="DQ57"/>
  <c r="DP51"/>
  <c r="DO51"/>
  <c r="DQ51"/>
  <c r="XL6"/>
  <c r="XM5"/>
  <c r="DW98"/>
  <c r="DX98"/>
  <c r="DY98"/>
  <c r="DT111"/>
  <c r="DU111"/>
  <c r="DS111"/>
  <c r="DO109"/>
  <c r="DQ109"/>
  <c r="DP109"/>
  <c r="DW107"/>
  <c r="DX107"/>
  <c r="DY107"/>
  <c r="DO103"/>
  <c r="DP103"/>
  <c r="DQ103"/>
  <c r="DX103"/>
  <c r="DY103"/>
  <c r="DW103"/>
  <c r="DP99"/>
  <c r="DQ99"/>
  <c r="DO99"/>
  <c r="DS97"/>
  <c r="DT97"/>
  <c r="DU97"/>
  <c r="DO91"/>
  <c r="DP91"/>
  <c r="DQ91"/>
  <c r="DX91"/>
  <c r="DY91"/>
  <c r="DW91"/>
  <c r="DO87"/>
  <c r="DP87"/>
  <c r="DQ87"/>
  <c r="DX87"/>
  <c r="DY87"/>
  <c r="DW87"/>
  <c r="DW83"/>
  <c r="DY83"/>
  <c r="DX83"/>
  <c r="DS81"/>
  <c r="DT81"/>
  <c r="DU81"/>
  <c r="DS77"/>
  <c r="DT77"/>
  <c r="DU77"/>
  <c r="DS110"/>
  <c r="DT110"/>
  <c r="DU110"/>
  <c r="DT102"/>
  <c r="DU102"/>
  <c r="DS102"/>
  <c r="DO78"/>
  <c r="DP78"/>
  <c r="DQ78"/>
  <c r="DY78"/>
  <c r="DW78"/>
  <c r="DX78"/>
  <c r="DO73"/>
  <c r="DP73"/>
  <c r="DQ73"/>
  <c r="DX73"/>
  <c r="DY73"/>
  <c r="DW73"/>
  <c r="DO67"/>
  <c r="DQ67"/>
  <c r="DP67"/>
  <c r="DT65"/>
  <c r="DU65"/>
  <c r="DS65"/>
  <c r="DT61"/>
  <c r="DU61"/>
  <c r="DS61"/>
  <c r="DT57"/>
  <c r="DU57"/>
  <c r="DS57"/>
  <c r="DO53"/>
  <c r="DP53"/>
  <c r="DQ53"/>
  <c r="DU51"/>
  <c r="DS51"/>
  <c r="DT51"/>
  <c r="DW108"/>
  <c r="DX108"/>
  <c r="DY108"/>
  <c r="DQ108"/>
  <c r="DO108"/>
  <c r="DP108"/>
  <c r="DS100"/>
  <c r="DT100"/>
  <c r="DU100"/>
  <c r="DW84"/>
  <c r="DX84"/>
  <c r="DY84"/>
  <c r="DW76"/>
  <c r="DX76"/>
  <c r="DY76"/>
  <c r="DQ76"/>
  <c r="DO76"/>
  <c r="DP76"/>
  <c r="DY82"/>
  <c r="DX82"/>
  <c r="DW82"/>
  <c r="DT74"/>
  <c r="DU74"/>
  <c r="DS74"/>
  <c r="DW70"/>
  <c r="DX70"/>
  <c r="DY70"/>
  <c r="DY68"/>
  <c r="DW68"/>
  <c r="DX68"/>
  <c r="DS66"/>
  <c r="DU66"/>
  <c r="DT66"/>
  <c r="DO62"/>
  <c r="DP62"/>
  <c r="DQ62"/>
  <c r="DX62"/>
  <c r="DY62"/>
  <c r="DW62"/>
  <c r="DO58"/>
  <c r="DP58"/>
  <c r="DQ58"/>
  <c r="DX58"/>
  <c r="DY58"/>
  <c r="DW58"/>
  <c r="DO52"/>
  <c r="DP52"/>
  <c r="DQ52"/>
  <c r="DY52"/>
  <c r="DW52"/>
  <c r="DX52"/>
  <c r="DO48"/>
  <c r="DP48"/>
  <c r="DQ48"/>
  <c r="DY48"/>
  <c r="DW48"/>
  <c r="DX48"/>
  <c r="DO44"/>
  <c r="DP44"/>
  <c r="DQ44"/>
  <c r="DY44"/>
  <c r="DW44"/>
  <c r="DX44"/>
  <c r="DO40"/>
  <c r="DP40"/>
  <c r="DQ40"/>
  <c r="DY40"/>
  <c r="DW40"/>
  <c r="DX40"/>
  <c r="DO36"/>
  <c r="DP36"/>
  <c r="DQ36"/>
  <c r="DY36"/>
  <c r="DW36"/>
  <c r="DX36"/>
  <c r="DT34"/>
  <c r="DU34"/>
  <c r="DS34"/>
  <c r="DT30"/>
  <c r="DU30"/>
  <c r="DS30"/>
  <c r="DS28"/>
  <c r="DT28"/>
  <c r="DU28"/>
  <c r="DS24"/>
  <c r="DT24"/>
  <c r="DU24"/>
  <c r="DS20"/>
  <c r="DT20"/>
  <c r="DU20"/>
  <c r="DS16"/>
  <c r="DT16"/>
  <c r="DU16"/>
  <c r="DO12"/>
  <c r="DP12"/>
  <c r="DQ12"/>
  <c r="DO10"/>
  <c r="DP10"/>
  <c r="DQ10"/>
  <c r="DU112"/>
  <c r="DS112"/>
  <c r="DT112"/>
  <c r="DQ96"/>
  <c r="DO96"/>
  <c r="DP96"/>
  <c r="DQ80"/>
  <c r="DO80"/>
  <c r="DP80"/>
  <c r="DU49"/>
  <c r="DS49"/>
  <c r="DT49"/>
  <c r="DU45"/>
  <c r="DS45"/>
  <c r="DT45"/>
  <c r="DU41"/>
  <c r="DS41"/>
  <c r="DT41"/>
  <c r="DU37"/>
  <c r="DS37"/>
  <c r="DT37"/>
  <c r="DP31"/>
  <c r="DQ31"/>
  <c r="DO31"/>
  <c r="DU27"/>
  <c r="DT27"/>
  <c r="DS27"/>
  <c r="DO25"/>
  <c r="DP25"/>
  <c r="DQ25"/>
  <c r="DY25"/>
  <c r="DW25"/>
  <c r="DX25"/>
  <c r="CD4"/>
  <c r="CD5" s="1"/>
  <c r="CD6" s="1"/>
  <c r="CD7" s="1"/>
  <c r="CD8" s="1"/>
  <c r="CD9" s="1"/>
  <c r="CD10" s="1"/>
  <c r="CD11" s="1"/>
  <c r="CD12" s="1"/>
  <c r="CD13" s="1"/>
  <c r="DO17"/>
  <c r="DP17"/>
  <c r="DQ17"/>
  <c r="DY17"/>
  <c r="DW17"/>
  <c r="DX17"/>
  <c r="DS9"/>
  <c r="DT9"/>
  <c r="DU9"/>
  <c r="DP7"/>
  <c r="DQ7"/>
  <c r="DO7"/>
  <c r="DQ13"/>
  <c r="DO13"/>
  <c r="DP13"/>
  <c r="DW3"/>
  <c r="DX3"/>
  <c r="DY3"/>
  <c r="WV107"/>
  <c r="CQ3"/>
  <c r="CY3"/>
  <c r="WV30"/>
  <c r="WV88"/>
  <c r="WV7"/>
  <c r="XX7" l="1"/>
  <c r="XW8"/>
  <c r="DJ6"/>
  <c r="DI7"/>
  <c r="DM6"/>
  <c r="WN7"/>
  <c r="WO6"/>
  <c r="UM4"/>
  <c r="UM5" s="1"/>
  <c r="UM6" s="1"/>
  <c r="UM7" s="1"/>
  <c r="UM8" s="1"/>
  <c r="UM9" s="1"/>
  <c r="UM10" s="1"/>
  <c r="UM11" s="1"/>
  <c r="UM12" s="1"/>
  <c r="UM13" s="1"/>
  <c r="UM14" s="1"/>
  <c r="UM15" s="1"/>
  <c r="UM16" s="1"/>
  <c r="UM17" s="1"/>
  <c r="UM18" s="1"/>
  <c r="UM19" s="1"/>
  <c r="UM20" s="1"/>
  <c r="UM21" s="1"/>
  <c r="UM22" s="1"/>
  <c r="UM23" s="1"/>
  <c r="UM24" s="1"/>
  <c r="UM25" s="1"/>
  <c r="UM26" s="1"/>
  <c r="UM27" s="1"/>
  <c r="UM28" s="1"/>
  <c r="UM29" s="1"/>
  <c r="UM30" s="1"/>
  <c r="UM31" s="1"/>
  <c r="UM32" s="1"/>
  <c r="UM33" s="1"/>
  <c r="UM34" s="1"/>
  <c r="UM35" s="1"/>
  <c r="UM36" s="1"/>
  <c r="UM37" s="1"/>
  <c r="UM38" s="1"/>
  <c r="UM39" s="1"/>
  <c r="UM40" s="1"/>
  <c r="UM41" s="1"/>
  <c r="UM42" s="1"/>
  <c r="UM43" s="1"/>
  <c r="UM44" s="1"/>
  <c r="UM45" s="1"/>
  <c r="UM46" s="1"/>
  <c r="UM47" s="1"/>
  <c r="UM48" s="1"/>
  <c r="UM49" s="1"/>
  <c r="UM50" s="1"/>
  <c r="UM51" s="1"/>
  <c r="UM52" s="1"/>
  <c r="UM53" s="1"/>
  <c r="UM54" s="1"/>
  <c r="UR4"/>
  <c r="UR5" s="1"/>
  <c r="UR6" s="1"/>
  <c r="UR7" s="1"/>
  <c r="UR8" s="1"/>
  <c r="UR9" s="1"/>
  <c r="UR10" s="1"/>
  <c r="UR11" s="1"/>
  <c r="UR12" s="1"/>
  <c r="UR13" s="1"/>
  <c r="UR14" s="1"/>
  <c r="UR15" s="1"/>
  <c r="UR16" s="1"/>
  <c r="UR17" s="1"/>
  <c r="UR18" s="1"/>
  <c r="UR19" s="1"/>
  <c r="UR20" s="1"/>
  <c r="UR21" s="1"/>
  <c r="UR22" s="1"/>
  <c r="UR23" s="1"/>
  <c r="UR24" s="1"/>
  <c r="UR25" s="1"/>
  <c r="UR26" s="1"/>
  <c r="UR27" s="1"/>
  <c r="UR28" s="1"/>
  <c r="UR29" s="1"/>
  <c r="UR30" s="1"/>
  <c r="UR31" s="1"/>
  <c r="UR32" s="1"/>
  <c r="UR33" s="1"/>
  <c r="UR34" s="1"/>
  <c r="UR35" s="1"/>
  <c r="UR36" s="1"/>
  <c r="UR37" s="1"/>
  <c r="UR38" s="1"/>
  <c r="UR39" s="1"/>
  <c r="UR40" s="1"/>
  <c r="UR41" s="1"/>
  <c r="UR42" s="1"/>
  <c r="UR43" s="1"/>
  <c r="UR44" s="1"/>
  <c r="UR45" s="1"/>
  <c r="UR46" s="1"/>
  <c r="UR47" s="1"/>
  <c r="UR48" s="1"/>
  <c r="UR49" s="1"/>
  <c r="UR50" s="1"/>
  <c r="UR51" s="1"/>
  <c r="UR52" s="1"/>
  <c r="UR53" s="1"/>
  <c r="UR54" s="1"/>
  <c r="CQ503"/>
  <c r="CQ502"/>
  <c r="CQ501"/>
  <c r="CQ500"/>
  <c r="CQ499"/>
  <c r="CQ498"/>
  <c r="CQ497"/>
  <c r="CQ496"/>
  <c r="CQ495"/>
  <c r="CQ494"/>
  <c r="CQ493"/>
  <c r="CQ492"/>
  <c r="CQ491"/>
  <c r="CQ490"/>
  <c r="CQ489"/>
  <c r="CQ488"/>
  <c r="CQ487"/>
  <c r="CQ486"/>
  <c r="CQ485"/>
  <c r="CQ484"/>
  <c r="CQ483"/>
  <c r="CQ482"/>
  <c r="CQ481"/>
  <c r="CQ480"/>
  <c r="CQ479"/>
  <c r="CQ478"/>
  <c r="CQ477"/>
  <c r="CQ476"/>
  <c r="CQ475"/>
  <c r="CQ474"/>
  <c r="CQ473"/>
  <c r="CQ472"/>
  <c r="CQ471"/>
  <c r="CQ470"/>
  <c r="CQ450"/>
  <c r="CQ446"/>
  <c r="CQ442"/>
  <c r="CQ438"/>
  <c r="CQ467"/>
  <c r="CQ465"/>
  <c r="CQ463"/>
  <c r="CQ461"/>
  <c r="CQ459"/>
  <c r="CQ457"/>
  <c r="CQ455"/>
  <c r="CQ453"/>
  <c r="CQ451"/>
  <c r="CQ447"/>
  <c r="CQ443"/>
  <c r="CQ439"/>
  <c r="CQ436"/>
  <c r="CQ435"/>
  <c r="CQ434"/>
  <c r="CQ433"/>
  <c r="CQ432"/>
  <c r="CQ431"/>
  <c r="CQ430"/>
  <c r="CQ429"/>
  <c r="CQ428"/>
  <c r="CQ427"/>
  <c r="CQ426"/>
  <c r="CQ425"/>
  <c r="CQ424"/>
  <c r="CQ423"/>
  <c r="CQ422"/>
  <c r="CQ421"/>
  <c r="CQ420"/>
  <c r="CQ419"/>
  <c r="CQ418"/>
  <c r="CQ417"/>
  <c r="CQ416"/>
  <c r="CQ415"/>
  <c r="CQ414"/>
  <c r="CQ413"/>
  <c r="CQ412"/>
  <c r="CQ411"/>
  <c r="CQ410"/>
  <c r="CQ409"/>
  <c r="CQ408"/>
  <c r="CQ407"/>
  <c r="CQ406"/>
  <c r="CQ405"/>
  <c r="CQ404"/>
  <c r="CQ403"/>
  <c r="CQ402"/>
  <c r="CQ401"/>
  <c r="CQ400"/>
  <c r="CQ399"/>
  <c r="CQ398"/>
  <c r="CQ397"/>
  <c r="CQ396"/>
  <c r="CQ395"/>
  <c r="CQ394"/>
  <c r="CQ393"/>
  <c r="CQ392"/>
  <c r="CQ391"/>
  <c r="CQ390"/>
  <c r="CQ389"/>
  <c r="CQ388"/>
  <c r="CQ387"/>
  <c r="CQ386"/>
  <c r="CQ385"/>
  <c r="CQ384"/>
  <c r="CQ383"/>
  <c r="CQ382"/>
  <c r="CQ381"/>
  <c r="CQ380"/>
  <c r="CQ379"/>
  <c r="CQ378"/>
  <c r="CQ377"/>
  <c r="CQ376"/>
  <c r="CQ375"/>
  <c r="CQ374"/>
  <c r="CQ373"/>
  <c r="CQ372"/>
  <c r="CQ371"/>
  <c r="CQ448"/>
  <c r="CQ444"/>
  <c r="CQ440"/>
  <c r="CQ469"/>
  <c r="CQ468"/>
  <c r="CQ466"/>
  <c r="CQ464"/>
  <c r="CQ462"/>
  <c r="CQ460"/>
  <c r="CQ458"/>
  <c r="CQ456"/>
  <c r="CQ454"/>
  <c r="CQ452"/>
  <c r="CQ449"/>
  <c r="CQ445"/>
  <c r="CQ441"/>
  <c r="CQ437"/>
  <c r="CQ370"/>
  <c r="CQ369"/>
  <c r="CQ368"/>
  <c r="CQ367"/>
  <c r="CQ366"/>
  <c r="CQ365"/>
  <c r="CQ364"/>
  <c r="CQ363"/>
  <c r="CQ362"/>
  <c r="CQ361"/>
  <c r="CQ360"/>
  <c r="CQ359"/>
  <c r="CQ358"/>
  <c r="CQ357"/>
  <c r="CQ356"/>
  <c r="CQ355"/>
  <c r="CQ354"/>
  <c r="CQ353"/>
  <c r="CQ352"/>
  <c r="CQ351"/>
  <c r="CQ350"/>
  <c r="CQ349"/>
  <c r="CQ348"/>
  <c r="CQ347"/>
  <c r="CQ346"/>
  <c r="CQ345"/>
  <c r="CQ344"/>
  <c r="CQ343"/>
  <c r="CQ342"/>
  <c r="CQ341"/>
  <c r="CQ340"/>
  <c r="CQ339"/>
  <c r="CQ338"/>
  <c r="CQ337"/>
  <c r="CQ336"/>
  <c r="CQ335"/>
  <c r="CQ334"/>
  <c r="CQ333"/>
  <c r="CQ332"/>
  <c r="CQ331"/>
  <c r="CQ330"/>
  <c r="CQ329"/>
  <c r="CQ328"/>
  <c r="CQ327"/>
  <c r="CQ326"/>
  <c r="CQ325"/>
  <c r="CQ324"/>
  <c r="CQ323"/>
  <c r="CQ322"/>
  <c r="CQ321"/>
  <c r="CQ320"/>
  <c r="CQ319"/>
  <c r="CQ318"/>
  <c r="CQ317"/>
  <c r="CQ316"/>
  <c r="CQ315"/>
  <c r="CQ314"/>
  <c r="CQ313"/>
  <c r="CQ312"/>
  <c r="CQ311"/>
  <c r="CQ310"/>
  <c r="CQ309"/>
  <c r="CQ308"/>
  <c r="CQ307"/>
  <c r="CQ306"/>
  <c r="CQ305"/>
  <c r="CQ304"/>
  <c r="CQ303"/>
  <c r="CQ302"/>
  <c r="CQ301"/>
  <c r="CQ300"/>
  <c r="CQ299"/>
  <c r="CQ298"/>
  <c r="CQ297"/>
  <c r="CQ296"/>
  <c r="CQ295"/>
  <c r="CQ294"/>
  <c r="CQ293"/>
  <c r="CQ292"/>
  <c r="CQ291"/>
  <c r="CQ290"/>
  <c r="CQ289"/>
  <c r="CQ288"/>
  <c r="CQ287"/>
  <c r="CQ286"/>
  <c r="CQ285"/>
  <c r="CQ284"/>
  <c r="CQ283"/>
  <c r="CQ282"/>
  <c r="CQ281"/>
  <c r="CQ280"/>
  <c r="CQ279"/>
  <c r="CQ278"/>
  <c r="CQ277"/>
  <c r="CQ276"/>
  <c r="CQ275"/>
  <c r="CQ274"/>
  <c r="CQ273"/>
  <c r="CQ272"/>
  <c r="CQ271"/>
  <c r="CQ270"/>
  <c r="CQ269"/>
  <c r="CQ268"/>
  <c r="CQ267"/>
  <c r="CQ266"/>
  <c r="CQ265"/>
  <c r="CQ264"/>
  <c r="CQ263"/>
  <c r="CQ262"/>
  <c r="CQ261"/>
  <c r="CQ260"/>
  <c r="CQ259"/>
  <c r="CQ258"/>
  <c r="CQ257"/>
  <c r="CQ256"/>
  <c r="CQ255"/>
  <c r="CQ254"/>
  <c r="CQ253"/>
  <c r="CQ251"/>
  <c r="CQ249"/>
  <c r="CQ247"/>
  <c r="CQ245"/>
  <c r="CQ243"/>
  <c r="CQ241"/>
  <c r="CQ239"/>
  <c r="CQ237"/>
  <c r="CQ235"/>
  <c r="CQ233"/>
  <c r="CQ231"/>
  <c r="CQ229"/>
  <c r="CQ227"/>
  <c r="CQ225"/>
  <c r="CQ223"/>
  <c r="CQ221"/>
  <c r="CQ219"/>
  <c r="CQ217"/>
  <c r="CQ215"/>
  <c r="CQ213"/>
  <c r="CQ211"/>
  <c r="CQ210"/>
  <c r="CQ132"/>
  <c r="CQ125"/>
  <c r="CQ124"/>
  <c r="CQ252"/>
  <c r="CQ248"/>
  <c r="CQ244"/>
  <c r="CQ240"/>
  <c r="CQ236"/>
  <c r="CQ232"/>
  <c r="CQ228"/>
  <c r="CQ224"/>
  <c r="CQ220"/>
  <c r="CQ216"/>
  <c r="CQ212"/>
  <c r="CQ209"/>
  <c r="CQ207"/>
  <c r="CQ205"/>
  <c r="CQ203"/>
  <c r="CQ201"/>
  <c r="CQ199"/>
  <c r="CQ197"/>
  <c r="CQ195"/>
  <c r="CQ193"/>
  <c r="CQ191"/>
  <c r="CQ190"/>
  <c r="CQ189"/>
  <c r="CQ188"/>
  <c r="CQ187"/>
  <c r="CQ186"/>
  <c r="CQ185"/>
  <c r="CQ184"/>
  <c r="CQ183"/>
  <c r="CQ182"/>
  <c r="CQ181"/>
  <c r="CQ180"/>
  <c r="CQ179"/>
  <c r="CQ178"/>
  <c r="CQ177"/>
  <c r="CQ176"/>
  <c r="CQ175"/>
  <c r="CQ174"/>
  <c r="CQ173"/>
  <c r="CQ172"/>
  <c r="CQ171"/>
  <c r="CQ170"/>
  <c r="CQ169"/>
  <c r="CQ168"/>
  <c r="CQ166"/>
  <c r="CQ164"/>
  <c r="CQ162"/>
  <c r="CQ160"/>
  <c r="CQ158"/>
  <c r="CQ156"/>
  <c r="CQ154"/>
  <c r="CQ152"/>
  <c r="CQ150"/>
  <c r="CQ148"/>
  <c r="CQ146"/>
  <c r="CQ144"/>
  <c r="CQ142"/>
  <c r="CQ140"/>
  <c r="CQ138"/>
  <c r="CQ136"/>
  <c r="CQ134"/>
  <c r="CQ131"/>
  <c r="CQ130"/>
  <c r="CQ123"/>
  <c r="CQ122"/>
  <c r="CQ121"/>
  <c r="CQ120"/>
  <c r="CQ119"/>
  <c r="CQ118"/>
  <c r="CQ117"/>
  <c r="CQ116"/>
  <c r="CQ129"/>
  <c r="CQ128"/>
  <c r="CQ250"/>
  <c r="CQ246"/>
  <c r="CQ242"/>
  <c r="CQ238"/>
  <c r="CQ234"/>
  <c r="CQ230"/>
  <c r="CQ226"/>
  <c r="CQ222"/>
  <c r="CQ218"/>
  <c r="CQ214"/>
  <c r="CQ208"/>
  <c r="CQ206"/>
  <c r="CQ204"/>
  <c r="CQ202"/>
  <c r="CQ200"/>
  <c r="CQ198"/>
  <c r="CQ196"/>
  <c r="CQ194"/>
  <c r="CQ192"/>
  <c r="CQ167"/>
  <c r="CQ165"/>
  <c r="CQ163"/>
  <c r="CQ161"/>
  <c r="CQ159"/>
  <c r="CQ157"/>
  <c r="CQ155"/>
  <c r="CQ153"/>
  <c r="CQ151"/>
  <c r="CQ149"/>
  <c r="CQ147"/>
  <c r="CQ145"/>
  <c r="CQ143"/>
  <c r="CQ141"/>
  <c r="CQ139"/>
  <c r="CQ137"/>
  <c r="CQ135"/>
  <c r="CQ133"/>
  <c r="CQ127"/>
  <c r="CQ126"/>
  <c r="CQ115"/>
  <c r="CQ114"/>
  <c r="CQ110"/>
  <c r="CQ113"/>
  <c r="CQ112"/>
  <c r="CQ109"/>
  <c r="CQ111"/>
  <c r="CQ108"/>
  <c r="CQ107"/>
  <c r="CQ103"/>
  <c r="CQ106"/>
  <c r="CQ100"/>
  <c r="CQ105"/>
  <c r="CQ101"/>
  <c r="CQ97"/>
  <c r="CQ104"/>
  <c r="CQ102"/>
  <c r="CQ98"/>
  <c r="CQ96"/>
  <c r="CQ91"/>
  <c r="CQ87"/>
  <c r="CQ99"/>
  <c r="CQ94"/>
  <c r="CQ90"/>
  <c r="CQ86"/>
  <c r="CQ93"/>
  <c r="CQ89"/>
  <c r="CQ85"/>
  <c r="CQ81"/>
  <c r="CQ95"/>
  <c r="CQ92"/>
  <c r="CQ88"/>
  <c r="CQ84"/>
  <c r="CQ80"/>
  <c r="CQ77"/>
  <c r="CQ73"/>
  <c r="CQ83"/>
  <c r="CQ76"/>
  <c r="CQ72"/>
  <c r="CQ82"/>
  <c r="CQ79"/>
  <c r="CQ75"/>
  <c r="CQ71"/>
  <c r="CQ67"/>
  <c r="CQ78"/>
  <c r="CQ74"/>
  <c r="CQ70"/>
  <c r="CQ66"/>
  <c r="CQ62"/>
  <c r="CQ58"/>
  <c r="CQ63"/>
  <c r="CQ59"/>
  <c r="CQ55"/>
  <c r="CQ69"/>
  <c r="CQ64"/>
  <c r="CQ60"/>
  <c r="CQ56"/>
  <c r="CQ54"/>
  <c r="CQ68"/>
  <c r="CQ65"/>
  <c r="CQ61"/>
  <c r="CQ57"/>
  <c r="CQ53"/>
  <c r="CQ51"/>
  <c r="CQ47"/>
  <c r="CQ43"/>
  <c r="CQ39"/>
  <c r="CQ35"/>
  <c r="CQ50"/>
  <c r="CQ46"/>
  <c r="CQ42"/>
  <c r="CQ38"/>
  <c r="CQ52"/>
  <c r="CQ49"/>
  <c r="CQ45"/>
  <c r="CQ41"/>
  <c r="CQ37"/>
  <c r="CQ33"/>
  <c r="CQ29"/>
  <c r="CQ48"/>
  <c r="CQ44"/>
  <c r="CQ40"/>
  <c r="CQ36"/>
  <c r="CQ32"/>
  <c r="CQ28"/>
  <c r="CQ24"/>
  <c r="CQ20"/>
  <c r="CQ16"/>
  <c r="CQ9"/>
  <c r="CQ4"/>
  <c r="CQ30"/>
  <c r="CQ27"/>
  <c r="CQ23"/>
  <c r="CQ19"/>
  <c r="CQ15"/>
  <c r="CQ14"/>
  <c r="CQ13"/>
  <c r="CQ11"/>
  <c r="CQ8"/>
  <c r="CQ31"/>
  <c r="CQ26"/>
  <c r="CQ22"/>
  <c r="CQ18"/>
  <c r="CQ7"/>
  <c r="CQ6"/>
  <c r="CQ5"/>
  <c r="CQ34"/>
  <c r="CQ25"/>
  <c r="CQ21"/>
  <c r="CQ17"/>
  <c r="CQ12"/>
  <c r="CQ10"/>
  <c r="XM6"/>
  <c r="XL7"/>
  <c r="CE3"/>
  <c r="CY503"/>
  <c r="CY502"/>
  <c r="CY501"/>
  <c r="CY500"/>
  <c r="CY499"/>
  <c r="CY498"/>
  <c r="CY497"/>
  <c r="CY496"/>
  <c r="CY495"/>
  <c r="CY494"/>
  <c r="CY493"/>
  <c r="CY492"/>
  <c r="CY491"/>
  <c r="CY490"/>
  <c r="CY489"/>
  <c r="CY488"/>
  <c r="CY487"/>
  <c r="CY486"/>
  <c r="CY485"/>
  <c r="CY484"/>
  <c r="CY483"/>
  <c r="CY482"/>
  <c r="CY481"/>
  <c r="CY480"/>
  <c r="CY479"/>
  <c r="CY478"/>
  <c r="CY477"/>
  <c r="CY476"/>
  <c r="CY475"/>
  <c r="CY474"/>
  <c r="CY473"/>
  <c r="CY472"/>
  <c r="CY471"/>
  <c r="CY470"/>
  <c r="CY469"/>
  <c r="CY447"/>
  <c r="CY443"/>
  <c r="CY439"/>
  <c r="CY468"/>
  <c r="CY466"/>
  <c r="CY464"/>
  <c r="CY462"/>
  <c r="CY460"/>
  <c r="CY458"/>
  <c r="CY456"/>
  <c r="CY454"/>
  <c r="CY452"/>
  <c r="CY448"/>
  <c r="CY444"/>
  <c r="CY440"/>
  <c r="CY436"/>
  <c r="CY435"/>
  <c r="CY434"/>
  <c r="CY433"/>
  <c r="CY432"/>
  <c r="CY431"/>
  <c r="CY430"/>
  <c r="CY429"/>
  <c r="CY428"/>
  <c r="CY427"/>
  <c r="CY426"/>
  <c r="CY425"/>
  <c r="CY424"/>
  <c r="CY423"/>
  <c r="CY422"/>
  <c r="CY421"/>
  <c r="CY420"/>
  <c r="CY419"/>
  <c r="CY418"/>
  <c r="CY417"/>
  <c r="CY416"/>
  <c r="CY415"/>
  <c r="CY414"/>
  <c r="CY413"/>
  <c r="CY412"/>
  <c r="CY411"/>
  <c r="CY410"/>
  <c r="CY409"/>
  <c r="CY408"/>
  <c r="CY407"/>
  <c r="CY406"/>
  <c r="CY405"/>
  <c r="CY404"/>
  <c r="CY403"/>
  <c r="CY402"/>
  <c r="CY401"/>
  <c r="CY400"/>
  <c r="CY399"/>
  <c r="CY398"/>
  <c r="CY397"/>
  <c r="CY396"/>
  <c r="CY395"/>
  <c r="CY394"/>
  <c r="CY393"/>
  <c r="CY392"/>
  <c r="CY391"/>
  <c r="CY390"/>
  <c r="CY389"/>
  <c r="CY388"/>
  <c r="CY387"/>
  <c r="CY386"/>
  <c r="CY385"/>
  <c r="CY384"/>
  <c r="CY383"/>
  <c r="CY382"/>
  <c r="CY381"/>
  <c r="CY380"/>
  <c r="CY379"/>
  <c r="CY378"/>
  <c r="CY377"/>
  <c r="CY376"/>
  <c r="CY375"/>
  <c r="CY374"/>
  <c r="CY373"/>
  <c r="CY372"/>
  <c r="CY371"/>
  <c r="CY449"/>
  <c r="CY445"/>
  <c r="CY441"/>
  <c r="CY437"/>
  <c r="CY467"/>
  <c r="CY465"/>
  <c r="CY463"/>
  <c r="CY461"/>
  <c r="CY459"/>
  <c r="CY457"/>
  <c r="CY455"/>
  <c r="CY453"/>
  <c r="CY451"/>
  <c r="CY450"/>
  <c r="CY446"/>
  <c r="CY442"/>
  <c r="CY438"/>
  <c r="CY370"/>
  <c r="CY369"/>
  <c r="CY368"/>
  <c r="CY367"/>
  <c r="CY366"/>
  <c r="CY365"/>
  <c r="CY364"/>
  <c r="CY363"/>
  <c r="CY362"/>
  <c r="CY361"/>
  <c r="CY360"/>
  <c r="CY359"/>
  <c r="CY358"/>
  <c r="CY357"/>
  <c r="CY356"/>
  <c r="CY355"/>
  <c r="CY354"/>
  <c r="CY353"/>
  <c r="CY352"/>
  <c r="CY351"/>
  <c r="CY350"/>
  <c r="CY349"/>
  <c r="CY348"/>
  <c r="CY347"/>
  <c r="CY346"/>
  <c r="CY345"/>
  <c r="CY344"/>
  <c r="CY343"/>
  <c r="CY342"/>
  <c r="CY341"/>
  <c r="CY340"/>
  <c r="CY339"/>
  <c r="CY338"/>
  <c r="CY337"/>
  <c r="CY336"/>
  <c r="CY335"/>
  <c r="CY334"/>
  <c r="CY333"/>
  <c r="CY332"/>
  <c r="CY331"/>
  <c r="CY330"/>
  <c r="CY329"/>
  <c r="CY328"/>
  <c r="CY327"/>
  <c r="CY326"/>
  <c r="CY325"/>
  <c r="CY324"/>
  <c r="CY323"/>
  <c r="CY322"/>
  <c r="CY321"/>
  <c r="CY320"/>
  <c r="CY319"/>
  <c r="CY318"/>
  <c r="CY317"/>
  <c r="CY316"/>
  <c r="CY315"/>
  <c r="CY314"/>
  <c r="CY313"/>
  <c r="CY312"/>
  <c r="CY311"/>
  <c r="CY310"/>
  <c r="CY309"/>
  <c r="CY308"/>
  <c r="CY307"/>
  <c r="CY306"/>
  <c r="CY305"/>
  <c r="CY304"/>
  <c r="CY303"/>
  <c r="CY302"/>
  <c r="CY301"/>
  <c r="CY300"/>
  <c r="CY299"/>
  <c r="CY298"/>
  <c r="CY297"/>
  <c r="CY296"/>
  <c r="CY295"/>
  <c r="CY294"/>
  <c r="CY293"/>
  <c r="CY292"/>
  <c r="CY291"/>
  <c r="CY290"/>
  <c r="CY289"/>
  <c r="CY288"/>
  <c r="CY287"/>
  <c r="CY286"/>
  <c r="CY285"/>
  <c r="CY284"/>
  <c r="CY283"/>
  <c r="CY282"/>
  <c r="CY281"/>
  <c r="CY280"/>
  <c r="CY279"/>
  <c r="CY278"/>
  <c r="CY277"/>
  <c r="CY276"/>
  <c r="CY275"/>
  <c r="CY274"/>
  <c r="CY273"/>
  <c r="CY272"/>
  <c r="CY271"/>
  <c r="CY270"/>
  <c r="CY269"/>
  <c r="CY268"/>
  <c r="CY267"/>
  <c r="CY266"/>
  <c r="CY265"/>
  <c r="CY264"/>
  <c r="CY263"/>
  <c r="CY262"/>
  <c r="CY261"/>
  <c r="CY260"/>
  <c r="CY259"/>
  <c r="CY258"/>
  <c r="CY257"/>
  <c r="CY256"/>
  <c r="CY255"/>
  <c r="CY254"/>
  <c r="CY253"/>
  <c r="CY251"/>
  <c r="CY249"/>
  <c r="CY247"/>
  <c r="CY245"/>
  <c r="CY243"/>
  <c r="CY241"/>
  <c r="CY239"/>
  <c r="CY237"/>
  <c r="CY235"/>
  <c r="CY233"/>
  <c r="CY231"/>
  <c r="CY229"/>
  <c r="CY227"/>
  <c r="CY225"/>
  <c r="CY223"/>
  <c r="CY221"/>
  <c r="CY219"/>
  <c r="CY217"/>
  <c r="CY215"/>
  <c r="CY213"/>
  <c r="CY211"/>
  <c r="CY209"/>
  <c r="CY212"/>
  <c r="CY132"/>
  <c r="CY125"/>
  <c r="CY124"/>
  <c r="CY250"/>
  <c r="CY246"/>
  <c r="CY242"/>
  <c r="CY238"/>
  <c r="CY234"/>
  <c r="CY230"/>
  <c r="CY226"/>
  <c r="CY222"/>
  <c r="CY218"/>
  <c r="CY214"/>
  <c r="CY207"/>
  <c r="CY205"/>
  <c r="CY203"/>
  <c r="CY201"/>
  <c r="CY199"/>
  <c r="CY197"/>
  <c r="CY195"/>
  <c r="CY193"/>
  <c r="CY191"/>
  <c r="CY190"/>
  <c r="CY189"/>
  <c r="CY188"/>
  <c r="CY187"/>
  <c r="CY186"/>
  <c r="CY185"/>
  <c r="CY184"/>
  <c r="CY183"/>
  <c r="CY182"/>
  <c r="CY181"/>
  <c r="CY180"/>
  <c r="CY179"/>
  <c r="CY178"/>
  <c r="CY177"/>
  <c r="CY176"/>
  <c r="CY175"/>
  <c r="CY174"/>
  <c r="CY173"/>
  <c r="CY172"/>
  <c r="CY171"/>
  <c r="CY170"/>
  <c r="CY169"/>
  <c r="CY168"/>
  <c r="CY166"/>
  <c r="CY164"/>
  <c r="CY162"/>
  <c r="CY160"/>
  <c r="CY158"/>
  <c r="CY156"/>
  <c r="CY154"/>
  <c r="CY152"/>
  <c r="CY150"/>
  <c r="CY148"/>
  <c r="CY146"/>
  <c r="CY144"/>
  <c r="CY142"/>
  <c r="CY140"/>
  <c r="CY138"/>
  <c r="CY136"/>
  <c r="CY134"/>
  <c r="CY131"/>
  <c r="CY130"/>
  <c r="CY123"/>
  <c r="CY122"/>
  <c r="CY121"/>
  <c r="CY120"/>
  <c r="CY119"/>
  <c r="CY118"/>
  <c r="CY117"/>
  <c r="CY116"/>
  <c r="CY129"/>
  <c r="CY128"/>
  <c r="CY252"/>
  <c r="CY248"/>
  <c r="CY244"/>
  <c r="CY240"/>
  <c r="CY236"/>
  <c r="CY232"/>
  <c r="CY228"/>
  <c r="CY224"/>
  <c r="CY220"/>
  <c r="CY216"/>
  <c r="CY210"/>
  <c r="CY208"/>
  <c r="CY206"/>
  <c r="CY204"/>
  <c r="CY202"/>
  <c r="CY200"/>
  <c r="CY198"/>
  <c r="CY196"/>
  <c r="CY194"/>
  <c r="CY192"/>
  <c r="CY167"/>
  <c r="CY165"/>
  <c r="CY163"/>
  <c r="CY161"/>
  <c r="CY159"/>
  <c r="CY157"/>
  <c r="CY155"/>
  <c r="CY153"/>
  <c r="CY151"/>
  <c r="CY149"/>
  <c r="CY147"/>
  <c r="CY145"/>
  <c r="CY143"/>
  <c r="CY141"/>
  <c r="CY139"/>
  <c r="CY137"/>
  <c r="CY135"/>
  <c r="CY133"/>
  <c r="CY127"/>
  <c r="CY126"/>
  <c r="CY114"/>
  <c r="CY110"/>
  <c r="CY113"/>
  <c r="CY112"/>
  <c r="CY109"/>
  <c r="CY115"/>
  <c r="CY111"/>
  <c r="CY108"/>
  <c r="CY103"/>
  <c r="CY106"/>
  <c r="CY100"/>
  <c r="CY107"/>
  <c r="CY105"/>
  <c r="CY101"/>
  <c r="CY97"/>
  <c r="CY104"/>
  <c r="CY102"/>
  <c r="CY98"/>
  <c r="CY96"/>
  <c r="CY91"/>
  <c r="CY87"/>
  <c r="CY95"/>
  <c r="CY94"/>
  <c r="CY90"/>
  <c r="CY86"/>
  <c r="CY93"/>
  <c r="CY89"/>
  <c r="CY85"/>
  <c r="CY81"/>
  <c r="CY99"/>
  <c r="CY92"/>
  <c r="CY88"/>
  <c r="CY84"/>
  <c r="CY80"/>
  <c r="CY82"/>
  <c r="CY77"/>
  <c r="CY73"/>
  <c r="CY76"/>
  <c r="CY72"/>
  <c r="CY79"/>
  <c r="CY75"/>
  <c r="CY71"/>
  <c r="CY67"/>
  <c r="CY83"/>
  <c r="CY78"/>
  <c r="CY74"/>
  <c r="CY70"/>
  <c r="CY66"/>
  <c r="CY69"/>
  <c r="CY62"/>
  <c r="CY58"/>
  <c r="CY68"/>
  <c r="CY63"/>
  <c r="CY59"/>
  <c r="CY55"/>
  <c r="CY64"/>
  <c r="CY60"/>
  <c r="CY56"/>
  <c r="CY54"/>
  <c r="CY65"/>
  <c r="CY61"/>
  <c r="CY57"/>
  <c r="CY53"/>
  <c r="CY51"/>
  <c r="CY47"/>
  <c r="CY43"/>
  <c r="CY39"/>
  <c r="CY35"/>
  <c r="CY50"/>
  <c r="CY46"/>
  <c r="CY42"/>
  <c r="CY38"/>
  <c r="CY49"/>
  <c r="CY45"/>
  <c r="CY41"/>
  <c r="CY37"/>
  <c r="CY33"/>
  <c r="CY29"/>
  <c r="CY52"/>
  <c r="CY48"/>
  <c r="CY44"/>
  <c r="CY40"/>
  <c r="CY36"/>
  <c r="CY32"/>
  <c r="CY28"/>
  <c r="CY31"/>
  <c r="CY24"/>
  <c r="CY20"/>
  <c r="CY16"/>
  <c r="CY9"/>
  <c r="CY4"/>
  <c r="CY34"/>
  <c r="CY27"/>
  <c r="CY23"/>
  <c r="CY19"/>
  <c r="CY15"/>
  <c r="CY14"/>
  <c r="CY13"/>
  <c r="CY11"/>
  <c r="CY8"/>
  <c r="CY26"/>
  <c r="CY22"/>
  <c r="CY18"/>
  <c r="CY7"/>
  <c r="CY6"/>
  <c r="CY5"/>
  <c r="CY30"/>
  <c r="CY25"/>
  <c r="CY21"/>
  <c r="CY17"/>
  <c r="CY12"/>
  <c r="CY10"/>
  <c r="ZK7"/>
  <c r="ZL6"/>
  <c r="UH4"/>
  <c r="UH5" s="1"/>
  <c r="UH6" s="1"/>
  <c r="UH7" s="1"/>
  <c r="UH8" s="1"/>
  <c r="UH9" s="1"/>
  <c r="UH10" s="1"/>
  <c r="UH11" s="1"/>
  <c r="UH12" s="1"/>
  <c r="UH13" s="1"/>
  <c r="UH14" s="1"/>
  <c r="UH15" s="1"/>
  <c r="UH16" s="1"/>
  <c r="UH17" s="1"/>
  <c r="UH18" s="1"/>
  <c r="UH19" s="1"/>
  <c r="UH20" s="1"/>
  <c r="UH21" s="1"/>
  <c r="UH22" s="1"/>
  <c r="UH23" s="1"/>
  <c r="UH24" s="1"/>
  <c r="UH25" s="1"/>
  <c r="UH26" s="1"/>
  <c r="UH27" s="1"/>
  <c r="UH28" s="1"/>
  <c r="UH29" s="1"/>
  <c r="UH30" s="1"/>
  <c r="UH31" s="1"/>
  <c r="UH32" s="1"/>
  <c r="UH33" s="1"/>
  <c r="UH34" s="1"/>
  <c r="UH35" s="1"/>
  <c r="UH36" s="1"/>
  <c r="UH37" s="1"/>
  <c r="UH38" s="1"/>
  <c r="UH39" s="1"/>
  <c r="UH40" s="1"/>
  <c r="UH41" s="1"/>
  <c r="UH42" s="1"/>
  <c r="UH43" s="1"/>
  <c r="UH44" s="1"/>
  <c r="UH45" s="1"/>
  <c r="UH46" s="1"/>
  <c r="UH47" s="1"/>
  <c r="UH48" s="1"/>
  <c r="UH49" s="1"/>
  <c r="UH50" s="1"/>
  <c r="UH51" s="1"/>
  <c r="UH52" s="1"/>
  <c r="UH53" s="1"/>
  <c r="UH54" s="1"/>
  <c r="XE6"/>
  <c r="XD7"/>
  <c r="WL5"/>
  <c r="WI6"/>
  <c r="XM7" l="1"/>
  <c r="XL8"/>
  <c r="UI3"/>
  <c r="UN3"/>
  <c r="XE7"/>
  <c r="XD8"/>
  <c r="WI7"/>
  <c r="WL6"/>
  <c r="CE7"/>
  <c r="CE6"/>
  <c r="CE5"/>
  <c r="CE12"/>
  <c r="CE10"/>
  <c r="CE9"/>
  <c r="CE4"/>
  <c r="CE13"/>
  <c r="CE11"/>
  <c r="CE8"/>
  <c r="WN8"/>
  <c r="WO7"/>
  <c r="XX8"/>
  <c r="XW9"/>
  <c r="ZK8"/>
  <c r="ZL7"/>
  <c r="US3"/>
  <c r="DJ7"/>
  <c r="DI8"/>
  <c r="DM7"/>
  <c r="US53" l="1"/>
  <c r="US52"/>
  <c r="US51"/>
  <c r="US54"/>
  <c r="US48"/>
  <c r="US44"/>
  <c r="US40"/>
  <c r="US36"/>
  <c r="US47"/>
  <c r="US43"/>
  <c r="US39"/>
  <c r="US35"/>
  <c r="US50"/>
  <c r="US46"/>
  <c r="US42"/>
  <c r="US38"/>
  <c r="US34"/>
  <c r="US30"/>
  <c r="US49"/>
  <c r="US45"/>
  <c r="US41"/>
  <c r="US37"/>
  <c r="US33"/>
  <c r="US29"/>
  <c r="US27"/>
  <c r="US25"/>
  <c r="US21"/>
  <c r="US17"/>
  <c r="US12"/>
  <c r="US10"/>
  <c r="US6"/>
  <c r="US28"/>
  <c r="US24"/>
  <c r="US20"/>
  <c r="US16"/>
  <c r="US9"/>
  <c r="US4"/>
  <c r="US31"/>
  <c r="US23"/>
  <c r="US19"/>
  <c r="US15"/>
  <c r="US14"/>
  <c r="US13"/>
  <c r="US11"/>
  <c r="US8"/>
  <c r="US5"/>
  <c r="US32"/>
  <c r="US26"/>
  <c r="US22"/>
  <c r="US18"/>
  <c r="US7"/>
  <c r="XW10"/>
  <c r="XX9"/>
  <c r="XD9"/>
  <c r="XE8"/>
  <c r="XL9"/>
  <c r="XM8"/>
  <c r="DI9"/>
  <c r="DM8"/>
  <c r="DJ8"/>
  <c r="ZL8"/>
  <c r="ZK9"/>
  <c r="WO8"/>
  <c r="WN9"/>
  <c r="WI8"/>
  <c r="WL7"/>
  <c r="UI54"/>
  <c r="UI53"/>
  <c r="UI52"/>
  <c r="UI50"/>
  <c r="UI46"/>
  <c r="UI42"/>
  <c r="UI38"/>
  <c r="UI49"/>
  <c r="UI45"/>
  <c r="UI41"/>
  <c r="UI37"/>
  <c r="UI51"/>
  <c r="UI48"/>
  <c r="UI44"/>
  <c r="UI40"/>
  <c r="UI36"/>
  <c r="UI32"/>
  <c r="UI28"/>
  <c r="UI47"/>
  <c r="UI43"/>
  <c r="UI39"/>
  <c r="UI35"/>
  <c r="UI31"/>
  <c r="UI27"/>
  <c r="UI34"/>
  <c r="UI23"/>
  <c r="UI19"/>
  <c r="UI15"/>
  <c r="UI14"/>
  <c r="UI13"/>
  <c r="UI11"/>
  <c r="UI8"/>
  <c r="UI29"/>
  <c r="UI26"/>
  <c r="UI22"/>
  <c r="UI18"/>
  <c r="UI7"/>
  <c r="UI30"/>
  <c r="UI25"/>
  <c r="UI21"/>
  <c r="UI17"/>
  <c r="UI12"/>
  <c r="UI10"/>
  <c r="UI6"/>
  <c r="UI5"/>
  <c r="UI33"/>
  <c r="UI24"/>
  <c r="UI20"/>
  <c r="UI16"/>
  <c r="UI9"/>
  <c r="UI4"/>
  <c r="UN54"/>
  <c r="UN53"/>
  <c r="UN52"/>
  <c r="UN51"/>
  <c r="UN49"/>
  <c r="UN45"/>
  <c r="UN41"/>
  <c r="UN37"/>
  <c r="UN48"/>
  <c r="UN44"/>
  <c r="UN40"/>
  <c r="UN36"/>
  <c r="UN47"/>
  <c r="UN43"/>
  <c r="UN39"/>
  <c r="UN35"/>
  <c r="UN31"/>
  <c r="UN27"/>
  <c r="UN50"/>
  <c r="UN46"/>
  <c r="UN42"/>
  <c r="UN38"/>
  <c r="UN34"/>
  <c r="UN30"/>
  <c r="UN33"/>
  <c r="UN28"/>
  <c r="UN26"/>
  <c r="UN22"/>
  <c r="UN18"/>
  <c r="UN7"/>
  <c r="UN25"/>
  <c r="UN21"/>
  <c r="UN17"/>
  <c r="UN12"/>
  <c r="UN10"/>
  <c r="UN6"/>
  <c r="UN32"/>
  <c r="UN29"/>
  <c r="UN24"/>
  <c r="UN20"/>
  <c r="UN16"/>
  <c r="UN9"/>
  <c r="UN5"/>
  <c r="UN4"/>
  <c r="UN23"/>
  <c r="UN19"/>
  <c r="UN15"/>
  <c r="UN14"/>
  <c r="UN13"/>
  <c r="UN11"/>
  <c r="UN8"/>
  <c r="WO9" l="1"/>
  <c r="WN10"/>
  <c r="XX10"/>
  <c r="XW11"/>
  <c r="WI9"/>
  <c r="WL8"/>
  <c r="ZL9"/>
  <c r="ZK10"/>
  <c r="DI10"/>
  <c r="DM9"/>
  <c r="DJ9"/>
  <c r="XD10"/>
  <c r="XE9"/>
  <c r="XL10"/>
  <c r="XM9"/>
  <c r="XM10" l="1"/>
  <c r="XL11"/>
  <c r="WN11"/>
  <c r="WO10"/>
  <c r="XE10"/>
  <c r="XD11"/>
  <c r="ZL10"/>
  <c r="ZK11"/>
  <c r="XX11"/>
  <c r="XW12"/>
  <c r="DJ10"/>
  <c r="DI11"/>
  <c r="DM10"/>
  <c r="WI10"/>
  <c r="WL9"/>
  <c r="XX12" l="1"/>
  <c r="XW13"/>
  <c r="XL12"/>
  <c r="XM11"/>
  <c r="WI11"/>
  <c r="WL10"/>
  <c r="WO11"/>
  <c r="WN12"/>
  <c r="XD12"/>
  <c r="XE11"/>
  <c r="DI12"/>
  <c r="DM11"/>
  <c r="DJ11"/>
  <c r="ZL11"/>
  <c r="ZK12"/>
  <c r="XX13" l="1"/>
  <c r="XW14"/>
  <c r="ZL12"/>
  <c r="ZK13"/>
  <c r="DJ12"/>
  <c r="DI13"/>
  <c r="DM12"/>
  <c r="XM12"/>
  <c r="XL13"/>
  <c r="WN13"/>
  <c r="WO12"/>
  <c r="XE12"/>
  <c r="XD13"/>
  <c r="WI12"/>
  <c r="WL11"/>
  <c r="WI13" l="1"/>
  <c r="WL12"/>
  <c r="WN14"/>
  <c r="WO13"/>
  <c r="DM13"/>
  <c r="DI14"/>
  <c r="DJ13"/>
  <c r="XX14"/>
  <c r="XW15"/>
  <c r="ZL13"/>
  <c r="ZK14"/>
  <c r="XD14"/>
  <c r="XE13"/>
  <c r="XL14"/>
  <c r="XM13"/>
  <c r="DM14" l="1"/>
  <c r="DI15"/>
  <c r="DJ14"/>
  <c r="ZL14"/>
  <c r="ZK15"/>
  <c r="WO14"/>
  <c r="WN15"/>
  <c r="XD15"/>
  <c r="XE14"/>
  <c r="XW16"/>
  <c r="XX15"/>
  <c r="WI14"/>
  <c r="WL13"/>
  <c r="XL15"/>
  <c r="XM14"/>
  <c r="XL16" l="1"/>
  <c r="XM15"/>
  <c r="XW17"/>
  <c r="XX16"/>
  <c r="WO15"/>
  <c r="WN16"/>
  <c r="WI15"/>
  <c r="WL14"/>
  <c r="XD16"/>
  <c r="XE15"/>
  <c r="ZK16"/>
  <c r="ZL15"/>
  <c r="DI16"/>
  <c r="DM15"/>
  <c r="DJ15"/>
  <c r="ZK17" l="1"/>
  <c r="ZL16"/>
  <c r="WI16"/>
  <c r="WL15"/>
  <c r="XX17"/>
  <c r="XW18"/>
  <c r="DI17"/>
  <c r="DM16"/>
  <c r="DJ16"/>
  <c r="XE16"/>
  <c r="XD17"/>
  <c r="XM16"/>
  <c r="XL17"/>
  <c r="WN17"/>
  <c r="WO16"/>
  <c r="WN18" l="1"/>
  <c r="WO17"/>
  <c r="XE17"/>
  <c r="XD18"/>
  <c r="DJ17"/>
  <c r="DI18"/>
  <c r="DM17"/>
  <c r="WI17"/>
  <c r="WL16"/>
  <c r="XM17"/>
  <c r="XL18"/>
  <c r="ZL17"/>
  <c r="ZK18"/>
  <c r="XX18"/>
  <c r="XW19"/>
  <c r="DJ18" l="1"/>
  <c r="DI19"/>
  <c r="DM18"/>
  <c r="XW20"/>
  <c r="XX19"/>
  <c r="XL19"/>
  <c r="XM18"/>
  <c r="WI18"/>
  <c r="WL17"/>
  <c r="XD19"/>
  <c r="XE18"/>
  <c r="ZL18"/>
  <c r="ZK19"/>
  <c r="WO18"/>
  <c r="WN19"/>
  <c r="XD20" l="1"/>
  <c r="XE19"/>
  <c r="XL20"/>
  <c r="XM19"/>
  <c r="DI20"/>
  <c r="DM19"/>
  <c r="DJ19"/>
  <c r="WO19"/>
  <c r="WN20"/>
  <c r="WI19"/>
  <c r="WL18"/>
  <c r="XW21"/>
  <c r="XX20"/>
  <c r="ZK20"/>
  <c r="ZL19"/>
  <c r="ZK21" l="1"/>
  <c r="ZL20"/>
  <c r="WI20"/>
  <c r="WL19"/>
  <c r="XM20"/>
  <c r="XL21"/>
  <c r="XX21"/>
  <c r="XW22"/>
  <c r="WN21"/>
  <c r="WO20"/>
  <c r="DI21"/>
  <c r="DM20"/>
  <c r="DJ20"/>
  <c r="XE20"/>
  <c r="XD21"/>
  <c r="XE21" l="1"/>
  <c r="XD22"/>
  <c r="DJ21"/>
  <c r="DI22"/>
  <c r="DM21"/>
  <c r="WI21"/>
  <c r="WL20"/>
  <c r="XX22"/>
  <c r="XW23"/>
  <c r="WN22"/>
  <c r="WO21"/>
  <c r="ZL21"/>
  <c r="ZK22"/>
  <c r="XM21"/>
  <c r="XL22"/>
  <c r="WO22" l="1"/>
  <c r="WN23"/>
  <c r="WI22"/>
  <c r="WL21"/>
  <c r="XL23"/>
  <c r="XM22"/>
  <c r="DJ22"/>
  <c r="DI23"/>
  <c r="DM22"/>
  <c r="ZL22"/>
  <c r="ZK23"/>
  <c r="XW24"/>
  <c r="XX23"/>
  <c r="XD23"/>
  <c r="XE22"/>
  <c r="ZK24" l="1"/>
  <c r="ZL23"/>
  <c r="WI23"/>
  <c r="WL22"/>
  <c r="XW25"/>
  <c r="XX24"/>
  <c r="DI24"/>
  <c r="DM23"/>
  <c r="DJ23"/>
  <c r="XL24"/>
  <c r="XM23"/>
  <c r="XD24"/>
  <c r="XE23"/>
  <c r="WO23"/>
  <c r="WN24"/>
  <c r="XM24" l="1"/>
  <c r="XL25"/>
  <c r="WN25"/>
  <c r="WO24"/>
  <c r="DI25"/>
  <c r="DM24"/>
  <c r="DJ24"/>
  <c r="WL23"/>
  <c r="WJ3"/>
  <c r="XE24"/>
  <c r="XD25"/>
  <c r="XX25"/>
  <c r="XW26"/>
  <c r="ZK25"/>
  <c r="ZL24"/>
  <c r="WJ23" l="1"/>
  <c r="WJ19"/>
  <c r="WJ15"/>
  <c r="WJ9"/>
  <c r="WJ22"/>
  <c r="WJ18"/>
  <c r="WJ14"/>
  <c r="WJ13"/>
  <c r="WJ11"/>
  <c r="WJ8"/>
  <c r="WK3"/>
  <c r="WK4" s="1"/>
  <c r="WK5" s="1"/>
  <c r="WK6" s="1"/>
  <c r="WK7" s="1"/>
  <c r="WK8" s="1"/>
  <c r="WK9" s="1"/>
  <c r="WK10" s="1"/>
  <c r="WK11" s="1"/>
  <c r="WK12" s="1"/>
  <c r="WK13" s="1"/>
  <c r="WK14" s="1"/>
  <c r="WK15" s="1"/>
  <c r="WK16" s="1"/>
  <c r="WK17" s="1"/>
  <c r="WK18" s="1"/>
  <c r="WK19" s="1"/>
  <c r="WK20" s="1"/>
  <c r="WK21" s="1"/>
  <c r="WK22" s="1"/>
  <c r="WK23" s="1"/>
  <c r="WJ21"/>
  <c r="WJ17"/>
  <c r="WJ7"/>
  <c r="WJ5"/>
  <c r="WJ20"/>
  <c r="WJ16"/>
  <c r="WJ12"/>
  <c r="WJ10"/>
  <c r="WJ6"/>
  <c r="WJ4"/>
  <c r="DJ25"/>
  <c r="DI26"/>
  <c r="DM25"/>
  <c r="XE25"/>
  <c r="XD26"/>
  <c r="WN26"/>
  <c r="WO25"/>
  <c r="XX26"/>
  <c r="XW27"/>
  <c r="ZL25"/>
  <c r="ZK26"/>
  <c r="XM25"/>
  <c r="XL26"/>
  <c r="DJ26" l="1"/>
  <c r="DI27"/>
  <c r="DM26"/>
  <c r="ZL26"/>
  <c r="ZK27"/>
  <c r="WN27"/>
  <c r="WO26"/>
  <c r="XL27"/>
  <c r="XM26"/>
  <c r="XX27"/>
  <c r="XW28"/>
  <c r="XD27"/>
  <c r="XE26"/>
  <c r="XL28" l="1"/>
  <c r="XM27"/>
  <c r="ZL27"/>
  <c r="ZK28"/>
  <c r="XW29"/>
  <c r="XX28"/>
  <c r="XD28"/>
  <c r="XE27"/>
  <c r="WO27"/>
  <c r="WN28"/>
  <c r="DJ27"/>
  <c r="DI28"/>
  <c r="DM27"/>
  <c r="WO28" l="1"/>
  <c r="WN29"/>
  <c r="XD29"/>
  <c r="XE28"/>
  <c r="DI29"/>
  <c r="DM28"/>
  <c r="DJ28"/>
  <c r="ZK29"/>
  <c r="ZL28"/>
  <c r="XW30"/>
  <c r="XX29"/>
  <c r="XL29"/>
  <c r="XM28"/>
  <c r="XX30" l="1"/>
  <c r="XW31"/>
  <c r="XE29"/>
  <c r="XD30"/>
  <c r="XM29"/>
  <c r="XL30"/>
  <c r="ZK30"/>
  <c r="ZL29"/>
  <c r="DI30"/>
  <c r="DM29"/>
  <c r="DJ29"/>
  <c r="WN30"/>
  <c r="WO29"/>
  <c r="XM30" l="1"/>
  <c r="XL31"/>
  <c r="XX31"/>
  <c r="XW32"/>
  <c r="ZL30"/>
  <c r="ZK31"/>
  <c r="WN31"/>
  <c r="WO30"/>
  <c r="XE30"/>
  <c r="XD31"/>
  <c r="DJ30"/>
  <c r="DI31"/>
  <c r="DM30"/>
  <c r="XD32" l="1"/>
  <c r="XE31"/>
  <c r="ZL31"/>
  <c r="ZK32"/>
  <c r="WO31"/>
  <c r="WN32"/>
  <c r="DJ31"/>
  <c r="DM31"/>
  <c r="DI32"/>
  <c r="XW33"/>
  <c r="XX32"/>
  <c r="XL32"/>
  <c r="XM31"/>
  <c r="DI33" l="1"/>
  <c r="DM32"/>
  <c r="DJ32"/>
  <c r="XD33"/>
  <c r="XE32"/>
  <c r="XW34"/>
  <c r="XX33"/>
  <c r="WO32"/>
  <c r="WN33"/>
  <c r="XL33"/>
  <c r="XM32"/>
  <c r="ZK33"/>
  <c r="ZL32"/>
  <c r="ZK34" l="1"/>
  <c r="ZL33"/>
  <c r="WN34"/>
  <c r="WO33"/>
  <c r="DI34"/>
  <c r="DM33"/>
  <c r="DJ33"/>
  <c r="XM33"/>
  <c r="XL34"/>
  <c r="XW35"/>
  <c r="XX34"/>
  <c r="XE33"/>
  <c r="XD34"/>
  <c r="XW36" l="1"/>
  <c r="XX35"/>
  <c r="WN35"/>
  <c r="WO34"/>
  <c r="XD35"/>
  <c r="XE34"/>
  <c r="XL35"/>
  <c r="XM34"/>
  <c r="DI35"/>
  <c r="DJ34"/>
  <c r="DM34"/>
  <c r="ZK35"/>
  <c r="ZL34"/>
  <c r="XM35" l="1"/>
  <c r="XL36"/>
  <c r="WN36"/>
  <c r="WO35"/>
  <c r="ZK36"/>
  <c r="ZL35"/>
  <c r="DI36"/>
  <c r="DM35"/>
  <c r="DJ35"/>
  <c r="XE35"/>
  <c r="XD36"/>
  <c r="XX36"/>
  <c r="XW37"/>
  <c r="XM36" l="1"/>
  <c r="XL37"/>
  <c r="XE36"/>
  <c r="XD37"/>
  <c r="DJ36"/>
  <c r="DI37"/>
  <c r="DM36"/>
  <c r="WN37"/>
  <c r="WO36"/>
  <c r="XX37"/>
  <c r="XW38"/>
  <c r="ZL36"/>
  <c r="ZK37"/>
  <c r="DJ37" l="1"/>
  <c r="DI38"/>
  <c r="DM37"/>
  <c r="XL38"/>
  <c r="XM37"/>
  <c r="XW39"/>
  <c r="XX38"/>
  <c r="WO37"/>
  <c r="WN38"/>
  <c r="XD38"/>
  <c r="XE37"/>
  <c r="ZL37"/>
  <c r="ZK38"/>
  <c r="XL39" l="1"/>
  <c r="XM38"/>
  <c r="ZK39"/>
  <c r="ZL38"/>
  <c r="WO38"/>
  <c r="WN39"/>
  <c r="XD39"/>
  <c r="XE38"/>
  <c r="XW40"/>
  <c r="XX39"/>
  <c r="DI39"/>
  <c r="DM38"/>
  <c r="DJ38"/>
  <c r="WN40" l="1"/>
  <c r="WO39"/>
  <c r="DI40"/>
  <c r="DM39"/>
  <c r="DJ39"/>
  <c r="XE39"/>
  <c r="XD40"/>
  <c r="ZK40"/>
  <c r="ZL39"/>
  <c r="XX40"/>
  <c r="XW41"/>
  <c r="XM39"/>
  <c r="XL40"/>
  <c r="XX41" l="1"/>
  <c r="XW42"/>
  <c r="XE40"/>
  <c r="XD41"/>
  <c r="DJ40"/>
  <c r="DI41"/>
  <c r="DM40"/>
  <c r="ZL40"/>
  <c r="ZK41"/>
  <c r="XM40"/>
  <c r="XL41"/>
  <c r="WN41"/>
  <c r="WO40"/>
  <c r="DJ41" l="1"/>
  <c r="DI42"/>
  <c r="DM41"/>
  <c r="XW43"/>
  <c r="XX42"/>
  <c r="XL42"/>
  <c r="XM41"/>
  <c r="WO41"/>
  <c r="WN42"/>
  <c r="XD42"/>
  <c r="XE41"/>
  <c r="ZL41"/>
  <c r="ZK42"/>
  <c r="XD43" l="1"/>
  <c r="XE42"/>
  <c r="XL43"/>
  <c r="XM42"/>
  <c r="DI43"/>
  <c r="DM42"/>
  <c r="DJ42"/>
  <c r="XW44"/>
  <c r="XX43"/>
  <c r="ZK43"/>
  <c r="ZL42"/>
  <c r="WO42"/>
  <c r="WN43"/>
  <c r="ZK44" l="1"/>
  <c r="ZL43"/>
  <c r="XM43"/>
  <c r="XL44"/>
  <c r="XX44"/>
  <c r="XW45"/>
  <c r="WN44"/>
  <c r="WO43"/>
  <c r="DI44"/>
  <c r="DM43"/>
  <c r="DJ43"/>
  <c r="XE43"/>
  <c r="XD44"/>
  <c r="WN45" l="1"/>
  <c r="WO44"/>
  <c r="XM44"/>
  <c r="XL45"/>
  <c r="XE44"/>
  <c r="XD45"/>
  <c r="DJ44"/>
  <c r="DI45"/>
  <c r="DM44"/>
  <c r="ZL44"/>
  <c r="ZK45"/>
  <c r="XX45"/>
  <c r="XW46"/>
  <c r="XD46" l="1"/>
  <c r="XE45"/>
  <c r="ZL45"/>
  <c r="ZK46"/>
  <c r="DJ45"/>
  <c r="DI46"/>
  <c r="DM45"/>
  <c r="XL46"/>
  <c r="XM45"/>
  <c r="XW47"/>
  <c r="XX46"/>
  <c r="WO45"/>
  <c r="WN46"/>
  <c r="XW48" l="1"/>
  <c r="XX47"/>
  <c r="XL47"/>
  <c r="XM46"/>
  <c r="ZK47"/>
  <c r="ZL46"/>
  <c r="WO46"/>
  <c r="WN47"/>
  <c r="XD47"/>
  <c r="XE46"/>
  <c r="DI47"/>
  <c r="DM46"/>
  <c r="DJ46"/>
  <c r="DI48" l="1"/>
  <c r="DM47"/>
  <c r="DJ47"/>
  <c r="XM47"/>
  <c r="XL48"/>
  <c r="WN48"/>
  <c r="WO47"/>
  <c r="XE47"/>
  <c r="XD48"/>
  <c r="ZK48"/>
  <c r="ZL47"/>
  <c r="XX48"/>
  <c r="XW49"/>
  <c r="ZL48" l="1"/>
  <c r="ZK49"/>
  <c r="XX49"/>
  <c r="XW50"/>
  <c r="XE48"/>
  <c r="XD49"/>
  <c r="XM48"/>
  <c r="XL49"/>
  <c r="DJ48"/>
  <c r="DI49"/>
  <c r="DM48"/>
  <c r="WN49"/>
  <c r="WO48"/>
  <c r="DJ49" l="1"/>
  <c r="DI50"/>
  <c r="DM49"/>
  <c r="XD50"/>
  <c r="XE49"/>
  <c r="ZL49"/>
  <c r="ZK50"/>
  <c r="WO49"/>
  <c r="WN50"/>
  <c r="XL50"/>
  <c r="XM49"/>
  <c r="XW51"/>
  <c r="XX50"/>
  <c r="XW52" l="1"/>
  <c r="XX51"/>
  <c r="XD51"/>
  <c r="XE50"/>
  <c r="WN51"/>
  <c r="WO50"/>
  <c r="XL51"/>
  <c r="XM50"/>
  <c r="DI51"/>
  <c r="DM50"/>
  <c r="DJ50"/>
  <c r="ZK51"/>
  <c r="ZL50"/>
  <c r="XM51" l="1"/>
  <c r="XL52"/>
  <c r="XE51"/>
  <c r="XD52"/>
  <c r="ZK52"/>
  <c r="ZL51"/>
  <c r="DI52"/>
  <c r="DJ51"/>
  <c r="DM51"/>
  <c r="WN52"/>
  <c r="WO51"/>
  <c r="XW53"/>
  <c r="XX52"/>
  <c r="WN53" l="1"/>
  <c r="WO52"/>
  <c r="XM52"/>
  <c r="XL53"/>
  <c r="DI53"/>
  <c r="DJ52"/>
  <c r="DM52"/>
  <c r="XX53"/>
  <c r="XW54"/>
  <c r="XE52"/>
  <c r="XD53"/>
  <c r="ZK53"/>
  <c r="ZL52"/>
  <c r="XE53" l="1"/>
  <c r="XD54"/>
  <c r="ZL53"/>
  <c r="ZK54"/>
  <c r="XM53"/>
  <c r="XL54"/>
  <c r="XW55"/>
  <c r="XX54"/>
  <c r="DJ53"/>
  <c r="DI54"/>
  <c r="DM53"/>
  <c r="WN54"/>
  <c r="WO53"/>
  <c r="DJ54" l="1"/>
  <c r="DI55"/>
  <c r="DM54"/>
  <c r="XL55"/>
  <c r="XM54"/>
  <c r="XD55"/>
  <c r="XE54"/>
  <c r="XW56"/>
  <c r="XX55"/>
  <c r="WN55"/>
  <c r="WO54"/>
  <c r="ZK55"/>
  <c r="ZL54"/>
  <c r="WN56" l="1"/>
  <c r="WO55"/>
  <c r="XD56"/>
  <c r="XE55"/>
  <c r="DM55"/>
  <c r="DI56"/>
  <c r="DJ55"/>
  <c r="ZK56"/>
  <c r="ZL55"/>
  <c r="XW57"/>
  <c r="XX56"/>
  <c r="XL56"/>
  <c r="XM55"/>
  <c r="XW58" l="1"/>
  <c r="XX57"/>
  <c r="DI57"/>
  <c r="DJ56"/>
  <c r="DM56"/>
  <c r="WN57"/>
  <c r="WO56"/>
  <c r="XD57"/>
  <c r="XE56"/>
  <c r="XL57"/>
  <c r="XM56"/>
  <c r="ZK57"/>
  <c r="ZL56"/>
  <c r="XL58" l="1"/>
  <c r="XM57"/>
  <c r="WN58"/>
  <c r="WO57"/>
  <c r="DI58"/>
  <c r="DJ57"/>
  <c r="DM57"/>
  <c r="ZK58"/>
  <c r="ZL57"/>
  <c r="XW59"/>
  <c r="XX58"/>
  <c r="XD58"/>
  <c r="XE57"/>
  <c r="XW60" l="1"/>
  <c r="XX59"/>
  <c r="WN59"/>
  <c r="WO58"/>
  <c r="XD59"/>
  <c r="XE58"/>
  <c r="ZK59"/>
  <c r="ZL58"/>
  <c r="DM58"/>
  <c r="DI59"/>
  <c r="DJ58"/>
  <c r="XL59"/>
  <c r="XM58"/>
  <c r="DM59" l="1"/>
  <c r="DI60"/>
  <c r="DJ59"/>
  <c r="ZK60"/>
  <c r="ZL59"/>
  <c r="WN60"/>
  <c r="WO59"/>
  <c r="XL60"/>
  <c r="XM59"/>
  <c r="XD60"/>
  <c r="XE59"/>
  <c r="XW61"/>
  <c r="XX60"/>
  <c r="XD61" l="1"/>
  <c r="XE60"/>
  <c r="WN61"/>
  <c r="WO60"/>
  <c r="DI61"/>
  <c r="DJ60"/>
  <c r="DM60"/>
  <c r="XW62"/>
  <c r="XX61"/>
  <c r="XL61"/>
  <c r="XM60"/>
  <c r="ZK61"/>
  <c r="ZL60"/>
  <c r="WN62" l="1"/>
  <c r="WO61"/>
  <c r="ZK62"/>
  <c r="ZL61"/>
  <c r="XW63"/>
  <c r="XX62"/>
  <c r="DI62"/>
  <c r="DJ61"/>
  <c r="DM61"/>
  <c r="XD62"/>
  <c r="XE61"/>
  <c r="XL62"/>
  <c r="XM61"/>
  <c r="DM62" l="1"/>
  <c r="DI63"/>
  <c r="DJ62"/>
  <c r="XW64"/>
  <c r="XX63"/>
  <c r="WN63"/>
  <c r="WO62"/>
  <c r="ZK63"/>
  <c r="ZL62"/>
  <c r="XL63"/>
  <c r="XM62"/>
  <c r="XD63"/>
  <c r="XE62"/>
  <c r="XL64" l="1"/>
  <c r="XM63"/>
  <c r="DM63"/>
  <c r="DI64"/>
  <c r="DJ63"/>
  <c r="XD64"/>
  <c r="XE63"/>
  <c r="ZK64"/>
  <c r="ZL63"/>
  <c r="XW65"/>
  <c r="XX64"/>
  <c r="WN64"/>
  <c r="WO63"/>
  <c r="XX65" l="1"/>
  <c r="XW66"/>
  <c r="XD65"/>
  <c r="XE64"/>
  <c r="WN65"/>
  <c r="WO64"/>
  <c r="ZK65"/>
  <c r="ZL64"/>
  <c r="DI65"/>
  <c r="DJ64"/>
  <c r="DM64"/>
  <c r="XM64"/>
  <c r="XL65"/>
  <c r="XW67" l="1"/>
  <c r="XX66"/>
  <c r="ZL65"/>
  <c r="ZK66"/>
  <c r="XD66"/>
  <c r="XE65"/>
  <c r="XL66"/>
  <c r="XM65"/>
  <c r="DJ65"/>
  <c r="DI66"/>
  <c r="DM65"/>
  <c r="WO65"/>
  <c r="WN66"/>
  <c r="XL67" l="1"/>
  <c r="XM66"/>
  <c r="ZK67"/>
  <c r="ZL66"/>
  <c r="WO66"/>
  <c r="WN67"/>
  <c r="XD67"/>
  <c r="XE66"/>
  <c r="XW68"/>
  <c r="XX67"/>
  <c r="DI67"/>
  <c r="DM66"/>
  <c r="DJ66"/>
  <c r="DI68" l="1"/>
  <c r="DM67"/>
  <c r="DJ67"/>
  <c r="XE67"/>
  <c r="XD68"/>
  <c r="ZK68"/>
  <c r="ZL67"/>
  <c r="XX68"/>
  <c r="XW69"/>
  <c r="XM67"/>
  <c r="XL68"/>
  <c r="WN68"/>
  <c r="WO67"/>
  <c r="WN69" l="1"/>
  <c r="WO68"/>
  <c r="XX69"/>
  <c r="XW70"/>
  <c r="XE68"/>
  <c r="XD69"/>
  <c r="DJ68"/>
  <c r="DM68"/>
  <c r="DI69"/>
  <c r="XM68"/>
  <c r="XL69"/>
  <c r="ZL68"/>
  <c r="ZK69"/>
  <c r="XD70" l="1"/>
  <c r="XE69"/>
  <c r="XL70"/>
  <c r="XM69"/>
  <c r="XW71"/>
  <c r="XX70"/>
  <c r="ZL69"/>
  <c r="ZK70"/>
  <c r="DJ69"/>
  <c r="DM69"/>
  <c r="DI70"/>
  <c r="WO69"/>
  <c r="WN70"/>
  <c r="DI71" l="1"/>
  <c r="DM70"/>
  <c r="DJ70"/>
  <c r="XL71"/>
  <c r="XM70"/>
  <c r="ZK71"/>
  <c r="ZL70"/>
  <c r="WO70"/>
  <c r="WN71"/>
  <c r="XW72"/>
  <c r="XX71"/>
  <c r="XD71"/>
  <c r="XE70"/>
  <c r="XW73" l="1"/>
  <c r="XX72"/>
  <c r="ZK72"/>
  <c r="ZL71"/>
  <c r="XD72"/>
  <c r="XE71"/>
  <c r="XL72"/>
  <c r="XM71"/>
  <c r="WN72"/>
  <c r="WO71"/>
  <c r="DI72"/>
  <c r="DM71"/>
  <c r="DJ71"/>
  <c r="DI73" l="1"/>
  <c r="DM72"/>
  <c r="DJ72"/>
  <c r="XL73"/>
  <c r="XM72"/>
  <c r="ZK73"/>
  <c r="ZL72"/>
  <c r="WO72"/>
  <c r="WN73"/>
  <c r="XD73"/>
  <c r="XE72"/>
  <c r="XW74"/>
  <c r="XX73"/>
  <c r="XE73" l="1"/>
  <c r="XD74"/>
  <c r="ZK74"/>
  <c r="ZL73"/>
  <c r="XX74"/>
  <c r="XW75"/>
  <c r="XM73"/>
  <c r="XL74"/>
  <c r="WN74"/>
  <c r="WO73"/>
  <c r="DI74"/>
  <c r="DM73"/>
  <c r="DJ73"/>
  <c r="XX75" l="1"/>
  <c r="XW76"/>
  <c r="WN75"/>
  <c r="WO74"/>
  <c r="XE74"/>
  <c r="XD75"/>
  <c r="DJ74"/>
  <c r="DI75"/>
  <c r="DM74"/>
  <c r="ZL74"/>
  <c r="ZK75"/>
  <c r="XM74"/>
  <c r="XL75"/>
  <c r="XD76" l="1"/>
  <c r="XE75"/>
  <c r="ZL75"/>
  <c r="ZK76"/>
  <c r="WO75"/>
  <c r="WN76"/>
  <c r="XL76"/>
  <c r="XM75"/>
  <c r="XW77"/>
  <c r="XX76"/>
  <c r="DJ75"/>
  <c r="DI76"/>
  <c r="DM75"/>
  <c r="WO76" l="1"/>
  <c r="WN77"/>
  <c r="XL77"/>
  <c r="XM76"/>
  <c r="DI77"/>
  <c r="DM76"/>
  <c r="DJ76"/>
  <c r="ZK77"/>
  <c r="ZL76"/>
  <c r="XW78"/>
  <c r="XX77"/>
  <c r="XD77"/>
  <c r="XE76"/>
  <c r="XW79" l="1"/>
  <c r="XX78"/>
  <c r="WN78"/>
  <c r="WO77"/>
  <c r="XM77"/>
  <c r="XL78"/>
  <c r="XE77"/>
  <c r="XD78"/>
  <c r="DI78"/>
  <c r="DM77"/>
  <c r="DJ77"/>
  <c r="ZK78"/>
  <c r="ZL77"/>
  <c r="XM78" l="1"/>
  <c r="XL79"/>
  <c r="WN79"/>
  <c r="WO78"/>
  <c r="ZL78"/>
  <c r="ZK79"/>
  <c r="XD79"/>
  <c r="XE78"/>
  <c r="DJ78"/>
  <c r="DI79"/>
  <c r="DM78"/>
  <c r="XX79"/>
  <c r="XW80"/>
  <c r="DJ79" l="1"/>
  <c r="DI80"/>
  <c r="DM79"/>
  <c r="ZL79"/>
  <c r="ZK80"/>
  <c r="XL80"/>
  <c r="XM79"/>
  <c r="XD80"/>
  <c r="XE79"/>
  <c r="WO79"/>
  <c r="WN80"/>
  <c r="XW81"/>
  <c r="XX80"/>
  <c r="XL81" l="1"/>
  <c r="XM80"/>
  <c r="DI81"/>
  <c r="DM80"/>
  <c r="DJ80"/>
  <c r="WO80"/>
  <c r="WN81"/>
  <c r="XW82"/>
  <c r="XX81"/>
  <c r="XD81"/>
  <c r="XE80"/>
  <c r="ZK81"/>
  <c r="ZL80"/>
  <c r="XE81" l="1"/>
  <c r="XD82"/>
  <c r="WN82"/>
  <c r="WO81"/>
  <c r="DI82"/>
  <c r="DM81"/>
  <c r="DJ81"/>
  <c r="ZK82"/>
  <c r="ZL81"/>
  <c r="XM81"/>
  <c r="XL82"/>
  <c r="XX82"/>
  <c r="XW83"/>
  <c r="XE82" l="1"/>
  <c r="XD83"/>
  <c r="XM82"/>
  <c r="XL83"/>
  <c r="WN83"/>
  <c r="WO82"/>
  <c r="ZL82"/>
  <c r="ZK83"/>
  <c r="XX83"/>
  <c r="XW84"/>
  <c r="DJ82"/>
  <c r="DM82"/>
  <c r="DI83"/>
  <c r="XW85" l="1"/>
  <c r="XX84"/>
  <c r="ZL83"/>
  <c r="ZK84"/>
  <c r="XL84"/>
  <c r="XM83"/>
  <c r="DJ83"/>
  <c r="DI84"/>
  <c r="DM83"/>
  <c r="WO83"/>
  <c r="WN84"/>
  <c r="XD84"/>
  <c r="XE83"/>
  <c r="WN85" l="1"/>
  <c r="WO84"/>
  <c r="XD85"/>
  <c r="XE84"/>
  <c r="DI85"/>
  <c r="DM84"/>
  <c r="DJ84"/>
  <c r="ZK85"/>
  <c r="ZL84"/>
  <c r="XL85"/>
  <c r="XM84"/>
  <c r="XX85"/>
  <c r="XW86"/>
  <c r="XD86" l="1"/>
  <c r="XE85"/>
  <c r="ZL85"/>
  <c r="ZK86"/>
  <c r="XW87"/>
  <c r="XX86"/>
  <c r="DI86"/>
  <c r="DM85"/>
  <c r="DJ85"/>
  <c r="WN86"/>
  <c r="WO85"/>
  <c r="XL86"/>
  <c r="XM85"/>
  <c r="XW88" l="1"/>
  <c r="XX87"/>
  <c r="XD87"/>
  <c r="XE86"/>
  <c r="WO86"/>
  <c r="WN87"/>
  <c r="DI87"/>
  <c r="DM86"/>
  <c r="DJ86"/>
  <c r="XL87"/>
  <c r="XM86"/>
  <c r="ZK87"/>
  <c r="ZL86"/>
  <c r="XM87" l="1"/>
  <c r="XL88"/>
  <c r="WN88"/>
  <c r="WO87"/>
  <c r="DI88"/>
  <c r="DM87"/>
  <c r="DJ87"/>
  <c r="XE87"/>
  <c r="XD88"/>
  <c r="ZK88"/>
  <c r="ZL87"/>
  <c r="XX88"/>
  <c r="XW89"/>
  <c r="ZL88" l="1"/>
  <c r="ZK89"/>
  <c r="XM88"/>
  <c r="XL89"/>
  <c r="WN89"/>
  <c r="WO88"/>
  <c r="XX89"/>
  <c r="XW90"/>
  <c r="XE88"/>
  <c r="XD89"/>
  <c r="DJ88"/>
  <c r="DI89"/>
  <c r="DM88"/>
  <c r="ZL89" l="1"/>
  <c r="ZK90"/>
  <c r="DJ89"/>
  <c r="DI90"/>
  <c r="DM89"/>
  <c r="XW91"/>
  <c r="XX90"/>
  <c r="XL90"/>
  <c r="XM89"/>
  <c r="WO89"/>
  <c r="WN90"/>
  <c r="XD90"/>
  <c r="XE89"/>
  <c r="XW92" l="1"/>
  <c r="XX91"/>
  <c r="ZK91"/>
  <c r="ZL90"/>
  <c r="WO90"/>
  <c r="WN91"/>
  <c r="XD91"/>
  <c r="XE90"/>
  <c r="XL91"/>
  <c r="XM90"/>
  <c r="DI91"/>
  <c r="DM90"/>
  <c r="DJ90"/>
  <c r="WN92" l="1"/>
  <c r="WO91"/>
  <c r="DI92"/>
  <c r="DM91"/>
  <c r="DJ91"/>
  <c r="XE91"/>
  <c r="XD92"/>
  <c r="ZK92"/>
  <c r="ZL91"/>
  <c r="XM91"/>
  <c r="XL92"/>
  <c r="XX92"/>
  <c r="XW93"/>
  <c r="XM92" l="1"/>
  <c r="XL93"/>
  <c r="XW94"/>
  <c r="XX93"/>
  <c r="WN93"/>
  <c r="WO92"/>
  <c r="XE92"/>
  <c r="XD93"/>
  <c r="DJ92"/>
  <c r="DI93"/>
  <c r="DM92"/>
  <c r="ZL92"/>
  <c r="ZK93"/>
  <c r="DJ93" l="1"/>
  <c r="DI94"/>
  <c r="DM93"/>
  <c r="XX94"/>
  <c r="XW95"/>
  <c r="XD94"/>
  <c r="XE93"/>
  <c r="ZK94"/>
  <c r="ZL93"/>
  <c r="WN94"/>
  <c r="WO93"/>
  <c r="XL94"/>
  <c r="XM93"/>
  <c r="WN95" l="1"/>
  <c r="WO94"/>
  <c r="XE94"/>
  <c r="XD95"/>
  <c r="DI95"/>
  <c r="DM94"/>
  <c r="DJ94"/>
  <c r="XM94"/>
  <c r="XL95"/>
  <c r="ZL94"/>
  <c r="ZK95"/>
  <c r="XX95"/>
  <c r="XW96"/>
  <c r="ZL95" l="1"/>
  <c r="ZK96"/>
  <c r="ZL96" s="1"/>
  <c r="XD96"/>
  <c r="XE95"/>
  <c r="XW97"/>
  <c r="XX96"/>
  <c r="XL96"/>
  <c r="XM95"/>
  <c r="DJ95"/>
  <c r="DM95"/>
  <c r="DI96"/>
  <c r="WO95"/>
  <c r="WN96"/>
  <c r="DI97" l="1"/>
  <c r="DM96"/>
  <c r="DJ96"/>
  <c r="XL97"/>
  <c r="XM96"/>
  <c r="XD97"/>
  <c r="XE96"/>
  <c r="WO96"/>
  <c r="WN97"/>
  <c r="XW98"/>
  <c r="XX97"/>
  <c r="XW99" l="1"/>
  <c r="XX98"/>
  <c r="XD98"/>
  <c r="XE97"/>
  <c r="XL98"/>
  <c r="XM97"/>
  <c r="WN98"/>
  <c r="WO97"/>
  <c r="DM97"/>
  <c r="DJ97"/>
  <c r="DI98"/>
  <c r="XW100" l="1"/>
  <c r="XX99"/>
  <c r="WN99"/>
  <c r="WO98"/>
  <c r="XD99"/>
  <c r="XE98"/>
  <c r="XL99"/>
  <c r="XM98"/>
  <c r="DM98"/>
  <c r="DI99"/>
  <c r="DJ98"/>
  <c r="XD100" l="1"/>
  <c r="XE99"/>
  <c r="XW101"/>
  <c r="XX100"/>
  <c r="WN100"/>
  <c r="WO99"/>
  <c r="DI100"/>
  <c r="DJ99"/>
  <c r="DM99"/>
  <c r="XL100"/>
  <c r="XM99"/>
  <c r="XL101" l="1"/>
  <c r="XM100"/>
  <c r="WN101"/>
  <c r="WO100"/>
  <c r="XD101"/>
  <c r="XE100"/>
  <c r="DM100"/>
  <c r="DI101"/>
  <c r="DJ100"/>
  <c r="XW102"/>
  <c r="XX101"/>
  <c r="WN102" l="1"/>
  <c r="WO102" s="1"/>
  <c r="WO101"/>
  <c r="DI102"/>
  <c r="DJ101"/>
  <c r="DM101"/>
  <c r="XD102"/>
  <c r="XE102" s="1"/>
  <c r="XE101"/>
  <c r="XL102"/>
  <c r="XM102" s="1"/>
  <c r="XM101"/>
  <c r="XX102"/>
  <c r="XW103"/>
  <c r="XX103" l="1"/>
  <c r="XW104"/>
  <c r="DI103"/>
  <c r="DJ102"/>
  <c r="DM102"/>
  <c r="XW105" l="1"/>
  <c r="XX104"/>
  <c r="DI104"/>
  <c r="DM103"/>
  <c r="DJ103"/>
  <c r="DJ104" l="1"/>
  <c r="DI105"/>
  <c r="DM104"/>
  <c r="XW106"/>
  <c r="XX105"/>
  <c r="DJ105" l="1"/>
  <c r="DI106"/>
  <c r="DM105"/>
  <c r="XW107"/>
  <c r="XX106"/>
  <c r="DI107" l="1"/>
  <c r="DM106"/>
  <c r="DJ106"/>
  <c r="XW108"/>
  <c r="XX107"/>
  <c r="XW109" l="1"/>
  <c r="XX108"/>
  <c r="DJ107"/>
  <c r="DM107"/>
  <c r="DI108"/>
  <c r="DI109" l="1"/>
  <c r="DM108"/>
  <c r="DJ108"/>
  <c r="XX109"/>
  <c r="XW110"/>
  <c r="XX110" l="1"/>
  <c r="XW111"/>
  <c r="DI110"/>
  <c r="DM109"/>
  <c r="DJ109"/>
  <c r="XW112" l="1"/>
  <c r="XX111"/>
  <c r="DI111"/>
  <c r="DM110"/>
  <c r="DJ110"/>
  <c r="DJ111" l="1"/>
  <c r="DI112"/>
  <c r="DM111"/>
  <c r="XW113"/>
  <c r="XX112"/>
  <c r="DJ112" l="1"/>
  <c r="DI113"/>
  <c r="DM112"/>
  <c r="XX113"/>
  <c r="XW114"/>
  <c r="DI114" l="1"/>
  <c r="DM113"/>
  <c r="DJ113"/>
  <c r="XW115"/>
  <c r="XX115" s="1"/>
  <c r="XX114"/>
  <c r="DM114" l="1"/>
  <c r="DJ114"/>
  <c r="DI115"/>
  <c r="DJ115" l="1"/>
  <c r="DI116"/>
  <c r="DM115"/>
  <c r="DM116" l="1"/>
  <c r="DI117"/>
  <c r="DJ116"/>
  <c r="DM117" l="1"/>
  <c r="DI118"/>
  <c r="DJ117"/>
  <c r="DM118" l="1"/>
  <c r="DI119"/>
  <c r="DJ118"/>
  <c r="DM119" l="1"/>
  <c r="DI120"/>
  <c r="DJ119"/>
  <c r="DM120" l="1"/>
  <c r="DI121"/>
  <c r="DJ120"/>
  <c r="DM121" l="1"/>
  <c r="DI122"/>
  <c r="DJ121"/>
  <c r="DM122" l="1"/>
  <c r="DI123"/>
  <c r="DJ122"/>
  <c r="DI124" l="1"/>
  <c r="DM123"/>
  <c r="DJ123"/>
  <c r="DM124" l="1"/>
  <c r="DI125"/>
  <c r="DJ124"/>
  <c r="DI126" l="1"/>
  <c r="DM125"/>
  <c r="DJ125"/>
  <c r="DI127" l="1"/>
  <c r="DJ126"/>
  <c r="DM126"/>
  <c r="DJ127" l="1"/>
  <c r="DI128"/>
  <c r="DM127"/>
  <c r="DJ128" l="1"/>
  <c r="DM128"/>
  <c r="DI129"/>
  <c r="DJ129" l="1"/>
  <c r="DI130"/>
  <c r="DM129"/>
  <c r="DM130" l="1"/>
  <c r="DI131"/>
  <c r="DJ130"/>
  <c r="DI132" l="1"/>
  <c r="DM131"/>
  <c r="DJ131"/>
  <c r="DI133" l="1"/>
  <c r="DM132"/>
  <c r="DJ132"/>
  <c r="DJ133" l="1"/>
  <c r="DI134"/>
  <c r="DM133"/>
  <c r="DI135" l="1"/>
  <c r="DM134"/>
  <c r="DJ134"/>
  <c r="DJ135" l="1"/>
  <c r="DI136"/>
  <c r="DM135"/>
  <c r="DI137" l="1"/>
  <c r="DM136"/>
  <c r="DJ136"/>
  <c r="DJ137" l="1"/>
  <c r="DI138"/>
  <c r="DM137"/>
  <c r="DI139" l="1"/>
  <c r="DM138"/>
  <c r="DJ138"/>
  <c r="DJ139" l="1"/>
  <c r="DI140"/>
  <c r="DM139"/>
  <c r="DI141" l="1"/>
  <c r="DM140"/>
  <c r="DJ140"/>
  <c r="DJ141" l="1"/>
  <c r="DI142"/>
  <c r="DM141"/>
  <c r="DI143" l="1"/>
  <c r="DM142"/>
  <c r="DJ142"/>
  <c r="DJ143" l="1"/>
  <c r="DI144"/>
  <c r="DM143"/>
  <c r="DI145" l="1"/>
  <c r="DM144"/>
  <c r="DJ144"/>
  <c r="DJ145" l="1"/>
  <c r="DI146"/>
  <c r="DM145"/>
  <c r="DI147" l="1"/>
  <c r="DM146"/>
  <c r="DJ146"/>
  <c r="DJ147" l="1"/>
  <c r="DI148"/>
  <c r="DM147"/>
  <c r="DI149" l="1"/>
  <c r="DM148"/>
  <c r="DJ148"/>
  <c r="DJ149" l="1"/>
  <c r="DI150"/>
  <c r="DM149"/>
  <c r="DI151" l="1"/>
  <c r="DM150"/>
  <c r="DJ150"/>
  <c r="DJ151" l="1"/>
  <c r="DI152"/>
  <c r="DM151"/>
  <c r="DI153" l="1"/>
  <c r="DM152"/>
  <c r="DJ152"/>
  <c r="DJ153" l="1"/>
  <c r="DM153"/>
</calcChain>
</file>

<file path=xl/sharedStrings.xml><?xml version="1.0" encoding="utf-8"?>
<sst xmlns="http://schemas.openxmlformats.org/spreadsheetml/2006/main" count="1565" uniqueCount="862">
  <si>
    <t>Event Info</t>
  </si>
  <si>
    <t>Amplitudes</t>
  </si>
  <si>
    <t>Period</t>
  </si>
  <si>
    <t>Frequency(Full Window)</t>
  </si>
  <si>
    <t>Frequency(Small Window)</t>
  </si>
  <si>
    <t>Noise PSD Full Window</t>
  </si>
  <si>
    <t>Noise PSD 40s Window</t>
  </si>
  <si>
    <t>Integrated Energy</t>
  </si>
  <si>
    <t>SNR</t>
  </si>
  <si>
    <t>Signal Properties</t>
  </si>
  <si>
    <t>Date</t>
  </si>
  <si>
    <t>Station</t>
  </si>
  <si>
    <t>Range(km)</t>
  </si>
  <si>
    <t>Max Amp(Pa)</t>
  </si>
  <si>
    <t>Error</t>
  </si>
  <si>
    <t>P2P Amp(Pa)</t>
  </si>
  <si>
    <t>Prior Noise-RMS Amplitude(Pa)</t>
  </si>
  <si>
    <t>Post Noise-RMS Amplitude(Pa)</t>
  </si>
  <si>
    <t>Period 1(s)</t>
  </si>
  <si>
    <t>Period 2(s)</t>
  </si>
  <si>
    <t>Period @Max Amp(s)</t>
  </si>
  <si>
    <t>Frequency 1(Hz)</t>
  </si>
  <si>
    <t>Frequency 2(Hz)</t>
  </si>
  <si>
    <t>Frequency @Max PSD(Hz)</t>
  </si>
  <si>
    <t>PSD @Max</t>
  </si>
  <si>
    <t>Freq 1 @ Noise</t>
  </si>
  <si>
    <t>PSD</t>
  </si>
  <si>
    <t>Freq 2 @ Noise</t>
  </si>
  <si>
    <t>Size</t>
  </si>
  <si>
    <t>Noise PSD @Max(Pa^2/Hz)</t>
  </si>
  <si>
    <t>STD</t>
  </si>
  <si>
    <t>Noise PSD @0.25(Pa^2/Hz)</t>
  </si>
  <si>
    <t>Noise PSD @0.50(Pa^2/Hz)</t>
  </si>
  <si>
    <t>Noise PSD @0.75(Pa^2/Hz)</t>
  </si>
  <si>
    <t>Noise PSD @1.00(Pa^2/Hz)</t>
  </si>
  <si>
    <t>Bolide Signal IE(Pa^2)</t>
  </si>
  <si>
    <t>Prior Background Noise IE(Pa^2)</t>
  </si>
  <si>
    <t>Post Background Noise IE(Pa^2)</t>
  </si>
  <si>
    <t>Mean Background Noise IE(Pa^2)</t>
  </si>
  <si>
    <t>StDev between Prior/Post Noise IE</t>
  </si>
  <si>
    <t>Total Signal Energy of Bolide(Pa^2)</t>
  </si>
  <si>
    <t>Bolide P2P Amplitude SNR</t>
  </si>
  <si>
    <t>Bolide Integrated Energy SNR</t>
  </si>
  <si>
    <t>Low Frequency</t>
  </si>
  <si>
    <t>High Frequency</t>
  </si>
  <si>
    <t>Azimuth(o)</t>
  </si>
  <si>
    <t>Trace Velocity(km/s)</t>
  </si>
  <si>
    <t>Waveform HH</t>
  </si>
  <si>
    <t>Waveform MM</t>
  </si>
  <si>
    <t>Waveform SS</t>
  </si>
  <si>
    <t>Signal HH</t>
  </si>
  <si>
    <t>Signal MM</t>
  </si>
  <si>
    <t>Signal SS</t>
  </si>
  <si>
    <t>Duration(s)</t>
  </si>
  <si>
    <t>Phases</t>
  </si>
  <si>
    <t>Wind Vector(km/s)</t>
  </si>
  <si>
    <t>Satellite Energy</t>
  </si>
  <si>
    <t>Bolide HH</t>
  </si>
  <si>
    <t>Bolide MM</t>
  </si>
  <si>
    <t>Bolide SS</t>
  </si>
  <si>
    <t>Prop Time(s)</t>
  </si>
  <si>
    <t>Lat(Bolide)</t>
  </si>
  <si>
    <t>Lon(Bolide)</t>
  </si>
  <si>
    <t>Azimuth(Th)</t>
  </si>
  <si>
    <t>Lat(Sta)</t>
  </si>
  <si>
    <t>Lon(Sta)</t>
  </si>
  <si>
    <t>Dist(New)</t>
  </si>
  <si>
    <t>Az(New)</t>
  </si>
  <si>
    <t>DopplerPer</t>
  </si>
  <si>
    <t>Wind(Station)</t>
  </si>
  <si>
    <t>Temp(station)</t>
  </si>
  <si>
    <t>Avg With Wind</t>
  </si>
  <si>
    <t>Avg Cross Wind</t>
  </si>
  <si>
    <t>Gnd With Wind</t>
  </si>
  <si>
    <t>Gnd Cross Wind</t>
  </si>
  <si>
    <t>Temp</t>
  </si>
  <si>
    <t>IS56</t>
  </si>
  <si>
    <t>-55.013340</t>
  </si>
  <si>
    <t>-55.683323</t>
  </si>
  <si>
    <t>-1.237784</t>
  </si>
  <si>
    <t>-2.737179</t>
  </si>
  <si>
    <t>260.999115</t>
  </si>
  <si>
    <t>IS18</t>
  </si>
  <si>
    <t>13.075797</t>
  </si>
  <si>
    <t>33.562588</t>
  </si>
  <si>
    <t>11.164921</t>
  </si>
  <si>
    <t>8.013920</t>
  </si>
  <si>
    <t>246.916641</t>
  </si>
  <si>
    <t>IS10</t>
  </si>
  <si>
    <t>66.676453</t>
  </si>
  <si>
    <t>-21.210102</t>
  </si>
  <si>
    <t>13.544196</t>
  </si>
  <si>
    <t>-18.133690</t>
  </si>
  <si>
    <t>259.082581</t>
  </si>
  <si>
    <t>IS32</t>
  </si>
  <si>
    <t>3.002367</t>
  </si>
  <si>
    <t>-23.794548</t>
  </si>
  <si>
    <t>-2.998061</t>
  </si>
  <si>
    <t>5.807562</t>
  </si>
  <si>
    <t>280.284973</t>
  </si>
  <si>
    <t>IS31</t>
  </si>
  <si>
    <t>20.456560</t>
  </si>
  <si>
    <t>26.382288</t>
  </si>
  <si>
    <t>2.414922</t>
  </si>
  <si>
    <t>2.390908</t>
  </si>
  <si>
    <t>270.244019</t>
  </si>
  <si>
    <t>IS46</t>
  </si>
  <si>
    <t>-14.976549</t>
  </si>
  <si>
    <t>-22.849813</t>
  </si>
  <si>
    <t>-7.744498</t>
  </si>
  <si>
    <t>-8.096112</t>
  </si>
  <si>
    <t>275.250305</t>
  </si>
  <si>
    <t>22.556629</t>
  </si>
  <si>
    <t>-33.485420</t>
  </si>
  <si>
    <t>0.083734</t>
  </si>
  <si>
    <t>-4.184085</t>
  </si>
  <si>
    <t>275.726562</t>
  </si>
  <si>
    <t>IS09</t>
  </si>
  <si>
    <t>14.586984</t>
  </si>
  <si>
    <t>3.619004</t>
  </si>
  <si>
    <t>1.207189</t>
  </si>
  <si>
    <t>-1.349704</t>
  </si>
  <si>
    <t>279.497498</t>
  </si>
  <si>
    <t>IS53</t>
  </si>
  <si>
    <t>-16.495848</t>
  </si>
  <si>
    <t>2.102272</t>
  </si>
  <si>
    <t>3.184397</t>
  </si>
  <si>
    <t>-2.801263</t>
  </si>
  <si>
    <t>269.613892</t>
  </si>
  <si>
    <t>16.727619</t>
  </si>
  <si>
    <t>-29.996330</t>
  </si>
  <si>
    <t>1.823470</t>
  </si>
  <si>
    <t>-1.974089</t>
  </si>
  <si>
    <t>264.598969</t>
  </si>
  <si>
    <t>IS49</t>
  </si>
  <si>
    <t>34.396141</t>
  </si>
  <si>
    <t>-85.436295</t>
  </si>
  <si>
    <t>-0.364344</t>
  </si>
  <si>
    <t>-2.024599</t>
  </si>
  <si>
    <t>262.851410</t>
  </si>
  <si>
    <t>IS41</t>
  </si>
  <si>
    <t>5.497138</t>
  </si>
  <si>
    <t>27.554728</t>
  </si>
  <si>
    <t>-0.244030</t>
  </si>
  <si>
    <t>4.098598</t>
  </si>
  <si>
    <t>278.261261</t>
  </si>
  <si>
    <t>14.402493</t>
  </si>
  <si>
    <t>24.736914</t>
  </si>
  <si>
    <t>-8.271330</t>
  </si>
  <si>
    <t>-4.878508</t>
  </si>
  <si>
    <t>281.084656</t>
  </si>
  <si>
    <t>-43.515396</t>
  </si>
  <si>
    <t>1.311982</t>
  </si>
  <si>
    <t>-11.948002</t>
  </si>
  <si>
    <t>-2.035252</t>
  </si>
  <si>
    <t>269.010376</t>
  </si>
  <si>
    <t>IS05</t>
  </si>
  <si>
    <t>36.750080</t>
  </si>
  <si>
    <t>-26.881968</t>
  </si>
  <si>
    <t>5.174174</t>
  </si>
  <si>
    <t>-8.189429</t>
  </si>
  <si>
    <t>270.397675</t>
  </si>
  <si>
    <t>IS33</t>
  </si>
  <si>
    <t>-2.028645</t>
  </si>
  <si>
    <t>-5.152507</t>
  </si>
  <si>
    <t>-0.385824</t>
  </si>
  <si>
    <t>-1.546610</t>
  </si>
  <si>
    <t>280.402222</t>
  </si>
  <si>
    <t>IS52</t>
  </si>
  <si>
    <t>NaN</t>
  </si>
  <si>
    <t>51.846489</t>
  </si>
  <si>
    <t>5.789404</t>
  </si>
  <si>
    <t>8.209895</t>
  </si>
  <si>
    <t>-8.134131</t>
  </si>
  <si>
    <t>268.795563</t>
  </si>
  <si>
    <t>34.653900</t>
  </si>
  <si>
    <t>-39.941124</t>
  </si>
  <si>
    <t>-5.164602</t>
  </si>
  <si>
    <t>-2.664635</t>
  </si>
  <si>
    <t>255.919876</t>
  </si>
  <si>
    <t>IS02</t>
  </si>
  <si>
    <t>18.502989</t>
  </si>
  <si>
    <t>-7.257106</t>
  </si>
  <si>
    <t>4.887497</t>
  </si>
  <si>
    <t>0.396482</t>
  </si>
  <si>
    <t>258.577484</t>
  </si>
  <si>
    <t>7.016261</t>
  </si>
  <si>
    <t>9.435578</t>
  </si>
  <si>
    <t>-0.077945</t>
  </si>
  <si>
    <t>-4.548432</t>
  </si>
  <si>
    <t>265.790253</t>
  </si>
  <si>
    <t>9.157380</t>
  </si>
  <si>
    <t>4.916118</t>
  </si>
  <si>
    <t>0.284119</t>
  </si>
  <si>
    <t>-0.048996</t>
  </si>
  <si>
    <t>277.279327</t>
  </si>
  <si>
    <t>IS39</t>
  </si>
  <si>
    <t>29.732965</t>
  </si>
  <si>
    <t>13.414310</t>
  </si>
  <si>
    <t>-2.564267</t>
  </si>
  <si>
    <t>-1.959969</t>
  </si>
  <si>
    <t>282.875763</t>
  </si>
  <si>
    <t>IS26</t>
  </si>
  <si>
    <t>5.414496</t>
  </si>
  <si>
    <t>-4.417691</t>
  </si>
  <si>
    <t>-5.075539</t>
  </si>
  <si>
    <t>-2.196272</t>
  </si>
  <si>
    <t>264.002289</t>
  </si>
  <si>
    <t>IS07</t>
  </si>
  <si>
    <t>52.473396</t>
  </si>
  <si>
    <t>-6.221859</t>
  </si>
  <si>
    <t>2.737341</t>
  </si>
  <si>
    <t>-2.352463</t>
  </si>
  <si>
    <t>281.471405</t>
  </si>
  <si>
    <t>89.642838</t>
  </si>
  <si>
    <t>20.425102</t>
  </si>
  <si>
    <t>1.513206</t>
  </si>
  <si>
    <t>2.137018</t>
  </si>
  <si>
    <t>258.345398</t>
  </si>
  <si>
    <t>51.432827</t>
  </si>
  <si>
    <t>100.599480</t>
  </si>
  <si>
    <t>9.964342</t>
  </si>
  <si>
    <t>16.366470</t>
  </si>
  <si>
    <t>260.162598</t>
  </si>
  <si>
    <t>IS35</t>
  </si>
  <si>
    <t>58.860264</t>
  </si>
  <si>
    <t>22.384199</t>
  </si>
  <si>
    <t>-0.035542</t>
  </si>
  <si>
    <t>1.571947</t>
  </si>
  <si>
    <t>284.503052</t>
  </si>
  <si>
    <t>25.343819</t>
  </si>
  <si>
    <t>63.344604</t>
  </si>
  <si>
    <t>-3.481398</t>
  </si>
  <si>
    <t>-3.121339</t>
  </si>
  <si>
    <t>283.011108</t>
  </si>
  <si>
    <t>46.402504</t>
  </si>
  <si>
    <t>-24.482706</t>
  </si>
  <si>
    <t>2.500903</t>
  </si>
  <si>
    <t>-0.127453</t>
  </si>
  <si>
    <t>282.656616</t>
  </si>
  <si>
    <t>-5.537333</t>
  </si>
  <si>
    <t>-9.757454</t>
  </si>
  <si>
    <t>-3.184545</t>
  </si>
  <si>
    <t>-1.570068</t>
  </si>
  <si>
    <t>283.737610</t>
  </si>
  <si>
    <t>78.313698</t>
  </si>
  <si>
    <t>75.118553</t>
  </si>
  <si>
    <t>2.824657</t>
  </si>
  <si>
    <t>-0.052472</t>
  </si>
  <si>
    <t>267.451233</t>
  </si>
  <si>
    <t>-5.917820</t>
  </si>
  <si>
    <t>58.929134</t>
  </si>
  <si>
    <t>12.424155</t>
  </si>
  <si>
    <t>-4.049023</t>
  </si>
  <si>
    <t>265.944916</t>
  </si>
  <si>
    <t>-17.102709</t>
  </si>
  <si>
    <t>-14.437109</t>
  </si>
  <si>
    <t>0.154394</t>
  </si>
  <si>
    <t>0.322938</t>
  </si>
  <si>
    <t>281.726288</t>
  </si>
  <si>
    <t>IS04</t>
  </si>
  <si>
    <t>18.910559</t>
  </si>
  <si>
    <t>11.905174</t>
  </si>
  <si>
    <t>1.648093</t>
  </si>
  <si>
    <t>5.076038</t>
  </si>
  <si>
    <t>277.698700</t>
  </si>
  <si>
    <t>IS47</t>
  </si>
  <si>
    <t>10.029327</t>
  </si>
  <si>
    <t>20.249577</t>
  </si>
  <si>
    <t>-2.470115</t>
  </si>
  <si>
    <t>-6.172941</t>
  </si>
  <si>
    <t>283.037018</t>
  </si>
  <si>
    <t>14.816284</t>
  </si>
  <si>
    <t>12.587815</t>
  </si>
  <si>
    <t>3.153991</t>
  </si>
  <si>
    <t>-0.679528</t>
  </si>
  <si>
    <t>284.347015</t>
  </si>
  <si>
    <t>4.333005</t>
  </si>
  <si>
    <t>21.464226</t>
  </si>
  <si>
    <t>-6.692410</t>
  </si>
  <si>
    <t>-7.635301</t>
  </si>
  <si>
    <t>281.709747</t>
  </si>
  <si>
    <t>-11.926628</t>
  </si>
  <si>
    <t>-8.280729</t>
  </si>
  <si>
    <t>-4.014768</t>
  </si>
  <si>
    <t>-3.152726</t>
  </si>
  <si>
    <t>264.383026</t>
  </si>
  <si>
    <t>-4.871103</t>
  </si>
  <si>
    <t>-29.935846</t>
  </si>
  <si>
    <t>-4.872044</t>
  </si>
  <si>
    <t>-5.852590</t>
  </si>
  <si>
    <t>280.067810</t>
  </si>
  <si>
    <t>-28.470840</t>
  </si>
  <si>
    <t>-27.103582</t>
  </si>
  <si>
    <t>0.283993</t>
  </si>
  <si>
    <t>0.160256</t>
  </si>
  <si>
    <t>281.959839</t>
  </si>
  <si>
    <t>11.537337</t>
  </si>
  <si>
    <t>6.554839</t>
  </si>
  <si>
    <t>1.807657</t>
  </si>
  <si>
    <t>-0.111055</t>
  </si>
  <si>
    <t>266.447540</t>
  </si>
  <si>
    <t>IS22</t>
  </si>
  <si>
    <t>-0.954761</t>
  </si>
  <si>
    <t>4.053432</t>
  </si>
  <si>
    <t>276.986938</t>
  </si>
  <si>
    <t>9.834506</t>
  </si>
  <si>
    <t>2.251111</t>
  </si>
  <si>
    <t>-5.223358</t>
  </si>
  <si>
    <t>4.683040</t>
  </si>
  <si>
    <t>282.833221</t>
  </si>
  <si>
    <t>-0.826987</t>
  </si>
  <si>
    <t>-15.420466</t>
  </si>
  <si>
    <t>-3.013997</t>
  </si>
  <si>
    <t>-2.489785</t>
  </si>
  <si>
    <t>272.320068</t>
  </si>
  <si>
    <t>-0.878618</t>
  </si>
  <si>
    <t>3.290615</t>
  </si>
  <si>
    <t>2.651762</t>
  </si>
  <si>
    <t>-2.362023</t>
  </si>
  <si>
    <t>281.991638</t>
  </si>
  <si>
    <t>-5.131896</t>
  </si>
  <si>
    <t>-0.460875</t>
  </si>
  <si>
    <t>-6.918093</t>
  </si>
  <si>
    <t>-0.385054</t>
  </si>
  <si>
    <t>277.668121</t>
  </si>
  <si>
    <t>12.624562</t>
  </si>
  <si>
    <t>4.977296</t>
  </si>
  <si>
    <t>-0.530779</t>
  </si>
  <si>
    <t>-0.495599</t>
  </si>
  <si>
    <t>279.696106</t>
  </si>
  <si>
    <t>0.466896</t>
  </si>
  <si>
    <t>-1.001902</t>
  </si>
  <si>
    <t>-0.745547</t>
  </si>
  <si>
    <t>-0.314942</t>
  </si>
  <si>
    <t>279.456604</t>
  </si>
  <si>
    <t>1.668070</t>
  </si>
  <si>
    <t>-1.803817</t>
  </si>
  <si>
    <t>279.584778</t>
  </si>
  <si>
    <t>17.001411</t>
  </si>
  <si>
    <t>-23.108227</t>
  </si>
  <si>
    <t>-4.682179</t>
  </si>
  <si>
    <t>6.243451</t>
  </si>
  <si>
    <t>271.030273</t>
  </si>
  <si>
    <t>IS55</t>
  </si>
  <si>
    <t>13.614395</t>
  </si>
  <si>
    <t>-8.716317</t>
  </si>
  <si>
    <t>11.350985</t>
  </si>
  <si>
    <t>8.133449</t>
  </si>
  <si>
    <t>245.962402</t>
  </si>
  <si>
    <t>IS48</t>
  </si>
  <si>
    <t>44.085262</t>
  </si>
  <si>
    <t>-11.745733</t>
  </si>
  <si>
    <t>-5.971849</t>
  </si>
  <si>
    <t>1.515195</t>
  </si>
  <si>
    <t>279.852264</t>
  </si>
  <si>
    <t>-15.813556</t>
  </si>
  <si>
    <t>17.658258</t>
  </si>
  <si>
    <t>-1.001702</t>
  </si>
  <si>
    <t>4.757508</t>
  </si>
  <si>
    <t>275.895386</t>
  </si>
  <si>
    <t>2.848163</t>
  </si>
  <si>
    <t>20.122229</t>
  </si>
  <si>
    <t>5.183688</t>
  </si>
  <si>
    <t>0.736211</t>
  </si>
  <si>
    <t>263.876282</t>
  </si>
  <si>
    <t>IS50</t>
  </si>
  <si>
    <t>-1.998687</t>
  </si>
  <si>
    <t>-8.925538</t>
  </si>
  <si>
    <t>-7.994143</t>
  </si>
  <si>
    <t>-8.101757</t>
  </si>
  <si>
    <t>284.443207</t>
  </si>
  <si>
    <t>IS17</t>
  </si>
  <si>
    <t>-4.129854</t>
  </si>
  <si>
    <t>-4.044077</t>
  </si>
  <si>
    <t>-2.122305</t>
  </si>
  <si>
    <t>-1.728858</t>
  </si>
  <si>
    <t>281.451172</t>
  </si>
  <si>
    <t>-19.226597</t>
  </si>
  <si>
    <t>10.338522</t>
  </si>
  <si>
    <t>-3.760744</t>
  </si>
  <si>
    <t>-4.581022</t>
  </si>
  <si>
    <t>278.690918</t>
  </si>
  <si>
    <t>IS08</t>
  </si>
  <si>
    <t>3.582721</t>
  </si>
  <si>
    <t>-6.601392</t>
  </si>
  <si>
    <t>0.634908</t>
  </si>
  <si>
    <t>-0.038890</t>
  </si>
  <si>
    <t>282.294556</t>
  </si>
  <si>
    <t>-2.627094</t>
  </si>
  <si>
    <t>0.883969</t>
  </si>
  <si>
    <t>282.270447</t>
  </si>
  <si>
    <t>-14.728193</t>
  </si>
  <si>
    <t>-1.907250</t>
  </si>
  <si>
    <t>7.908756</t>
  </si>
  <si>
    <t>6.886969</t>
  </si>
  <si>
    <t>278.601898</t>
  </si>
  <si>
    <t>20.615789</t>
  </si>
  <si>
    <t>-20.966745</t>
  </si>
  <si>
    <t>2.709516</t>
  </si>
  <si>
    <t>-2.823769</t>
  </si>
  <si>
    <t>282.895630</t>
  </si>
  <si>
    <t>-12.965204</t>
  </si>
  <si>
    <t>15.844643</t>
  </si>
  <si>
    <t>16.485579</t>
  </si>
  <si>
    <t>-17.025364</t>
  </si>
  <si>
    <t>269.686890</t>
  </si>
  <si>
    <t>10.762595</t>
  </si>
  <si>
    <t>6.794950</t>
  </si>
  <si>
    <t>2.158068</t>
  </si>
  <si>
    <t>-0.602578</t>
  </si>
  <si>
    <t>279.997437</t>
  </si>
  <si>
    <t>IS14</t>
  </si>
  <si>
    <t>1.773805</t>
  </si>
  <si>
    <t>12.624911</t>
  </si>
  <si>
    <t>6.552342</t>
  </si>
  <si>
    <t>4.941887</t>
  </si>
  <si>
    <t>267.388763</t>
  </si>
  <si>
    <t>5.6675e-005</t>
  </si>
  <si>
    <t>3.6194e-005</t>
  </si>
  <si>
    <t>7.108e-005</t>
  </si>
  <si>
    <t>8.0732e-005</t>
  </si>
  <si>
    <t>6.639661</t>
  </si>
  <si>
    <t>8.494168</t>
  </si>
  <si>
    <t>-1.607193</t>
  </si>
  <si>
    <t>-1.312813</t>
  </si>
  <si>
    <t>282.023315</t>
  </si>
  <si>
    <t>10.954944</t>
  </si>
  <si>
    <t>5.540917</t>
  </si>
  <si>
    <t>9.673927</t>
  </si>
  <si>
    <t>8.103418</t>
  </si>
  <si>
    <t>269.320679</t>
  </si>
  <si>
    <t>18.931286</t>
  </si>
  <si>
    <t>-23.773417</t>
  </si>
  <si>
    <t>3.176054</t>
  </si>
  <si>
    <t>-3.597803</t>
  </si>
  <si>
    <t>279.215332</t>
  </si>
  <si>
    <t>25.478392</t>
  </si>
  <si>
    <t>35.795502</t>
  </si>
  <si>
    <t>6.410821</t>
  </si>
  <si>
    <t>11.621954</t>
  </si>
  <si>
    <t>279.381989</t>
  </si>
  <si>
    <t>15.268730</t>
  </si>
  <si>
    <t>20.317230</t>
  </si>
  <si>
    <t>0.070506</t>
  </si>
  <si>
    <t>1.805975</t>
  </si>
  <si>
    <t>282.821655</t>
  </si>
  <si>
    <t>-5.220770</t>
  </si>
  <si>
    <t>-4.434801</t>
  </si>
  <si>
    <t>-8.245155</t>
  </si>
  <si>
    <t>-5.343069</t>
  </si>
  <si>
    <t>282.944305</t>
  </si>
  <si>
    <t>53.050140</t>
  </si>
  <si>
    <t>29.391830</t>
  </si>
  <si>
    <t>12.525084</t>
  </si>
  <si>
    <t>0.422535</t>
  </si>
  <si>
    <t>260.030334</t>
  </si>
  <si>
    <t>43.598148</t>
  </si>
  <si>
    <t>22.780476</t>
  </si>
  <si>
    <t>-0.692062</t>
  </si>
  <si>
    <t>5.665140</t>
  </si>
  <si>
    <t>281.201843</t>
  </si>
  <si>
    <t>IS34</t>
  </si>
  <si>
    <t>-8.902752</t>
  </si>
  <si>
    <t>11.527896</t>
  </si>
  <si>
    <t>250.889099</t>
  </si>
  <si>
    <t>38.547806</t>
  </si>
  <si>
    <t>-28.275902</t>
  </si>
  <si>
    <t>2.490264</t>
  </si>
  <si>
    <t>-4.311056</t>
  </si>
  <si>
    <t>281.989868</t>
  </si>
  <si>
    <t>3.251365</t>
  </si>
  <si>
    <t>24.193230</t>
  </si>
  <si>
    <t>-3.278794</t>
  </si>
  <si>
    <t>-4.394092</t>
  </si>
  <si>
    <t>270.903046</t>
  </si>
  <si>
    <t>6.114323</t>
  </si>
  <si>
    <t>-2.725744</t>
  </si>
  <si>
    <t>8.160120</t>
  </si>
  <si>
    <t>9.373473</t>
  </si>
  <si>
    <t>247.371140</t>
  </si>
  <si>
    <t>1.175236</t>
  </si>
  <si>
    <t>10.746951</t>
  </si>
  <si>
    <t>-1.207236</t>
  </si>
  <si>
    <t>2.711268</t>
  </si>
  <si>
    <t>282.074615</t>
  </si>
  <si>
    <t>-8.738095</t>
  </si>
  <si>
    <t>13.331086</t>
  </si>
  <si>
    <t>-6.086914</t>
  </si>
  <si>
    <t>4.991984</t>
  </si>
  <si>
    <t>271.467041</t>
  </si>
  <si>
    <t>-11.884893</t>
  </si>
  <si>
    <t>-14.405659</t>
  </si>
  <si>
    <t>273.490784</t>
  </si>
  <si>
    <t>50.313583</t>
  </si>
  <si>
    <t>-18.875032</t>
  </si>
  <si>
    <t>3.370896</t>
  </si>
  <si>
    <t>-0.333835</t>
  </si>
  <si>
    <t>234.808273</t>
  </si>
  <si>
    <t>-16.029699</t>
  </si>
  <si>
    <t>29.661896</t>
  </si>
  <si>
    <t>3.912263</t>
  </si>
  <si>
    <t>0.309464</t>
  </si>
  <si>
    <t>281.470581</t>
  </si>
  <si>
    <t>IS27</t>
  </si>
  <si>
    <t>1.374741</t>
  </si>
  <si>
    <t>4.250078</t>
  </si>
  <si>
    <t>252.119873</t>
  </si>
  <si>
    <t>-2.053943</t>
  </si>
  <si>
    <t>4.737173</t>
  </si>
  <si>
    <t>276.327148</t>
  </si>
  <si>
    <t>7.9331e-005</t>
  </si>
  <si>
    <t>3.1923e-005</t>
  </si>
  <si>
    <t>7.9518e-005</t>
  </si>
  <si>
    <t>5.9529e-005</t>
  </si>
  <si>
    <t>8.4312e-005</t>
  </si>
  <si>
    <t>7.4688e-005</t>
  </si>
  <si>
    <t>6.8389e-005</t>
  </si>
  <si>
    <t>9.1496e-005</t>
  </si>
  <si>
    <t>5.0376e-005</t>
  </si>
  <si>
    <t>9.5402e-005</t>
  </si>
  <si>
    <t>9.6523e-005</t>
  </si>
  <si>
    <t>-45.259945</t>
  </si>
  <si>
    <t>-27.559605</t>
  </si>
  <si>
    <t>1.044265</t>
  </si>
  <si>
    <t>-6.203859</t>
  </si>
  <si>
    <t>280.641693</t>
  </si>
  <si>
    <t>IS57</t>
  </si>
  <si>
    <t>-4.953461</t>
  </si>
  <si>
    <t>29.596422</t>
  </si>
  <si>
    <t>-6.150439</t>
  </si>
  <si>
    <t>-0.723119</t>
  </si>
  <si>
    <t>284.169159</t>
  </si>
  <si>
    <t>-29.776844</t>
  </si>
  <si>
    <t>-7.208022</t>
  </si>
  <si>
    <t>5.089802</t>
  </si>
  <si>
    <t>4.544761</t>
  </si>
  <si>
    <t>273.698181</t>
  </si>
  <si>
    <t>13.863612</t>
  </si>
  <si>
    <t>-20.283606</t>
  </si>
  <si>
    <t>-2.883035</t>
  </si>
  <si>
    <t>2.733658</t>
  </si>
  <si>
    <t>266.130310</t>
  </si>
  <si>
    <t>-17.574406</t>
  </si>
  <si>
    <t>-5.804544</t>
  </si>
  <si>
    <t>-0.537030</t>
  </si>
  <si>
    <t>-3.281767</t>
  </si>
  <si>
    <t>281.963867</t>
  </si>
  <si>
    <t>15.531125</t>
  </si>
  <si>
    <t>25.817057</t>
  </si>
  <si>
    <t>-2.233137</t>
  </si>
  <si>
    <t>0.366570</t>
  </si>
  <si>
    <t>278.702362</t>
  </si>
  <si>
    <t>-17.310757</t>
  </si>
  <si>
    <t>25.361872</t>
  </si>
  <si>
    <t>-3.773965</t>
  </si>
  <si>
    <t>4.243322</t>
  </si>
  <si>
    <t>254.246506</t>
  </si>
  <si>
    <t>IS59</t>
  </si>
  <si>
    <t>15.089755</t>
  </si>
  <si>
    <t>5.925235</t>
  </si>
  <si>
    <t>-4.396426</t>
  </si>
  <si>
    <t>1.784267</t>
  </si>
  <si>
    <t>282.305817</t>
  </si>
  <si>
    <t>-8.369958</t>
  </si>
  <si>
    <t>-9.899209</t>
  </si>
  <si>
    <t>2.168651</t>
  </si>
  <si>
    <t>2.317123</t>
  </si>
  <si>
    <t>280.782074</t>
  </si>
  <si>
    <t>SSG0</t>
  </si>
  <si>
    <t>-11.949869</t>
  </si>
  <si>
    <t>-37.198700</t>
  </si>
  <si>
    <t>-2.971891</t>
  </si>
  <si>
    <t>4.136312</t>
  </si>
  <si>
    <t>288.859558</t>
  </si>
  <si>
    <t>nSts</t>
  </si>
  <si>
    <t>-2.604873</t>
  </si>
  <si>
    <t>4.421510</t>
  </si>
  <si>
    <t>289.079041</t>
  </si>
  <si>
    <t>25.240900</t>
  </si>
  <si>
    <t>-22.654818</t>
  </si>
  <si>
    <t>5.416925</t>
  </si>
  <si>
    <t>-5.452303</t>
  </si>
  <si>
    <t>280.581848</t>
  </si>
  <si>
    <t>-4.636836</t>
  </si>
  <si>
    <t>18.104809</t>
  </si>
  <si>
    <t>0.730194</t>
  </si>
  <si>
    <t>1.143656</t>
  </si>
  <si>
    <t>277.499573</t>
  </si>
  <si>
    <t>-8.879219</t>
  </si>
  <si>
    <t>-13.687063</t>
  </si>
  <si>
    <t>5.732906</t>
  </si>
  <si>
    <t>3.095174</t>
  </si>
  <si>
    <t>283.069763</t>
  </si>
  <si>
    <t>13.443975</t>
  </si>
  <si>
    <t>-24.923265</t>
  </si>
  <si>
    <t>9.521368</t>
  </si>
  <si>
    <t>-2.452699</t>
  </si>
  <si>
    <t>273.266418</t>
  </si>
  <si>
    <t>PSDI</t>
  </si>
  <si>
    <t>11.517246</t>
  </si>
  <si>
    <t>7.729460</t>
  </si>
  <si>
    <t>255.036652</t>
  </si>
  <si>
    <t>17.659760</t>
  </si>
  <si>
    <t>16.507948</t>
  </si>
  <si>
    <t>6.636260</t>
  </si>
  <si>
    <t>5.717756</t>
  </si>
  <si>
    <t>269.399384</t>
  </si>
  <si>
    <t>3.356961</t>
  </si>
  <si>
    <t>-7.063863</t>
  </si>
  <si>
    <t>0.309909</t>
  </si>
  <si>
    <t>-1.909308</t>
  </si>
  <si>
    <t>277.627533</t>
  </si>
  <si>
    <t>EC1</t>
  </si>
  <si>
    <t>-4.937185</t>
  </si>
  <si>
    <t>44.185314</t>
  </si>
  <si>
    <t>-3.226335</t>
  </si>
  <si>
    <t>-3.931018</t>
  </si>
  <si>
    <t>280.166779</t>
  </si>
  <si>
    <t>2.767182</t>
  </si>
  <si>
    <t>-1.496610</t>
  </si>
  <si>
    <t>-0.768658</t>
  </si>
  <si>
    <t>-5.682249</t>
  </si>
  <si>
    <t>268.095764</t>
  </si>
  <si>
    <t>NSV0</t>
  </si>
  <si>
    <t>3.118654</t>
  </si>
  <si>
    <t>1.193875</t>
  </si>
  <si>
    <t>-0.279368</t>
  </si>
  <si>
    <t>-2.373623</t>
  </si>
  <si>
    <t>270.602478</t>
  </si>
  <si>
    <t>2.133644</t>
  </si>
  <si>
    <t>-1.499872</t>
  </si>
  <si>
    <t>-1.094168</t>
  </si>
  <si>
    <t>-5.890679</t>
  </si>
  <si>
    <t>270.073120</t>
  </si>
  <si>
    <t>2.923226</t>
  </si>
  <si>
    <t>-0.388071</t>
  </si>
  <si>
    <t>278.240417</t>
  </si>
  <si>
    <t>-2.538157</t>
  </si>
  <si>
    <t>-5.294421</t>
  </si>
  <si>
    <t>274.453339</t>
  </si>
  <si>
    <t>3.383678</t>
  </si>
  <si>
    <t>-3.585972</t>
  </si>
  <si>
    <t>265.280060</t>
  </si>
  <si>
    <t>DSLI</t>
  </si>
  <si>
    <t>2.336585</t>
  </si>
  <si>
    <t>-2.864992</t>
  </si>
  <si>
    <t>3.900851</t>
  </si>
  <si>
    <t>-8.146624</t>
  </si>
  <si>
    <t>267.557556</t>
  </si>
  <si>
    <t>0.817332</t>
  </si>
  <si>
    <t>-29.138920</t>
  </si>
  <si>
    <t>0.957613</t>
  </si>
  <si>
    <t>-0.069145</t>
  </si>
  <si>
    <t>283.854340</t>
  </si>
  <si>
    <t>WSRA</t>
  </si>
  <si>
    <t>Doppler Period</t>
  </si>
  <si>
    <t>Doppler</t>
  </si>
  <si>
    <t>Celerity</t>
  </si>
  <si>
    <t>Gnd Temp</t>
  </si>
  <si>
    <t>Wind Vector</t>
  </si>
  <si>
    <t>REMOVED</t>
  </si>
  <si>
    <t>ISSM</t>
  </si>
  <si>
    <t>IS30</t>
  </si>
  <si>
    <t>BSP1</t>
  </si>
  <si>
    <t>LSS0</t>
  </si>
  <si>
    <t>REDONE</t>
  </si>
  <si>
    <t>LARGE</t>
  </si>
  <si>
    <t>1.2235e+005</t>
  </si>
  <si>
    <t>1.7447e+005</t>
  </si>
  <si>
    <t>1.1089e+005</t>
  </si>
  <si>
    <t>1.4565e+005</t>
  </si>
  <si>
    <t>NON STANDARD STATION</t>
  </si>
  <si>
    <t>NO NORMALIZATION</t>
  </si>
  <si>
    <t>CHANGED TO PMCC VALUES</t>
  </si>
  <si>
    <t>REMOVED-HIGH TRACE VELOCITY</t>
  </si>
  <si>
    <t>REMOVED-LOW CELERITY+dAz~50+PMCC High Freq&gt;10Hz</t>
  </si>
  <si>
    <t>HIGH dAz</t>
  </si>
  <si>
    <t>HIGH DURATION</t>
  </si>
  <si>
    <t>NOTE:Has many constant peaks: not a meteor signal</t>
  </si>
  <si>
    <t>NOTE:Data drop in middle of signal</t>
  </si>
  <si>
    <t>Energy vs Period</t>
  </si>
  <si>
    <t>Range/Energy^1/2 vs Period</t>
  </si>
  <si>
    <t>Range/Energy^1/3 vs Period</t>
  </si>
  <si>
    <t>Energy vs Inv Freq</t>
  </si>
  <si>
    <t>Range/Energy^1/2 vs Inv Freq</t>
  </si>
  <si>
    <t>Range/Energy^1/3 vs Inv Freq</t>
  </si>
  <si>
    <t>Energy vs Amp SNR</t>
  </si>
  <si>
    <t>Range/Energy^1/2 vs Amp SNR</t>
  </si>
  <si>
    <t>Range/Energy^1/3 vs Amp SNR</t>
  </si>
  <si>
    <t>Energy vs IE SNR</t>
  </si>
  <si>
    <t>Range/Energy^1/2 vs IE SNR</t>
  </si>
  <si>
    <t>Range vs Celerity</t>
  </si>
  <si>
    <t>Energy vs Celerity</t>
  </si>
  <si>
    <t>Range/Energy^1/2 vs Celerity</t>
  </si>
  <si>
    <t>Range/Energy^1/3 vs Celerity</t>
  </si>
  <si>
    <t>Range vs Trace Velocity</t>
  </si>
  <si>
    <t>Phases Histogram</t>
  </si>
  <si>
    <t>Bolide P2P SNR Histogram</t>
  </si>
  <si>
    <t>Bolide IE SNR Histogram</t>
  </si>
  <si>
    <t>Noise PSD@Max Histogram</t>
  </si>
  <si>
    <t>Noise PSD@0.25Hz Histogram</t>
  </si>
  <si>
    <t>Noise PSD@0.50 Histogram</t>
  </si>
  <si>
    <t>Noise PSD@0.75 Histogram</t>
  </si>
  <si>
    <t>Noise PSD@1.00 Histogram</t>
  </si>
  <si>
    <t>AFTAC(&lt;100)</t>
  </si>
  <si>
    <t>AFTAC(&gt;40)</t>
  </si>
  <si>
    <t>Inverse Frequency Good</t>
  </si>
  <si>
    <t>Period vs Inv Freq</t>
  </si>
  <si>
    <t>Period vs Inv Freq(Small0</t>
  </si>
  <si>
    <t>Wind vs Celerity</t>
  </si>
  <si>
    <t>Trace vs Celerity</t>
  </si>
  <si>
    <t>Scaled Range(1/3) Dur</t>
  </si>
  <si>
    <t>IESNR vs Dur</t>
  </si>
  <si>
    <t>PSDMax vs Dur</t>
  </si>
  <si>
    <t>PSDMax v P2P Amp</t>
  </si>
  <si>
    <t>ScaledRange(1/3) Dur/PSDMax</t>
  </si>
  <si>
    <t>Az(th) vs Az(Ob)</t>
  </si>
  <si>
    <t>Winds v Az(O)-AZ(T)</t>
  </si>
  <si>
    <t>k:</t>
  </si>
  <si>
    <t>Scaled Range  Max Amp(All)</t>
  </si>
  <si>
    <t>Scaled Range v  P2P Amp(All)</t>
  </si>
  <si>
    <t>Scaled Range v Total IE (All)</t>
  </si>
  <si>
    <t>Scaled Range v P2P SNR(All)</t>
  </si>
  <si>
    <t>Scaled Range v IE SNR(All)</t>
  </si>
  <si>
    <t>Scaled Range vs TopFreq1</t>
  </si>
  <si>
    <t>Scaled Range vs TopFreq2</t>
  </si>
  <si>
    <t>Energy vs TopFreq1</t>
  </si>
  <si>
    <t>Energy vs TopFreq2</t>
  </si>
  <si>
    <t>Energy vs Band High</t>
  </si>
  <si>
    <t>Range vs TopFreq1</t>
  </si>
  <si>
    <t>Range vs TopFreq2</t>
  </si>
  <si>
    <t>Range vs Band High</t>
  </si>
  <si>
    <t>PeriodVEnergy Winds</t>
  </si>
  <si>
    <t>Max Amp</t>
  </si>
  <si>
    <t>P2P</t>
  </si>
  <si>
    <t>Tot IE</t>
  </si>
  <si>
    <t>P2P SNR</t>
  </si>
  <si>
    <t>IE SNR</t>
  </si>
  <si>
    <t>Scaled Range v Max Amp(&lt;3.5)</t>
  </si>
  <si>
    <t>Scaled Range v  P2P Amp(&lt;3.5)</t>
  </si>
  <si>
    <t>Scaled Range v Total IE (&lt;3.5)</t>
  </si>
  <si>
    <t>Scaled Range v P2P SNR(&lt;3.5)</t>
  </si>
  <si>
    <t>Scaled Range v IE SNR(&lt;3.5)</t>
  </si>
  <si>
    <t>EnergyVPeriod Avg</t>
  </si>
  <si>
    <t>EnergyVInvFreqF</t>
  </si>
  <si>
    <t>EnergyVInvFreqS</t>
  </si>
  <si>
    <t>EnergyVPeriod(P2PSNR)</t>
  </si>
  <si>
    <t>EnergyVPeriod(IESNR)</t>
  </si>
  <si>
    <t>EnergyVDoppPeriod</t>
  </si>
  <si>
    <t>&lt;3.5 Range Histogram</t>
  </si>
  <si>
    <t>&gt;7 Range Histogram</t>
  </si>
  <si>
    <t>Range Histogram(All)</t>
  </si>
  <si>
    <t>Range Freq Energy</t>
  </si>
  <si>
    <t>Envelope</t>
  </si>
  <si>
    <t>SR Freq</t>
  </si>
  <si>
    <t>Scaled Range Duration P2PSNR</t>
  </si>
  <si>
    <t>Scaled Range Duration IESNR</t>
  </si>
  <si>
    <t>Scaled Range Duration NOISEPSD</t>
  </si>
  <si>
    <t>DeltaAzvWindvDist</t>
  </si>
  <si>
    <t>DateHist</t>
  </si>
  <si>
    <t>ENERGY HIST</t>
  </si>
  <si>
    <t>Freq Equation</t>
  </si>
  <si>
    <t>Duration Low Frequency</t>
  </si>
  <si>
    <t>DoppPeriod</t>
  </si>
  <si>
    <t>RangeLowFreq</t>
  </si>
  <si>
    <t>RngeEnvelop</t>
  </si>
  <si>
    <t>SR Low Freq</t>
  </si>
  <si>
    <t>SREnv</t>
  </si>
  <si>
    <t>Eqn</t>
  </si>
  <si>
    <t>Scaled Range Freq Equation</t>
  </si>
  <si>
    <t>Acoustic Impedance</t>
  </si>
  <si>
    <t>Stations Per Event</t>
  </si>
  <si>
    <t>RangeEffEn</t>
  </si>
  <si>
    <t>Energy Split</t>
  </si>
  <si>
    <t>RngeEnergy Env</t>
  </si>
  <si>
    <t>Bin</t>
  </si>
  <si>
    <t>Frequency</t>
  </si>
  <si>
    <t>Min:</t>
  </si>
  <si>
    <t>Bins</t>
  </si>
  <si>
    <t>MIN:</t>
  </si>
  <si>
    <t>BINS</t>
  </si>
  <si>
    <t>FREQ</t>
  </si>
  <si>
    <t>CUMUL</t>
  </si>
  <si>
    <t>a</t>
  </si>
  <si>
    <t>4.28941039045203e-05</t>
  </si>
  <si>
    <t>3.05331349596811e-05</t>
  </si>
  <si>
    <t>Max:</t>
  </si>
  <si>
    <t>MAX:</t>
  </si>
  <si>
    <t>b</t>
  </si>
  <si>
    <t>7.98188592899711e-05</t>
  </si>
  <si>
    <t>1.16431153715168e-05</t>
  </si>
  <si>
    <t>STEP:</t>
  </si>
  <si>
    <t>c</t>
  </si>
  <si>
    <t>4.69236051794709e-05</t>
  </si>
  <si>
    <t>Data Max:</t>
  </si>
  <si>
    <t>5.73933692807893e-05</t>
  </si>
  <si>
    <t>4.45384482003400e-06</t>
  </si>
  <si>
    <t>7.64152368089577e-05</t>
  </si>
  <si>
    <t>7.65592060404877e-05</t>
  </si>
  <si>
    <t>5.77403253450099e-05</t>
  </si>
  <si>
    <t>1.40722238664570e-06</t>
  </si>
  <si>
    <t>2.61920190378767e-05</t>
  </si>
  <si>
    <t>1.42602594187247e-05</t>
  </si>
  <si>
    <t>3.00561817420143e-05</t>
  </si>
  <si>
    <t>5.93565232634014e-05</t>
  </si>
  <si>
    <t>1.09377218150686e-06</t>
  </si>
  <si>
    <t>5.38301615034958e-05</t>
  </si>
  <si>
    <t>-1.94198219266119e-05</t>
  </si>
  <si>
    <t>1.38615068280834e-05</t>
  </si>
  <si>
    <t>5.31773200634911e-06</t>
  </si>
  <si>
    <t>-6.15551386917804e-05</t>
  </si>
  <si>
    <t>7.90482262982549e-05</t>
  </si>
  <si>
    <t>4.70808558546386e-05</t>
  </si>
  <si>
    <t>8.07703814981155e-05</t>
  </si>
  <si>
    <t>1.88821316707807e-06</t>
  </si>
  <si>
    <t>8.49975870838731e-05</t>
  </si>
  <si>
    <t>6.51785903626455e-05</t>
  </si>
  <si>
    <t>8.73738060103481e-05</t>
  </si>
  <si>
    <t>7.06450333662583e-05</t>
  </si>
  <si>
    <t>1.15930535261704e-05</t>
  </si>
  <si>
    <t>6.38828871915852e-05</t>
  </si>
  <si>
    <t>5.85884048268358e-05</t>
  </si>
  <si>
    <t>1.37958862800416e-05</t>
  </si>
  <si>
    <t>9.29119990191437e-05</t>
  </si>
  <si>
    <t>3.23754330352420e-05</t>
  </si>
  <si>
    <t>-1.81623519944274e-06</t>
  </si>
  <si>
    <t>-2.41985072085459e+20</t>
  </si>
  <si>
    <t>9.06342320197475e-06</t>
  </si>
  <si>
    <t>5.66463950123422e-06</t>
  </si>
  <si>
    <t>3.42734490830978e-06</t>
  </si>
  <si>
    <t>7.95037122980241e-07</t>
  </si>
  <si>
    <t>2.17523901526145e-05</t>
  </si>
  <si>
    <t>7.35780601602221e-05</t>
  </si>
  <si>
    <t>3.27069682619269e-05</t>
  </si>
  <si>
    <t>4.58966457139787e-06</t>
  </si>
  <si>
    <t>-7.25674683924276e-05</t>
  </si>
  <si>
    <t>-1.09649435657889e-05</t>
  </si>
  <si>
    <t>-2.64932826114425e-07</t>
  </si>
  <si>
    <t>6.45193523987796e-05</t>
  </si>
  <si>
    <t>7.31712972134836e-05</t>
  </si>
  <si>
    <t>2.68980577648780e-05</t>
  </si>
  <si>
    <t>8.49608214290490e-05</t>
  </si>
  <si>
    <t>Period @Max PSD</t>
  </si>
  <si>
    <t>Latitude (deg.)</t>
  </si>
  <si>
    <t>Longitude (deg.)</t>
  </si>
  <si>
    <t>Altitude (km)</t>
  </si>
  <si>
    <t>Velocity (km/s)</t>
  </si>
  <si>
    <t>vx</t>
  </si>
  <si>
    <t>vy</t>
  </si>
  <si>
    <t>vz</t>
  </si>
  <si>
    <t>Total Radiated Energy (J)</t>
  </si>
  <si>
    <t>Total Impact Energy (kt)</t>
  </si>
  <si>
    <t>Azimuth</t>
  </si>
  <si>
    <t>celerity</t>
  </si>
  <si>
    <t>Lon</t>
  </si>
  <si>
    <t>hh</t>
  </si>
  <si>
    <t>mm</t>
  </si>
  <si>
    <t>ss</t>
  </si>
  <si>
    <t>REB</t>
  </si>
  <si>
    <t>On REB?</t>
  </si>
  <si>
    <t>IS detectable?</t>
  </si>
</sst>
</file>

<file path=xl/styles.xml><?xml version="1.0" encoding="utf-8"?>
<styleSheet xmlns="http://schemas.openxmlformats.org/spreadsheetml/2006/main">
  <numFmts count="6">
    <numFmt numFmtId="164" formatCode="0.0000"/>
    <numFmt numFmtId="165" formatCode="d\-mmm\-yy;@"/>
    <numFmt numFmtId="166" formatCode="dd/mm/yy"/>
    <numFmt numFmtId="167" formatCode="d\-mmm\-yy"/>
    <numFmt numFmtId="168" formatCode="dd\-mm\-yyyy"/>
    <numFmt numFmtId="169" formatCode="0.00E+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8080"/>
        <bgColor rgb="FFFF99CC"/>
      </patternFill>
    </fill>
    <fill>
      <patternFill patternType="solid">
        <fgColor rgb="FF993300"/>
        <bgColor rgb="FF993366"/>
      </patternFill>
    </fill>
    <fill>
      <patternFill patternType="solid">
        <fgColor rgb="FF99CC00"/>
        <bgColor rgb="FFFFCC00"/>
      </patternFill>
    </fill>
    <fill>
      <patternFill patternType="solid">
        <fgColor rgb="FFCC99FF"/>
        <bgColor rgb="FF9999FF"/>
      </patternFill>
    </fill>
    <fill>
      <patternFill patternType="solid">
        <fgColor rgb="FFFF6600"/>
        <bgColor rgb="FFFF9900"/>
      </patternFill>
    </fill>
    <fill>
      <patternFill patternType="solid">
        <fgColor rgb="FF80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666699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" fillId="21" borderId="0" applyNumberFormat="0" applyBorder="0" applyAlignment="0" applyProtection="0"/>
    <xf numFmtId="0" fontId="6" fillId="22" borderId="0" applyNumberFormat="0" applyBorder="0" applyAlignment="0" applyProtection="0"/>
    <xf numFmtId="0" fontId="8" fillId="24" borderId="0" applyNumberFormat="0" applyBorder="0" applyAlignment="0" applyProtection="0"/>
  </cellStyleXfs>
  <cellXfs count="126">
    <xf numFmtId="0" fontId="0" fillId="0" borderId="0" xfId="0"/>
    <xf numFmtId="0" fontId="0" fillId="0" borderId="0" xfId="0" applyBorder="1"/>
    <xf numFmtId="15" fontId="0" fillId="0" borderId="0" xfId="0" applyNumberFormat="1"/>
    <xf numFmtId="0" fontId="2" fillId="0" borderId="0" xfId="0" applyFont="1" applyBorder="1"/>
    <xf numFmtId="0" fontId="2" fillId="0" borderId="0" xfId="0" applyFont="1"/>
    <xf numFmtId="15" fontId="2" fillId="0" borderId="0" xfId="0" applyNumberFormat="1" applyFont="1"/>
    <xf numFmtId="0" fontId="2" fillId="0" borderId="0" xfId="0" applyFont="1" applyBorder="1" applyAlignment="1" applyProtection="1"/>
    <xf numFmtId="15" fontId="0" fillId="0" borderId="0" xfId="0" applyNumberFormat="1" applyBorder="1"/>
    <xf numFmtId="0" fontId="0" fillId="0" borderId="0" xfId="0" applyFont="1" applyBorder="1"/>
    <xf numFmtId="15" fontId="0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Border="1"/>
    <xf numFmtId="49" fontId="0" fillId="0" borderId="0" xfId="0" applyNumberFormat="1" applyFont="1" applyBorder="1"/>
    <xf numFmtId="15" fontId="0" fillId="0" borderId="1" xfId="0" applyNumberFormat="1" applyBorder="1"/>
    <xf numFmtId="0" fontId="0" fillId="0" borderId="2" xfId="0" applyBorder="1"/>
    <xf numFmtId="0" fontId="0" fillId="0" borderId="1" xfId="0" applyBorder="1"/>
    <xf numFmtId="15" fontId="0" fillId="2" borderId="0" xfId="0" applyNumberFormat="1" applyFill="1" applyBorder="1"/>
    <xf numFmtId="0" fontId="0" fillId="2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/>
    <xf numFmtId="15" fontId="0" fillId="4" borderId="0" xfId="0" applyNumberFormat="1" applyFill="1" applyBorder="1"/>
    <xf numFmtId="0" fontId="0" fillId="4" borderId="0" xfId="0" applyFont="1" applyFill="1" applyBorder="1"/>
    <xf numFmtId="0" fontId="0" fillId="4" borderId="0" xfId="0" applyFill="1" applyBorder="1"/>
    <xf numFmtId="0" fontId="0" fillId="4" borderId="0" xfId="0" applyFill="1"/>
    <xf numFmtId="165" fontId="0" fillId="0" borderId="0" xfId="0" applyNumberFormat="1"/>
    <xf numFmtId="15" fontId="2" fillId="0" borderId="0" xfId="0" applyNumberFormat="1" applyFont="1" applyBorder="1"/>
    <xf numFmtId="166" fontId="0" fillId="0" borderId="0" xfId="0" applyNumberFormat="1" applyBorder="1"/>
    <xf numFmtId="0" fontId="2" fillId="0" borderId="0" xfId="0" applyFont="1" applyBorder="1" applyAlignment="1"/>
    <xf numFmtId="0" fontId="3" fillId="0" borderId="0" xfId="0" applyFont="1"/>
    <xf numFmtId="15" fontId="0" fillId="5" borderId="0" xfId="0" applyNumberFormat="1" applyFill="1" applyBorder="1"/>
    <xf numFmtId="0" fontId="0" fillId="5" borderId="0" xfId="0" applyFont="1" applyFill="1" applyBorder="1"/>
    <xf numFmtId="0" fontId="0" fillId="5" borderId="0" xfId="0" applyFill="1" applyBorder="1"/>
    <xf numFmtId="0" fontId="0" fillId="5" borderId="0" xfId="0" applyFill="1"/>
    <xf numFmtId="167" fontId="0" fillId="0" borderId="0" xfId="0" applyNumberFormat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2" fillId="2" borderId="0" xfId="0" applyFont="1" applyFill="1"/>
    <xf numFmtId="0" fontId="2" fillId="10" borderId="0" xfId="0" applyFont="1" applyFill="1"/>
    <xf numFmtId="0" fontId="0" fillId="10" borderId="0" xfId="0" applyFont="1" applyFill="1"/>
    <xf numFmtId="0" fontId="0" fillId="10" borderId="0" xfId="0" applyFill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2" fillId="4" borderId="0" xfId="0" applyFont="1" applyFill="1"/>
    <xf numFmtId="0" fontId="0" fillId="4" borderId="0" xfId="0" applyFont="1" applyFill="1"/>
    <xf numFmtId="0" fontId="2" fillId="16" borderId="0" xfId="0" applyFont="1" applyFill="1"/>
    <xf numFmtId="0" fontId="0" fillId="16" borderId="0" xfId="0" applyFont="1" applyFill="1"/>
    <xf numFmtId="0" fontId="0" fillId="16" borderId="0" xfId="0" applyFill="1"/>
    <xf numFmtId="0" fontId="2" fillId="17" borderId="0" xfId="0" applyFont="1" applyFill="1"/>
    <xf numFmtId="0" fontId="0" fillId="17" borderId="0" xfId="0" applyFill="1"/>
    <xf numFmtId="0" fontId="2" fillId="18" borderId="0" xfId="0" applyFont="1" applyFill="1"/>
    <xf numFmtId="0" fontId="0" fillId="18" borderId="0" xfId="0" applyFill="1"/>
    <xf numFmtId="0" fontId="2" fillId="19" borderId="0" xfId="0" applyFont="1" applyFill="1"/>
    <xf numFmtId="0" fontId="0" fillId="19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9" borderId="0" xfId="0" applyFont="1" applyFill="1" applyAlignment="1">
      <alignment horizontal="center"/>
    </xf>
    <xf numFmtId="0" fontId="0" fillId="6" borderId="0" xfId="0" applyFont="1" applyFill="1"/>
    <xf numFmtId="0" fontId="0" fillId="18" borderId="0" xfId="0" applyFont="1" applyFill="1"/>
    <xf numFmtId="0" fontId="0" fillId="19" borderId="0" xfId="0" applyFont="1" applyFill="1"/>
    <xf numFmtId="0" fontId="0" fillId="0" borderId="0" xfId="0" applyFont="1"/>
    <xf numFmtId="11" fontId="0" fillId="0" borderId="0" xfId="0" applyNumberFormat="1"/>
    <xf numFmtId="0" fontId="4" fillId="0" borderId="0" xfId="0" applyFont="1"/>
    <xf numFmtId="168" fontId="0" fillId="0" borderId="0" xfId="0" applyNumberFormat="1"/>
    <xf numFmtId="11" fontId="0" fillId="0" borderId="0" xfId="0" applyNumberFormat="1" applyFont="1"/>
    <xf numFmtId="169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49" fontId="0" fillId="0" borderId="0" xfId="0" applyNumberFormat="1"/>
    <xf numFmtId="15" fontId="0" fillId="20" borderId="0" xfId="0" applyNumberFormat="1" applyFill="1" applyBorder="1"/>
    <xf numFmtId="0" fontId="0" fillId="20" borderId="0" xfId="0" applyFont="1" applyFill="1" applyBorder="1"/>
    <xf numFmtId="0" fontId="0" fillId="20" borderId="0" xfId="0" applyFill="1" applyBorder="1"/>
    <xf numFmtId="0" fontId="0" fillId="20" borderId="0" xfId="0" applyFill="1"/>
    <xf numFmtId="164" fontId="0" fillId="20" borderId="0" xfId="0" applyNumberFormat="1" applyFont="1" applyFill="1"/>
    <xf numFmtId="49" fontId="0" fillId="20" borderId="0" xfId="0" applyNumberFormat="1" applyFont="1" applyFill="1"/>
    <xf numFmtId="0" fontId="5" fillId="21" borderId="0" xfId="1" applyBorder="1"/>
    <xf numFmtId="0" fontId="5" fillId="21" borderId="0" xfId="1"/>
    <xf numFmtId="15" fontId="0" fillId="23" borderId="0" xfId="0" applyNumberFormat="1" applyFill="1" applyBorder="1"/>
    <xf numFmtId="0" fontId="0" fillId="23" borderId="0" xfId="0" applyFont="1" applyFill="1" applyBorder="1"/>
    <xf numFmtId="0" fontId="0" fillId="23" borderId="0" xfId="0" applyFill="1" applyBorder="1"/>
    <xf numFmtId="0" fontId="0" fillId="23" borderId="0" xfId="0" applyFill="1"/>
    <xf numFmtId="164" fontId="0" fillId="23" borderId="0" xfId="0" applyNumberFormat="1" applyFont="1" applyFill="1"/>
    <xf numFmtId="49" fontId="0" fillId="23" borderId="0" xfId="0" applyNumberFormat="1" applyFont="1" applyFill="1"/>
    <xf numFmtId="15" fontId="7" fillId="23" borderId="0" xfId="2" applyNumberFormat="1" applyFont="1" applyFill="1" applyBorder="1"/>
    <xf numFmtId="0" fontId="7" fillId="23" borderId="0" xfId="2" applyFont="1" applyFill="1" applyBorder="1"/>
    <xf numFmtId="0" fontId="7" fillId="23" borderId="0" xfId="2" applyFont="1" applyFill="1"/>
    <xf numFmtId="164" fontId="7" fillId="23" borderId="0" xfId="2" applyNumberFormat="1" applyFont="1" applyFill="1"/>
    <xf numFmtId="49" fontId="7" fillId="23" borderId="0" xfId="2" applyNumberFormat="1" applyFont="1" applyFill="1"/>
    <xf numFmtId="15" fontId="7" fillId="23" borderId="0" xfId="2" applyNumberFormat="1" applyFont="1" applyFill="1"/>
    <xf numFmtId="15" fontId="8" fillId="24" borderId="0" xfId="3" applyNumberFormat="1" applyBorder="1"/>
    <xf numFmtId="0" fontId="8" fillId="24" borderId="0" xfId="3" applyBorder="1"/>
    <xf numFmtId="0" fontId="8" fillId="24" borderId="0" xfId="3"/>
    <xf numFmtId="164" fontId="8" fillId="24" borderId="0" xfId="3" applyNumberFormat="1"/>
    <xf numFmtId="49" fontId="8" fillId="24" borderId="0" xfId="3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6" fillId="22" borderId="0" xfId="2" applyBorder="1" applyAlignment="1">
      <alignment wrapText="1"/>
    </xf>
    <xf numFmtId="0" fontId="2" fillId="0" borderId="0" xfId="0" applyFont="1" applyBorder="1" applyAlignment="1" applyProtection="1">
      <alignment wrapText="1"/>
    </xf>
    <xf numFmtId="0" fontId="2" fillId="0" borderId="0" xfId="0" applyFont="1" applyAlignment="1">
      <alignment wrapText="1"/>
    </xf>
    <xf numFmtId="15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24" borderId="3" xfId="3" applyFont="1" applyBorder="1" applyAlignment="1">
      <alignment horizontal="center" vertical="center" wrapText="1"/>
    </xf>
    <xf numFmtId="0" fontId="1" fillId="24" borderId="4" xfId="3" applyFont="1" applyBorder="1" applyAlignment="1">
      <alignment horizontal="center" vertical="center" wrapText="1"/>
    </xf>
    <xf numFmtId="0" fontId="5" fillId="21" borderId="0" xfId="1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9" fillId="25" borderId="3" xfId="0" applyNumberFormat="1" applyFont="1" applyFill="1" applyBorder="1" applyAlignment="1">
      <alignment horizontal="center" vertical="center" wrapText="1"/>
    </xf>
    <xf numFmtId="0" fontId="0" fillId="25" borderId="3" xfId="0" applyNumberFormat="1" applyFont="1" applyFill="1" applyBorder="1" applyAlignment="1">
      <alignment horizontal="center" vertical="center" wrapText="1"/>
    </xf>
    <xf numFmtId="0" fontId="9" fillId="25" borderId="3" xfId="0" applyNumberFormat="1" applyFont="1" applyFill="1" applyBorder="1" applyAlignment="1">
      <alignment horizontal="center" vertical="center"/>
    </xf>
    <xf numFmtId="0" fontId="5" fillId="21" borderId="6" xfId="1" applyNumberFormat="1" applyBorder="1" applyAlignment="1">
      <alignment horizontal="center" vertical="center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al_measurements_gi_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ber/Documents/bolide_analysis/JPL_REB_cpdf/JPL_REB_fireball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ividual"/>
      <sheetName val="max-range"/>
      <sheetName val="multi"/>
      <sheetName val="multi-avg"/>
      <sheetName val="multi-only"/>
      <sheetName val="sortedByEnerg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C116"/>
  <sheetViews>
    <sheetView tabSelected="1" zoomScaleNormal="100" zoomScalePageLayoutView="60" workbookViewId="0">
      <pane xSplit="12" ySplit="2" topLeftCell="M3" activePane="bottomRight" state="frozen"/>
      <selection pane="topRight" activeCell="C1" sqref="C1"/>
      <selection pane="bottomLeft" activeCell="A3" sqref="A3"/>
      <selection pane="bottomRight" activeCell="H17" sqref="H17"/>
    </sheetView>
  </sheetViews>
  <sheetFormatPr defaultRowHeight="12.75"/>
  <cols>
    <col min="1" max="1" width="15.7109375" bestFit="1" customWidth="1"/>
    <col min="2" max="11" width="15.7109375" customWidth="1"/>
    <col min="12" max="12" width="8.5703125"/>
    <col min="13" max="13" width="17.42578125" bestFit="1" customWidth="1"/>
    <col min="14" max="23" width="9" bestFit="1" customWidth="1"/>
    <col min="24" max="25" width="27.7109375" customWidth="1"/>
    <col min="26" max="30" width="9" bestFit="1" customWidth="1"/>
    <col min="31" max="31" width="19" customWidth="1"/>
    <col min="32" max="36" width="9" bestFit="1" customWidth="1"/>
    <col min="37" max="42" width="9" hidden="1" customWidth="1"/>
    <col min="43" max="43" width="12.7109375" hidden="1" customWidth="1"/>
    <col min="44" max="44" width="9" hidden="1" customWidth="1"/>
    <col min="45" max="45" width="12.7109375" hidden="1" customWidth="1"/>
    <col min="46" max="49" width="9" hidden="1" customWidth="1"/>
    <col min="50" max="50" width="11.140625" hidden="1" customWidth="1"/>
    <col min="51" max="55" width="12.7109375" hidden="1" customWidth="1"/>
    <col min="56" max="59" width="9" hidden="1" customWidth="1"/>
    <col min="60" max="60" width="11.140625" hidden="1" customWidth="1"/>
    <col min="61" max="61" width="12.140625" hidden="1" customWidth="1"/>
    <col min="62" max="65" width="12.7109375" hidden="1" customWidth="1"/>
    <col min="66" max="71" width="9" hidden="1" customWidth="1"/>
    <col min="72" max="72" width="12" hidden="1" customWidth="1"/>
    <col min="73" max="78" width="9" hidden="1" customWidth="1"/>
    <col min="79" max="90" width="9" bestFit="1" customWidth="1"/>
    <col min="91" max="110" width="9" customWidth="1"/>
    <col min="111" max="111" width="12.85546875" customWidth="1"/>
    <col min="112" max="112" width="14.140625" customWidth="1"/>
    <col min="113" max="113" width="14.28515625" customWidth="1"/>
    <col min="114" max="115" width="14.5703125" customWidth="1"/>
    <col min="116" max="116" width="13.7109375" customWidth="1"/>
    <col min="117" max="121" width="9" bestFit="1" customWidth="1"/>
    <col min="122" max="123" width="13.140625" style="1" bestFit="1" customWidth="1"/>
    <col min="124" max="124" width="17.42578125" bestFit="1" customWidth="1"/>
    <col min="125" max="125" width="24.85546875" customWidth="1"/>
    <col min="126" max="126" width="9" bestFit="1" customWidth="1"/>
    <col min="127" max="127" width="14.42578125" style="2" bestFit="1" customWidth="1"/>
    <col min="128" max="128" width="14.42578125" bestFit="1" customWidth="1"/>
    <col min="129" max="130" width="14"/>
    <col min="131" max="131" width="14.140625"/>
    <col min="132" max="133" width="13.5703125"/>
    <col min="134" max="1056" width="8.5703125"/>
  </cols>
  <sheetData>
    <row r="1" spans="1:133" s="4" customForma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 t="s">
        <v>1</v>
      </c>
      <c r="O1" s="109"/>
      <c r="P1" s="109"/>
      <c r="Q1" s="109"/>
      <c r="R1" s="109"/>
      <c r="S1" s="109"/>
      <c r="T1" s="109"/>
      <c r="U1" s="109"/>
      <c r="V1" s="109" t="s">
        <v>2</v>
      </c>
      <c r="W1" s="109"/>
      <c r="X1" s="109"/>
      <c r="Y1" s="109"/>
      <c r="Z1" s="109"/>
      <c r="AA1" s="109" t="s">
        <v>3</v>
      </c>
      <c r="AB1" s="109"/>
      <c r="AC1" s="109"/>
      <c r="AD1" s="109"/>
      <c r="AE1" s="109"/>
      <c r="AF1" s="109"/>
      <c r="AG1" s="109"/>
      <c r="AH1" s="109"/>
      <c r="AI1" s="109"/>
      <c r="AJ1" s="109" t="s">
        <v>4</v>
      </c>
      <c r="AK1" s="109"/>
      <c r="AL1" s="109"/>
      <c r="AM1" s="109"/>
      <c r="AN1" s="109"/>
      <c r="AO1" s="109"/>
      <c r="AP1" s="109"/>
      <c r="AQ1" s="109"/>
      <c r="AR1" s="109"/>
      <c r="AS1" s="109"/>
      <c r="AT1" s="109" t="s">
        <v>5</v>
      </c>
      <c r="AU1" s="109"/>
      <c r="AV1" s="109"/>
      <c r="AW1" s="109"/>
      <c r="AX1" s="109"/>
      <c r="AY1" s="109"/>
      <c r="AZ1" s="109"/>
      <c r="BA1" s="109"/>
      <c r="BB1" s="109"/>
      <c r="BC1" s="109"/>
      <c r="BD1" s="109" t="s">
        <v>6</v>
      </c>
      <c r="BE1" s="109"/>
      <c r="BF1" s="109"/>
      <c r="BG1" s="109"/>
      <c r="BH1" s="109"/>
      <c r="BI1" s="109"/>
      <c r="BJ1" s="109"/>
      <c r="BK1" s="109"/>
      <c r="BL1" s="109"/>
      <c r="BM1" s="109"/>
      <c r="BN1" s="109" t="s">
        <v>7</v>
      </c>
      <c r="BO1" s="109"/>
      <c r="BP1" s="109"/>
      <c r="BQ1" s="109"/>
      <c r="BR1" s="109"/>
      <c r="BS1" s="109"/>
      <c r="BT1" s="109"/>
      <c r="BU1" s="109"/>
      <c r="BV1" s="109"/>
      <c r="BW1" s="109" t="s">
        <v>8</v>
      </c>
      <c r="BX1" s="109"/>
      <c r="BY1" s="109"/>
      <c r="BZ1" s="109"/>
      <c r="CA1" s="109" t="s">
        <v>9</v>
      </c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3"/>
      <c r="DS1" s="3"/>
      <c r="DW1" s="5"/>
    </row>
    <row r="2" spans="1:133" s="116" customFormat="1" ht="51.75" customHeight="1">
      <c r="A2" s="111" t="s">
        <v>10</v>
      </c>
      <c r="B2" s="117" t="s">
        <v>844</v>
      </c>
      <c r="C2" s="117" t="s">
        <v>845</v>
      </c>
      <c r="D2" s="117" t="s">
        <v>846</v>
      </c>
      <c r="E2" s="117" t="s">
        <v>847</v>
      </c>
      <c r="F2" s="117" t="s">
        <v>848</v>
      </c>
      <c r="G2" s="117" t="s">
        <v>849</v>
      </c>
      <c r="H2" s="117" t="s">
        <v>850</v>
      </c>
      <c r="I2" s="118" t="s">
        <v>851</v>
      </c>
      <c r="J2" s="117" t="s">
        <v>852</v>
      </c>
      <c r="K2" s="111" t="s">
        <v>11</v>
      </c>
      <c r="L2" s="111" t="s">
        <v>12</v>
      </c>
      <c r="M2" s="116" t="s">
        <v>853</v>
      </c>
      <c r="N2" s="111" t="s">
        <v>13</v>
      </c>
      <c r="O2" s="111" t="s">
        <v>14</v>
      </c>
      <c r="P2" s="111" t="s">
        <v>15</v>
      </c>
      <c r="Q2" s="111" t="s">
        <v>14</v>
      </c>
      <c r="R2" s="111" t="s">
        <v>16</v>
      </c>
      <c r="S2" s="111" t="s">
        <v>14</v>
      </c>
      <c r="T2" s="111" t="s">
        <v>17</v>
      </c>
      <c r="U2" s="111" t="s">
        <v>14</v>
      </c>
      <c r="V2" s="111" t="s">
        <v>18</v>
      </c>
      <c r="W2" s="111" t="s">
        <v>19</v>
      </c>
      <c r="X2" s="112" t="s">
        <v>20</v>
      </c>
      <c r="Y2" s="112" t="s">
        <v>843</v>
      </c>
      <c r="Z2" s="111" t="s">
        <v>14</v>
      </c>
      <c r="AA2" s="111" t="s">
        <v>21</v>
      </c>
      <c r="AB2" s="111" t="s">
        <v>22</v>
      </c>
      <c r="AC2" s="111" t="s">
        <v>23</v>
      </c>
      <c r="AD2" s="111" t="s">
        <v>14</v>
      </c>
      <c r="AE2" s="113" t="s">
        <v>24</v>
      </c>
      <c r="AF2" s="113" t="s">
        <v>25</v>
      </c>
      <c r="AG2" s="113" t="s">
        <v>26</v>
      </c>
      <c r="AH2" s="113" t="s">
        <v>27</v>
      </c>
      <c r="AI2" s="113"/>
      <c r="AJ2" s="113" t="s">
        <v>28</v>
      </c>
      <c r="AK2" s="111" t="s">
        <v>21</v>
      </c>
      <c r="AL2" s="111" t="s">
        <v>22</v>
      </c>
      <c r="AM2" s="111" t="s">
        <v>23</v>
      </c>
      <c r="AN2" s="111" t="s">
        <v>14</v>
      </c>
      <c r="AO2" s="111" t="s">
        <v>24</v>
      </c>
      <c r="AP2" s="113" t="s">
        <v>25</v>
      </c>
      <c r="AQ2" s="113" t="s">
        <v>26</v>
      </c>
      <c r="AR2" s="113" t="s">
        <v>27</v>
      </c>
      <c r="AS2" s="113" t="s">
        <v>26</v>
      </c>
      <c r="AT2" s="111" t="s">
        <v>29</v>
      </c>
      <c r="AU2" s="111" t="s">
        <v>30</v>
      </c>
      <c r="AV2" s="111" t="s">
        <v>31</v>
      </c>
      <c r="AW2" s="111" t="s">
        <v>30</v>
      </c>
      <c r="AX2" s="111" t="s">
        <v>32</v>
      </c>
      <c r="AY2" s="111" t="s">
        <v>30</v>
      </c>
      <c r="AZ2" s="111" t="s">
        <v>33</v>
      </c>
      <c r="BA2" s="111" t="s">
        <v>30</v>
      </c>
      <c r="BB2" s="111" t="s">
        <v>34</v>
      </c>
      <c r="BC2" s="111" t="s">
        <v>30</v>
      </c>
      <c r="BD2" s="111" t="s">
        <v>29</v>
      </c>
      <c r="BE2" s="111" t="s">
        <v>30</v>
      </c>
      <c r="BF2" s="111" t="s">
        <v>31</v>
      </c>
      <c r="BG2" s="111" t="s">
        <v>30</v>
      </c>
      <c r="BH2" s="111" t="s">
        <v>32</v>
      </c>
      <c r="BI2" s="111" t="s">
        <v>30</v>
      </c>
      <c r="BJ2" s="111" t="s">
        <v>33</v>
      </c>
      <c r="BK2" s="111" t="s">
        <v>30</v>
      </c>
      <c r="BL2" s="111" t="s">
        <v>34</v>
      </c>
      <c r="BM2" s="111" t="s">
        <v>30</v>
      </c>
      <c r="BN2" s="111" t="s">
        <v>35</v>
      </c>
      <c r="BO2" s="111" t="s">
        <v>14</v>
      </c>
      <c r="BP2" s="111" t="s">
        <v>36</v>
      </c>
      <c r="BQ2" s="111" t="s">
        <v>37</v>
      </c>
      <c r="BR2" s="111" t="s">
        <v>38</v>
      </c>
      <c r="BS2" s="111" t="s">
        <v>14</v>
      </c>
      <c r="BT2" s="111" t="s">
        <v>39</v>
      </c>
      <c r="BU2" s="111" t="s">
        <v>40</v>
      </c>
      <c r="BV2" s="111" t="s">
        <v>14</v>
      </c>
      <c r="BW2" s="111" t="s">
        <v>41</v>
      </c>
      <c r="BX2" s="111" t="s">
        <v>14</v>
      </c>
      <c r="BY2" s="111" t="s">
        <v>42</v>
      </c>
      <c r="BZ2" s="111" t="s">
        <v>14</v>
      </c>
      <c r="CA2" s="111" t="s">
        <v>43</v>
      </c>
      <c r="CB2" s="111" t="s">
        <v>44</v>
      </c>
      <c r="CC2" s="111" t="s">
        <v>45</v>
      </c>
      <c r="CD2" s="111" t="s">
        <v>46</v>
      </c>
      <c r="CE2" s="111" t="s">
        <v>47</v>
      </c>
      <c r="CF2" s="111" t="s">
        <v>48</v>
      </c>
      <c r="CG2" s="111" t="s">
        <v>49</v>
      </c>
      <c r="CH2" s="111" t="s">
        <v>50</v>
      </c>
      <c r="CI2" s="111" t="s">
        <v>51</v>
      </c>
      <c r="CJ2" s="111" t="s">
        <v>52</v>
      </c>
      <c r="CK2" s="111" t="s">
        <v>53</v>
      </c>
      <c r="CL2" s="111" t="s">
        <v>54</v>
      </c>
      <c r="CM2" s="111" t="s">
        <v>854</v>
      </c>
      <c r="CN2" s="119" t="s">
        <v>64</v>
      </c>
      <c r="CO2" s="119" t="s">
        <v>65</v>
      </c>
      <c r="CP2" s="120" t="s">
        <v>856</v>
      </c>
      <c r="CQ2" s="120" t="s">
        <v>857</v>
      </c>
      <c r="CR2" s="121" t="s">
        <v>858</v>
      </c>
      <c r="CS2" s="122" t="s">
        <v>859</v>
      </c>
      <c r="CT2" s="123"/>
      <c r="CU2" s="123"/>
      <c r="CV2" s="123"/>
      <c r="CW2" s="123"/>
      <c r="CX2" s="123"/>
      <c r="CY2" s="123"/>
      <c r="CZ2" s="123"/>
      <c r="DA2" s="123"/>
      <c r="DB2" s="123"/>
      <c r="DC2" s="123"/>
      <c r="DD2" s="124" t="s">
        <v>860</v>
      </c>
      <c r="DE2" s="125" t="s">
        <v>861</v>
      </c>
      <c r="DF2" s="111" t="s">
        <v>855</v>
      </c>
      <c r="DG2" s="114" t="s">
        <v>55</v>
      </c>
      <c r="DH2" s="114" t="s">
        <v>56</v>
      </c>
      <c r="DI2" s="114" t="s">
        <v>57</v>
      </c>
      <c r="DJ2" s="114" t="s">
        <v>58</v>
      </c>
      <c r="DK2" s="114" t="s">
        <v>59</v>
      </c>
      <c r="DL2" s="114" t="s">
        <v>60</v>
      </c>
      <c r="DM2" s="114" t="s">
        <v>61</v>
      </c>
      <c r="DN2" s="114" t="s">
        <v>62</v>
      </c>
      <c r="DO2" s="114" t="s">
        <v>63</v>
      </c>
      <c r="DP2" s="114" t="s">
        <v>64</v>
      </c>
      <c r="DQ2" s="111" t="s">
        <v>65</v>
      </c>
      <c r="DR2" s="111" t="s">
        <v>66</v>
      </c>
      <c r="DS2" s="111" t="s">
        <v>67</v>
      </c>
      <c r="DT2" s="111" t="s">
        <v>12</v>
      </c>
      <c r="DU2" s="114" t="s">
        <v>68</v>
      </c>
      <c r="DV2" s="114"/>
      <c r="DW2" s="115" t="s">
        <v>69</v>
      </c>
      <c r="DX2" s="114" t="s">
        <v>70</v>
      </c>
      <c r="DY2" s="114" t="s">
        <v>71</v>
      </c>
      <c r="DZ2" s="114" t="s">
        <v>72</v>
      </c>
      <c r="EA2" s="114" t="s">
        <v>73</v>
      </c>
      <c r="EB2" s="114" t="s">
        <v>74</v>
      </c>
      <c r="EC2" s="114" t="s">
        <v>75</v>
      </c>
    </row>
    <row r="3" spans="1:133">
      <c r="A3" s="7">
        <v>39773</v>
      </c>
      <c r="B3">
        <v>53</v>
      </c>
      <c r="C3">
        <v>-109.89</v>
      </c>
      <c r="D3" s="7"/>
      <c r="E3" s="7"/>
      <c r="F3" s="7"/>
      <c r="G3" s="7"/>
      <c r="H3" s="7"/>
      <c r="I3" s="7"/>
      <c r="J3">
        <v>0.38</v>
      </c>
      <c r="K3" s="8" t="s">
        <v>76</v>
      </c>
      <c r="L3" s="1">
        <v>732.637875664685</v>
      </c>
      <c r="M3">
        <v>41.460552374366401</v>
      </c>
      <c r="N3" s="1">
        <v>0.166886126406943</v>
      </c>
      <c r="O3" s="8">
        <v>3.02594055981289E-2</v>
      </c>
      <c r="P3" s="8">
        <v>0.27662670924216798</v>
      </c>
      <c r="Q3" s="8">
        <v>6.0518811196257703E-2</v>
      </c>
      <c r="R3" s="8">
        <v>3.97636726280114E-2</v>
      </c>
      <c r="S3" s="8">
        <v>2.3369646812054501E-2</v>
      </c>
      <c r="T3" s="8">
        <v>3.1685053507080799E-2</v>
      </c>
      <c r="U3" s="1">
        <v>1.8045102480610101E-2</v>
      </c>
      <c r="V3" s="1">
        <v>4.0663742083541496</v>
      </c>
      <c r="W3" s="8">
        <v>3.3882138613869901</v>
      </c>
      <c r="X3" s="8">
        <v>3.7272940348705701</v>
      </c>
      <c r="Y3" s="8">
        <f>1/AE3</f>
        <v>3.1752735660806808</v>
      </c>
      <c r="Z3" s="1">
        <v>0.33908017348357999</v>
      </c>
      <c r="AA3" s="1">
        <v>0.27189256762752301</v>
      </c>
      <c r="AB3" s="1">
        <v>0.27444191888450398</v>
      </c>
      <c r="AC3" s="1">
        <v>0.2734375</v>
      </c>
      <c r="AD3" s="1">
        <v>2.5493512569807501E-3</v>
      </c>
      <c r="AE3" s="1">
        <v>0.31493349444984198</v>
      </c>
      <c r="AF3" s="1">
        <v>0.2880859375</v>
      </c>
      <c r="AG3" s="1">
        <v>1.42133333732369E-2</v>
      </c>
      <c r="AH3" s="1">
        <v>0.302734375</v>
      </c>
      <c r="AI3" s="1">
        <v>7.5428070331334703E-3</v>
      </c>
      <c r="AJ3" s="1">
        <v>40</v>
      </c>
      <c r="AK3" s="8">
        <v>0.27249440165870997</v>
      </c>
      <c r="AL3" s="8">
        <v>0.31223911899794399</v>
      </c>
      <c r="AM3" s="8">
        <v>0.29296875</v>
      </c>
      <c r="AN3" s="8">
        <v>3.9744717339233598E-2</v>
      </c>
      <c r="AO3" s="8">
        <v>0.29556506189174803</v>
      </c>
      <c r="AP3" s="8">
        <v>0.41015625</v>
      </c>
      <c r="AQ3" s="8">
        <v>3.02602045551388E-3</v>
      </c>
      <c r="AR3" s="8">
        <v>0.6640625</v>
      </c>
      <c r="AS3" s="1">
        <v>3.3710648587561898E-4</v>
      </c>
      <c r="AT3" s="1">
        <v>1.4048439211589899E-2</v>
      </c>
      <c r="AU3" s="1">
        <v>1.35909423701108E-2</v>
      </c>
      <c r="AV3" s="1">
        <v>2.65815586464359E-2</v>
      </c>
      <c r="AW3" s="1">
        <v>3.2347310895552497E-2</v>
      </c>
      <c r="AX3" s="1">
        <v>9.5899287533890995E-4</v>
      </c>
      <c r="AY3" s="1">
        <v>7.3695451052553499E-4</v>
      </c>
      <c r="AZ3" s="1">
        <v>2.5237759622821201E-4</v>
      </c>
      <c r="BA3" s="1">
        <v>1.4659413769867299E-4</v>
      </c>
      <c r="BB3" s="1">
        <v>1.6660394788220299E-4</v>
      </c>
      <c r="BC3" s="1">
        <v>2.33564323069006E-4</v>
      </c>
      <c r="BD3" s="1">
        <v>2.1984398509183101E-2</v>
      </c>
      <c r="BE3" s="8">
        <v>3.1158484137819999E-2</v>
      </c>
      <c r="BF3" s="8">
        <v>3.7694737282960598E-2</v>
      </c>
      <c r="BG3" s="8">
        <v>3.7888230474012997E-2</v>
      </c>
      <c r="BH3" s="8">
        <v>3.9392112651317496E-3</v>
      </c>
      <c r="BI3" s="8">
        <v>8.7586461388778503E-3</v>
      </c>
      <c r="BJ3" s="8">
        <v>8.5953027515469E-4</v>
      </c>
      <c r="BK3" s="8">
        <v>1.0940505700639299E-3</v>
      </c>
      <c r="BL3" s="8">
        <v>3.8984698219806302E-4</v>
      </c>
      <c r="BM3" s="1">
        <v>5.0921798310000696E-4</v>
      </c>
      <c r="BN3" s="1">
        <v>0.43356191329833399</v>
      </c>
      <c r="BO3" s="8">
        <v>7.6980824765231104E-2</v>
      </c>
      <c r="BP3" s="8">
        <v>0.43039771206108002</v>
      </c>
      <c r="BQ3" s="8">
        <v>0.18870421586669101</v>
      </c>
      <c r="BR3" s="8">
        <v>0.30955096396388498</v>
      </c>
      <c r="BS3" s="8">
        <v>0.625383991024</v>
      </c>
      <c r="BT3" s="8">
        <v>0.17090311012773801</v>
      </c>
      <c r="BU3" s="8">
        <v>0.12401094933444801</v>
      </c>
      <c r="BV3" s="1">
        <v>0.63010410537516903</v>
      </c>
      <c r="BW3" s="1">
        <v>6.9567696080290897</v>
      </c>
      <c r="BX3" s="8">
        <v>4.36267300644037</v>
      </c>
      <c r="BY3" s="8">
        <v>1.4006156134888199</v>
      </c>
      <c r="BZ3" s="1">
        <v>0.76677840741980297</v>
      </c>
      <c r="CA3" s="1">
        <v>0.10634</v>
      </c>
      <c r="CB3" s="8">
        <v>1.66</v>
      </c>
      <c r="CC3" s="8">
        <v>42.258000000000003</v>
      </c>
      <c r="CD3" s="8">
        <v>0.33400000000000002</v>
      </c>
      <c r="CE3" s="8">
        <v>0</v>
      </c>
      <c r="CF3" s="8">
        <v>30</v>
      </c>
      <c r="CG3" s="8">
        <v>6</v>
      </c>
      <c r="CH3" s="8">
        <v>1</v>
      </c>
      <c r="CI3" s="8">
        <v>13</v>
      </c>
      <c r="CJ3" s="8">
        <v>57</v>
      </c>
      <c r="CK3" s="8">
        <v>159.06190490722699</v>
      </c>
      <c r="CL3" s="1">
        <v>1</v>
      </c>
      <c r="CM3" s="1"/>
      <c r="CN3">
        <v>48.3</v>
      </c>
      <c r="CO3">
        <v>-117.1</v>
      </c>
      <c r="CP3">
        <v>0</v>
      </c>
      <c r="CQ3">
        <v>26</v>
      </c>
      <c r="CR3">
        <v>38</v>
      </c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>
        <v>-54.748399999999997</v>
      </c>
      <c r="DL3">
        <v>2782</v>
      </c>
      <c r="DO3">
        <v>41.460552374366401</v>
      </c>
      <c r="DR3" s="1">
        <v>732.637875664685</v>
      </c>
      <c r="DS3" s="1">
        <v>41.346022952519299</v>
      </c>
      <c r="DT3" s="1">
        <v>732.6</v>
      </c>
      <c r="DU3" s="1">
        <v>3.0857824604053299</v>
      </c>
      <c r="DV3">
        <f t="shared" ref="DV3:DV34" si="0">ABS($DU3-$X3)</f>
        <v>0.64151157446524021</v>
      </c>
      <c r="DW3" s="9">
        <v>1.2627919999999999</v>
      </c>
      <c r="DX3">
        <v>260.99911500000002</v>
      </c>
      <c r="DY3" s="10" t="s">
        <v>77</v>
      </c>
      <c r="DZ3" s="10" t="s">
        <v>78</v>
      </c>
      <c r="EA3" s="10" t="s">
        <v>79</v>
      </c>
      <c r="EB3" s="10" t="s">
        <v>80</v>
      </c>
      <c r="EC3" s="10" t="s">
        <v>81</v>
      </c>
    </row>
    <row r="4" spans="1:133">
      <c r="A4" s="7">
        <v>39773</v>
      </c>
      <c r="B4">
        <v>53</v>
      </c>
      <c r="C4">
        <v>-109.89</v>
      </c>
      <c r="D4" s="7"/>
      <c r="E4" s="7"/>
      <c r="F4" s="7"/>
      <c r="G4" s="7"/>
      <c r="H4" s="7"/>
      <c r="I4" s="7"/>
      <c r="J4">
        <v>0.38</v>
      </c>
      <c r="K4" s="8" t="s">
        <v>82</v>
      </c>
      <c r="L4" s="1">
        <v>3187.7549424546701</v>
      </c>
      <c r="M4">
        <v>237.35189707974899</v>
      </c>
      <c r="N4" s="1">
        <v>0.32227824094164198</v>
      </c>
      <c r="O4" s="8">
        <v>2.2639275079973001E-2</v>
      </c>
      <c r="P4" s="8">
        <v>0.49399669004326602</v>
      </c>
      <c r="Q4" s="8">
        <v>4.5278550159946002E-2</v>
      </c>
      <c r="R4" s="8">
        <v>1.7436129624759801E-2</v>
      </c>
      <c r="S4" s="8">
        <v>1.0068027806330501E-2</v>
      </c>
      <c r="T4" s="8">
        <v>1.5707103675292999E-2</v>
      </c>
      <c r="U4" s="1">
        <v>9.3661897022163706E-3</v>
      </c>
      <c r="V4" s="1">
        <v>5.5289220719546996</v>
      </c>
      <c r="W4" s="8">
        <v>6.2054865534066703</v>
      </c>
      <c r="X4" s="8">
        <v>5.8672043126806797</v>
      </c>
      <c r="Y4" s="8">
        <f t="shared" ref="Y4:Y67" si="1">1/AE4</f>
        <v>0.77638544241194596</v>
      </c>
      <c r="Z4" s="1">
        <v>0.338282240725988</v>
      </c>
      <c r="AA4" s="1">
        <v>3.8070032005720201E-3</v>
      </c>
      <c r="AC4" s="1">
        <v>0.1824951171875</v>
      </c>
      <c r="AE4" s="1">
        <v>1.28802002893481</v>
      </c>
      <c r="AF4" s="1">
        <v>0.1861572265625</v>
      </c>
      <c r="AG4" s="1">
        <v>5.5661824505913803E-2</v>
      </c>
      <c r="AH4" s="1">
        <v>0.2001953125</v>
      </c>
      <c r="AI4" s="1">
        <v>1.68133672727089E-2</v>
      </c>
      <c r="AJ4" s="1">
        <v>80</v>
      </c>
      <c r="AM4" s="8">
        <v>0.17578125</v>
      </c>
      <c r="AO4" s="8">
        <v>1.0201104092261599</v>
      </c>
      <c r="AP4" s="8">
        <v>0.205078125</v>
      </c>
      <c r="AQ4" s="8">
        <v>1.9304459027410001E-2</v>
      </c>
      <c r="AR4" s="8">
        <v>0.60546875</v>
      </c>
      <c r="AS4" s="1">
        <v>3.32655493904412E-3</v>
      </c>
      <c r="AT4" s="1">
        <v>26.754770078816399</v>
      </c>
      <c r="AU4" s="1">
        <v>27.223979640028698</v>
      </c>
      <c r="AV4" s="1">
        <v>11.6897908140502</v>
      </c>
      <c r="AW4" s="1">
        <v>11.855880763906599</v>
      </c>
      <c r="AX4" s="1">
        <v>3.6604190118866499E-3</v>
      </c>
      <c r="AY4" s="1">
        <v>4.1631309061154398E-3</v>
      </c>
      <c r="AZ4" s="1">
        <v>5.1996516239402202E-3</v>
      </c>
      <c r="BA4" s="1">
        <v>4.1264661756997703E-3</v>
      </c>
      <c r="BB4" s="1">
        <v>1.1612449283027299E-3</v>
      </c>
      <c r="BC4" s="1">
        <v>1.2270846418500599E-3</v>
      </c>
      <c r="BD4" s="1">
        <v>26.754770078816399</v>
      </c>
      <c r="BE4" s="8">
        <v>27.223979640028698</v>
      </c>
      <c r="BF4" s="8">
        <v>11.6897908140502</v>
      </c>
      <c r="BG4" s="8">
        <v>11.855880763906599</v>
      </c>
      <c r="BH4" s="8">
        <v>3.6604190118866499E-3</v>
      </c>
      <c r="BI4" s="8">
        <v>4.1631309061154398E-3</v>
      </c>
      <c r="BJ4" s="8">
        <v>5.1996516239402202E-3</v>
      </c>
      <c r="BK4" s="8">
        <v>4.1264661756997703E-3</v>
      </c>
      <c r="BL4" s="8">
        <v>1.1612449283027299E-3</v>
      </c>
      <c r="BM4" s="1">
        <v>1.2270846418500599E-3</v>
      </c>
      <c r="BN4" s="1">
        <v>3.1405007880802902</v>
      </c>
      <c r="BO4" s="8">
        <v>0.39817858263026701</v>
      </c>
      <c r="BP4" s="8">
        <v>0.30807780026420201</v>
      </c>
      <c r="BQ4" s="8">
        <v>0.21994231441043799</v>
      </c>
      <c r="BR4" s="8">
        <v>0.26401005733732003</v>
      </c>
      <c r="BS4" s="8">
        <v>0.60900812621502398</v>
      </c>
      <c r="BT4" s="8">
        <v>6.23211997103678E-2</v>
      </c>
      <c r="BU4" s="8">
        <v>2.8764907307429701</v>
      </c>
      <c r="BV4" s="1">
        <v>0.72762427217718795</v>
      </c>
      <c r="BW4" s="1">
        <v>28.331785819128999</v>
      </c>
      <c r="BX4" s="8">
        <v>16.564255629842201</v>
      </c>
      <c r="BY4" s="8">
        <v>11.8953831522704</v>
      </c>
      <c r="BZ4" s="1">
        <v>2.3321484794313401</v>
      </c>
      <c r="CA4" s="1">
        <v>0.10199999999999999</v>
      </c>
      <c r="CB4" s="8">
        <v>0.67</v>
      </c>
      <c r="CC4" s="8">
        <v>225.72800000000001</v>
      </c>
      <c r="CD4" s="8">
        <v>0.35</v>
      </c>
      <c r="CE4" s="8">
        <v>3</v>
      </c>
      <c r="CF4" s="8">
        <v>0</v>
      </c>
      <c r="CG4" s="8">
        <v>0</v>
      </c>
      <c r="CH4" s="8">
        <v>3</v>
      </c>
      <c r="CI4" s="8">
        <v>25</v>
      </c>
      <c r="CJ4" s="8">
        <v>47</v>
      </c>
      <c r="CK4" s="8">
        <v>820.61224484443699</v>
      </c>
      <c r="CL4" s="1">
        <v>1</v>
      </c>
      <c r="CM4" s="1"/>
      <c r="CN4">
        <v>76.5</v>
      </c>
      <c r="CO4">
        <v>-68.7</v>
      </c>
      <c r="CP4">
        <v>0</v>
      </c>
      <c r="CQ4">
        <v>26</v>
      </c>
      <c r="CR4">
        <v>38</v>
      </c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>
        <v>13.417999999999999</v>
      </c>
      <c r="DL4">
        <v>10702</v>
      </c>
      <c r="DO4">
        <v>237.35189707974899</v>
      </c>
      <c r="DR4" s="1">
        <v>3187.7549424546701</v>
      </c>
      <c r="DS4" s="1">
        <v>234.72707809290301</v>
      </c>
      <c r="DT4" s="1">
        <v>3129.9</v>
      </c>
      <c r="DU4" s="1">
        <v>6.1439731007439899</v>
      </c>
      <c r="DV4">
        <f t="shared" si="0"/>
        <v>0.27676878806331029</v>
      </c>
      <c r="DW4" s="11">
        <v>9.9120749999999997</v>
      </c>
      <c r="DX4">
        <v>246.916641</v>
      </c>
      <c r="DY4" s="10" t="s">
        <v>83</v>
      </c>
      <c r="DZ4" s="10" t="s">
        <v>84</v>
      </c>
      <c r="EA4" s="83" t="s">
        <v>85</v>
      </c>
      <c r="EB4" s="10" t="s">
        <v>86</v>
      </c>
      <c r="EC4" s="10" t="s">
        <v>87</v>
      </c>
    </row>
    <row r="5" spans="1:133">
      <c r="A5" s="7">
        <v>39773</v>
      </c>
      <c r="B5">
        <v>53</v>
      </c>
      <c r="C5">
        <v>-109.89</v>
      </c>
      <c r="D5" s="7"/>
      <c r="E5" s="7"/>
      <c r="F5" s="7"/>
      <c r="G5" s="7"/>
      <c r="H5" s="7"/>
      <c r="I5" s="7"/>
      <c r="J5">
        <v>0.38</v>
      </c>
      <c r="K5" s="8" t="s">
        <v>88</v>
      </c>
      <c r="L5" s="1">
        <v>1005.66760093161</v>
      </c>
      <c r="M5">
        <v>293.268909044466</v>
      </c>
      <c r="N5" s="1">
        <v>1.22163195428452</v>
      </c>
      <c r="O5" s="8">
        <v>0.31608168320441699</v>
      </c>
      <c r="P5" s="8">
        <v>2.0899223765590502</v>
      </c>
      <c r="Q5" s="8">
        <v>0.63216336640883497</v>
      </c>
      <c r="R5" s="8">
        <v>9.5391269072893706E-2</v>
      </c>
      <c r="S5" s="8">
        <v>5.6232166054502701E-2</v>
      </c>
      <c r="T5" s="8">
        <v>5.5725302775129597E-2</v>
      </c>
      <c r="U5" s="1">
        <v>3.5542818748333399E-2</v>
      </c>
      <c r="V5" s="1">
        <v>5.4707865628618597</v>
      </c>
      <c r="W5" s="8">
        <v>5.7583790282579104</v>
      </c>
      <c r="X5" s="8">
        <v>5.6145827955598797</v>
      </c>
      <c r="Y5" s="8">
        <f t="shared" si="1"/>
        <v>0.19146686675160454</v>
      </c>
      <c r="Z5" s="1">
        <v>0.143796232698023</v>
      </c>
      <c r="AA5" s="1">
        <v>0.139104422040781</v>
      </c>
      <c r="AB5" s="1">
        <v>0.13926556495877099</v>
      </c>
      <c r="AC5" s="1">
        <v>0.13916015625</v>
      </c>
      <c r="AD5" s="1">
        <v>1.6114291799027E-4</v>
      </c>
      <c r="AE5" s="1">
        <v>5.2228357677014099</v>
      </c>
      <c r="AF5" s="1">
        <v>1.78955078125</v>
      </c>
      <c r="AG5" s="1">
        <v>7.1851784222096794E-5</v>
      </c>
      <c r="AH5" s="1">
        <v>2.1435546875</v>
      </c>
      <c r="AI5" s="1">
        <v>7.5914467059584901E-5</v>
      </c>
      <c r="AJ5" s="1">
        <v>80</v>
      </c>
      <c r="AK5" s="8">
        <v>0.11600403073920799</v>
      </c>
      <c r="AL5" s="8">
        <v>0.11762119464879101</v>
      </c>
      <c r="AM5" s="8">
        <v>0.1171875</v>
      </c>
      <c r="AN5" s="8">
        <v>1.6171639095830801E-3</v>
      </c>
      <c r="AO5" s="8">
        <v>7.25716680228805</v>
      </c>
      <c r="AP5" s="8">
        <v>4.208984375</v>
      </c>
      <c r="AQ5" s="8">
        <v>1.9084399878105101E-5</v>
      </c>
      <c r="AR5" s="8">
        <v>5.361328125</v>
      </c>
      <c r="AS5" s="1">
        <v>9.0327090101791606E-5</v>
      </c>
      <c r="AT5" s="1">
        <v>2.4512919091935099E-2</v>
      </c>
      <c r="AU5" s="1">
        <v>4.4559598076733903E-2</v>
      </c>
      <c r="AV5" s="1">
        <v>7.9282505820643598E-3</v>
      </c>
      <c r="AW5" s="1">
        <v>5.5737522630727298E-3</v>
      </c>
      <c r="AX5" s="1">
        <v>2.4813488454522201E-4</v>
      </c>
      <c r="AY5" s="1">
        <v>3.2045058562976599E-4</v>
      </c>
      <c r="AZ5" s="1">
        <v>9.1973515974340695E-5</v>
      </c>
      <c r="BA5" s="1">
        <v>1.22819886426482E-4</v>
      </c>
      <c r="BB5" s="1">
        <v>4.7754782074133899E-5</v>
      </c>
      <c r="BC5" s="1">
        <v>5.6551243123958399E-5</v>
      </c>
      <c r="BD5" s="1">
        <v>4.1619514727749801E-2</v>
      </c>
      <c r="BE5" s="8">
        <v>3.0491592622745999E-2</v>
      </c>
      <c r="BF5" s="8">
        <v>1.3480547944430399E-2</v>
      </c>
      <c r="BG5" s="8">
        <v>1.4933551347327099E-2</v>
      </c>
      <c r="BH5" s="8">
        <v>4.4246220722715202E-4</v>
      </c>
      <c r="BI5" s="8">
        <v>3.24453476143339E-4</v>
      </c>
      <c r="BJ5" s="8">
        <v>3.2382884106549602E-4</v>
      </c>
      <c r="BK5" s="8">
        <v>3.19396807049439E-4</v>
      </c>
      <c r="BL5" s="8">
        <v>1.1533898605746901E-4</v>
      </c>
      <c r="BM5" s="1">
        <v>8.5416539950941404E-5</v>
      </c>
      <c r="BN5" s="1">
        <v>20.190667324455301</v>
      </c>
      <c r="BO5" s="8">
        <v>16.5977465242064</v>
      </c>
      <c r="BP5" s="8">
        <v>3.3143262098324699</v>
      </c>
      <c r="BQ5" s="8">
        <v>1.4335858690238701</v>
      </c>
      <c r="BR5" s="8">
        <v>2.3739560394281698</v>
      </c>
      <c r="BS5" s="8">
        <v>3.3767022635501101</v>
      </c>
      <c r="BT5" s="8">
        <v>1.3298842486368601</v>
      </c>
      <c r="BU5" s="8">
        <v>17.8167112850271</v>
      </c>
      <c r="BV5" s="1">
        <v>16.937748016146301</v>
      </c>
      <c r="BW5" s="1">
        <v>21.9089482388795</v>
      </c>
      <c r="BX5" s="8">
        <v>14.5161167884348</v>
      </c>
      <c r="BY5" s="8">
        <v>8.5050721197511301</v>
      </c>
      <c r="BZ5" s="1">
        <v>5.2725910310916202</v>
      </c>
      <c r="CA5" s="1">
        <v>0.04</v>
      </c>
      <c r="CB5" s="8">
        <v>9.9</v>
      </c>
      <c r="CC5" s="8">
        <v>291.697</v>
      </c>
      <c r="CD5" s="8">
        <v>0.34399999999999997</v>
      </c>
      <c r="CE5" s="8">
        <v>0</v>
      </c>
      <c r="CF5" s="8">
        <v>30</v>
      </c>
      <c r="CG5" s="8">
        <v>0</v>
      </c>
      <c r="CH5" s="8">
        <v>1</v>
      </c>
      <c r="CI5" s="8">
        <v>18</v>
      </c>
      <c r="CJ5" s="8">
        <v>21</v>
      </c>
      <c r="CK5" s="8">
        <v>352.244897842407</v>
      </c>
      <c r="CL5" s="1">
        <v>1</v>
      </c>
      <c r="CM5" s="1"/>
      <c r="CN5">
        <v>50.2</v>
      </c>
      <c r="CO5">
        <v>-95.9</v>
      </c>
      <c r="CP5">
        <v>0</v>
      </c>
      <c r="CQ5">
        <v>26</v>
      </c>
      <c r="CR5">
        <v>38</v>
      </c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>
        <v>66.443899999999999</v>
      </c>
      <c r="DL5">
        <v>3042</v>
      </c>
      <c r="DO5">
        <v>293.268909044466</v>
      </c>
      <c r="DR5" s="1">
        <v>1005.66760093161</v>
      </c>
      <c r="DS5" s="1">
        <v>293.32267952152398</v>
      </c>
      <c r="DT5" s="1">
        <v>1004.9</v>
      </c>
      <c r="DU5" s="1">
        <v>7.0268649589176704</v>
      </c>
      <c r="DV5">
        <f t="shared" si="0"/>
        <v>1.4122821633577907</v>
      </c>
      <c r="DW5" s="11">
        <v>-13.235576999999999</v>
      </c>
      <c r="DX5">
        <v>259.082581</v>
      </c>
      <c r="DY5" s="10" t="s">
        <v>89</v>
      </c>
      <c r="DZ5" s="83" t="s">
        <v>90</v>
      </c>
      <c r="EA5" s="10" t="s">
        <v>91</v>
      </c>
      <c r="EB5" s="10" t="s">
        <v>92</v>
      </c>
      <c r="EC5" s="10" t="s">
        <v>93</v>
      </c>
    </row>
    <row r="6" spans="1:133" s="100" customFormat="1" ht="15">
      <c r="A6" s="103">
        <v>39728</v>
      </c>
      <c r="B6" s="100">
        <v>20.8</v>
      </c>
      <c r="C6" s="100">
        <v>32.200000000000003</v>
      </c>
      <c r="D6" s="103"/>
      <c r="E6" s="103"/>
      <c r="F6" s="103"/>
      <c r="G6" s="103"/>
      <c r="H6" s="103"/>
      <c r="I6" s="103"/>
      <c r="J6" s="100">
        <v>1.03</v>
      </c>
      <c r="K6" s="100" t="s">
        <v>94</v>
      </c>
      <c r="L6" s="99">
        <v>2502.1855911960502</v>
      </c>
      <c r="M6" s="100">
        <v>348.72803163985901</v>
      </c>
      <c r="N6" s="100">
        <v>2.7055228557111899E-2</v>
      </c>
      <c r="O6" s="100">
        <v>6.0030991242140796E-3</v>
      </c>
      <c r="P6" s="100">
        <v>3.7383588703669403E-2</v>
      </c>
      <c r="Q6" s="100">
        <v>1.2006198248428201E-2</v>
      </c>
      <c r="R6" s="100">
        <v>4.88172361547111E-3</v>
      </c>
      <c r="S6" s="100">
        <v>2.9073471585256199E-3</v>
      </c>
      <c r="T6" s="100">
        <v>6.3460490482799498E-3</v>
      </c>
      <c r="U6" s="100">
        <v>3.6849051487204999E-3</v>
      </c>
      <c r="V6" s="100">
        <v>7.6531700539524703</v>
      </c>
      <c r="W6" s="100">
        <v>6.0253111259142402</v>
      </c>
      <c r="X6" s="100">
        <v>6.8392405899333504</v>
      </c>
      <c r="Y6" s="8">
        <f t="shared" si="1"/>
        <v>70.401036513027378</v>
      </c>
      <c r="Z6" s="100">
        <v>0.81392946401911104</v>
      </c>
      <c r="AA6" s="100">
        <v>0.12235504647864</v>
      </c>
      <c r="AB6" s="100">
        <v>0.12592845830855401</v>
      </c>
      <c r="AC6" s="100">
        <v>0.12451171875</v>
      </c>
      <c r="AD6" s="100">
        <v>3.5734118299131602E-3</v>
      </c>
      <c r="AE6" s="100">
        <v>1.42043363213119E-2</v>
      </c>
      <c r="AF6" s="100">
        <v>0.1416015625</v>
      </c>
      <c r="AG6" s="100">
        <v>3.8699334190026198E-3</v>
      </c>
      <c r="AH6" s="100">
        <v>0.15625</v>
      </c>
      <c r="AI6" s="100">
        <v>4.3187480877774698E-4</v>
      </c>
      <c r="AJ6" s="100">
        <v>60</v>
      </c>
      <c r="AK6" s="100">
        <v>9.71942956907422E-2</v>
      </c>
      <c r="AL6" s="100">
        <v>0.13722633862104899</v>
      </c>
      <c r="AM6" s="100">
        <v>0.126953125</v>
      </c>
      <c r="AN6" s="100">
        <v>4.0032042930306801E-2</v>
      </c>
      <c r="AO6" s="100">
        <v>1.08029167975103E-2</v>
      </c>
      <c r="AP6" s="100">
        <v>0.21484375</v>
      </c>
      <c r="AQ6" s="100">
        <v>9.2702912734180301E-4</v>
      </c>
      <c r="AR6" s="100">
        <v>0.2734375</v>
      </c>
      <c r="AS6" s="100">
        <v>1.40087074057278E-4</v>
      </c>
      <c r="AT6" s="100">
        <v>1.32089508217661E-3</v>
      </c>
      <c r="AU6" s="100">
        <v>1.24553374166767E-3</v>
      </c>
      <c r="AV6" s="100">
        <v>3.9751985455320298E-4</v>
      </c>
      <c r="AW6" s="100">
        <v>4.2880058692154101E-4</v>
      </c>
      <c r="AX6" s="100">
        <v>3.9231016430940102E-5</v>
      </c>
      <c r="AY6" s="100">
        <v>3.1268737437996098E-5</v>
      </c>
      <c r="AZ6" s="100">
        <v>1.2102129426598799E-5</v>
      </c>
      <c r="BA6" s="100">
        <v>1.8461898165467901E-5</v>
      </c>
      <c r="BB6" s="100">
        <v>1.42783786437908E-5</v>
      </c>
      <c r="BC6" s="100">
        <v>2.5985638254133101E-5</v>
      </c>
      <c r="BD6" s="100">
        <v>1.60759159035264E-3</v>
      </c>
      <c r="BE6" s="100">
        <v>1.3798431381647101E-3</v>
      </c>
      <c r="BF6" s="100">
        <v>4.4326681164655497E-4</v>
      </c>
      <c r="BG6" s="100">
        <v>3.0929523545197699E-4</v>
      </c>
      <c r="BH6" s="100">
        <v>5.7433957941063899E-5</v>
      </c>
      <c r="BI6" s="100">
        <v>5.0717203859220902E-5</v>
      </c>
      <c r="BJ6" s="100">
        <v>6.3137081223488597E-6</v>
      </c>
      <c r="BK6" s="100">
        <v>5.2060176836454201E-6</v>
      </c>
      <c r="BL6" s="100">
        <v>3.2938669071174499E-6</v>
      </c>
      <c r="BM6" s="100">
        <v>2.4622101767098301E-6</v>
      </c>
      <c r="BN6" s="100">
        <v>1.23406392880961E-2</v>
      </c>
      <c r="BO6" s="100">
        <v>3.7016868974514899E-3</v>
      </c>
      <c r="BP6" s="100">
        <v>6.6412943326020898E-3</v>
      </c>
      <c r="BQ6" s="100">
        <v>1.10248150532633E-2</v>
      </c>
      <c r="BR6" s="100">
        <v>8.8330546929327198E-3</v>
      </c>
      <c r="BS6" s="100">
        <v>1.3024127176999301E-2</v>
      </c>
      <c r="BT6" s="100">
        <v>3.0996172270513198E-3</v>
      </c>
      <c r="BU6" s="100">
        <v>3.5075845951633398E-3</v>
      </c>
      <c r="BV6" s="100">
        <v>1.3539954749164199E-2</v>
      </c>
      <c r="BW6" s="100">
        <v>7.6578666979821897</v>
      </c>
      <c r="BX6" s="100">
        <v>5.1815751342933902</v>
      </c>
      <c r="BY6" s="100">
        <v>1.3970975746329</v>
      </c>
      <c r="BZ6" s="100">
        <v>0.34440169311332902</v>
      </c>
      <c r="CA6" s="100">
        <v>0.1</v>
      </c>
      <c r="CB6" s="100">
        <v>1.3</v>
      </c>
      <c r="CC6" s="100">
        <v>347.10500000000002</v>
      </c>
      <c r="CD6" s="100">
        <v>0.34300000000000003</v>
      </c>
      <c r="CE6" s="100">
        <v>3</v>
      </c>
      <c r="CF6" s="100">
        <v>0</v>
      </c>
      <c r="CG6" s="100">
        <v>0</v>
      </c>
      <c r="CH6" s="100">
        <v>5</v>
      </c>
      <c r="CI6" s="100">
        <v>8</v>
      </c>
      <c r="CJ6" s="100">
        <v>36</v>
      </c>
      <c r="CK6" s="100">
        <v>263.31320261955301</v>
      </c>
      <c r="CL6" s="100">
        <v>1</v>
      </c>
      <c r="CN6" s="100">
        <v>-1.3</v>
      </c>
      <c r="CO6" s="100">
        <v>36.799999999999997</v>
      </c>
      <c r="CP6" s="100">
        <v>2</v>
      </c>
      <c r="CQ6" s="100">
        <v>45</v>
      </c>
      <c r="CR6" s="100">
        <v>40</v>
      </c>
      <c r="DG6" s="100">
        <v>2.8765000000000001</v>
      </c>
      <c r="DL6" s="100">
        <v>8510</v>
      </c>
      <c r="DO6" s="100">
        <v>348.72803163985901</v>
      </c>
      <c r="DR6" s="99">
        <v>2502.1855911960502</v>
      </c>
      <c r="DS6" s="99">
        <v>348.63579702379701</v>
      </c>
      <c r="DT6" s="99">
        <v>2502.1999999999998</v>
      </c>
      <c r="DU6" s="99">
        <v>6.9068102830511799</v>
      </c>
      <c r="DV6" s="100">
        <f t="shared" si="0"/>
        <v>6.7569693117829566E-2</v>
      </c>
      <c r="DW6" s="101">
        <v>3.1405219999999998</v>
      </c>
      <c r="DX6" s="100">
        <v>280.28497299999998</v>
      </c>
      <c r="DY6" s="102" t="s">
        <v>95</v>
      </c>
      <c r="DZ6" s="102" t="s">
        <v>96</v>
      </c>
      <c r="EA6" s="102" t="s">
        <v>97</v>
      </c>
      <c r="EB6" s="102" t="s">
        <v>98</v>
      </c>
      <c r="EC6" s="102" t="s">
        <v>99</v>
      </c>
    </row>
    <row r="7" spans="1:133" s="100" customFormat="1" ht="15">
      <c r="A7" s="98">
        <v>39728</v>
      </c>
      <c r="B7" s="100">
        <v>20.8</v>
      </c>
      <c r="C7" s="100">
        <v>32.200000000000003</v>
      </c>
      <c r="D7" s="98"/>
      <c r="E7" s="98"/>
      <c r="F7" s="98"/>
      <c r="G7" s="98"/>
      <c r="H7" s="98"/>
      <c r="I7" s="98"/>
      <c r="J7" s="100">
        <v>1.03</v>
      </c>
      <c r="K7" s="99" t="s">
        <v>100</v>
      </c>
      <c r="L7" s="99">
        <v>3993.6738506525899</v>
      </c>
      <c r="M7" s="100">
        <v>223.94428878203701</v>
      </c>
      <c r="N7" s="99">
        <v>6.6759920744082393E-2</v>
      </c>
      <c r="O7" s="99">
        <v>4.9985846674986997E-2</v>
      </c>
      <c r="P7" s="99">
        <v>0.122683391501181</v>
      </c>
      <c r="Q7" s="99">
        <v>9.9971693349974106E-2</v>
      </c>
      <c r="R7" s="99">
        <v>1.0805094144428E-2</v>
      </c>
      <c r="S7" s="99">
        <v>6.41298981090614E-3</v>
      </c>
      <c r="T7" s="99">
        <v>1.4209177128271499E-2</v>
      </c>
      <c r="U7" s="99">
        <v>8.3551294498560493E-3</v>
      </c>
      <c r="V7" s="99">
        <v>2.3666555653604702</v>
      </c>
      <c r="W7" s="99">
        <v>2.3798460236827199</v>
      </c>
      <c r="X7" s="99">
        <v>2.3732507945216001</v>
      </c>
      <c r="Y7" s="8">
        <f t="shared" si="1"/>
        <v>15.85755550704312</v>
      </c>
      <c r="Z7" s="99">
        <v>6.5952291611211002E-3</v>
      </c>
      <c r="AA7" s="99">
        <v>0.30880173300345998</v>
      </c>
      <c r="AB7" s="99">
        <v>0.31077958057984001</v>
      </c>
      <c r="AC7" s="99">
        <v>0.31005859375</v>
      </c>
      <c r="AD7" s="99">
        <v>1.9778475763803098E-3</v>
      </c>
      <c r="AE7" s="99">
        <v>6.3061422017778895E-2</v>
      </c>
      <c r="AF7" s="99">
        <v>0.330810546875</v>
      </c>
      <c r="AG7" s="99">
        <v>4.0496426514621299E-3</v>
      </c>
      <c r="AH7" s="99">
        <v>0.33447265625</v>
      </c>
      <c r="AI7" s="99">
        <v>8.49573937560575E-3</v>
      </c>
      <c r="AJ7" s="99">
        <v>40</v>
      </c>
      <c r="AK7" s="99">
        <v>0.27155932375049302</v>
      </c>
      <c r="AL7" s="99">
        <v>0.38794193588061898</v>
      </c>
      <c r="AM7" s="99">
        <v>0.33203125</v>
      </c>
      <c r="AN7" s="99">
        <v>0.116382612130126</v>
      </c>
      <c r="AO7" s="99">
        <v>2.4126016980892E-2</v>
      </c>
      <c r="AP7" s="99">
        <v>0.41015625</v>
      </c>
      <c r="AQ7" s="99">
        <v>3.0831109552484901E-3</v>
      </c>
      <c r="AR7" s="99">
        <v>0.5859375</v>
      </c>
      <c r="AS7" s="99">
        <v>1.4200244134054301E-3</v>
      </c>
      <c r="AT7" s="99">
        <v>6.7222766121007096E-3</v>
      </c>
      <c r="AU7" s="99">
        <v>8.1268461488595307E-3</v>
      </c>
      <c r="AV7" s="99">
        <v>8.7681511594701004E-3</v>
      </c>
      <c r="AW7" s="99">
        <v>7.37670997750536E-3</v>
      </c>
      <c r="AX7" s="99">
        <v>1.6755379423150701E-3</v>
      </c>
      <c r="AY7" s="99">
        <v>1.36117770524564E-3</v>
      </c>
      <c r="AZ7" s="99">
        <v>8.1272182658988701E-4</v>
      </c>
      <c r="BA7" s="99">
        <v>1.14496457671784E-3</v>
      </c>
      <c r="BB7" s="99">
        <v>2.27933470398675E-4</v>
      </c>
      <c r="BC7" s="99">
        <v>1.8485918461396599E-4</v>
      </c>
      <c r="BD7" s="99">
        <v>8.5993235755747605E-3</v>
      </c>
      <c r="BE7" s="99">
        <v>3.3821114995322998E-3</v>
      </c>
      <c r="BF7" s="99">
        <v>2.6192712781464501E-2</v>
      </c>
      <c r="BG7" s="99">
        <v>3.2070371021335101E-2</v>
      </c>
      <c r="BH7" s="99">
        <v>2.5766858146424698E-3</v>
      </c>
      <c r="BI7" s="99">
        <v>4.0298153549778596E-3</v>
      </c>
      <c r="BJ7" s="99">
        <v>1.37712905633372E-3</v>
      </c>
      <c r="BK7" s="99">
        <v>1.0680738774370699E-3</v>
      </c>
      <c r="BL7" s="99">
        <v>7.1539854559438804E-4</v>
      </c>
      <c r="BM7" s="99">
        <v>7.4502498213250602E-4</v>
      </c>
      <c r="BN7" s="99">
        <v>0.15860045373856499</v>
      </c>
      <c r="BO7" s="99">
        <v>0.19457932554895199</v>
      </c>
      <c r="BP7" s="99">
        <v>7.8997107679945097E-2</v>
      </c>
      <c r="BQ7" s="99">
        <v>0.130471243907121</v>
      </c>
      <c r="BR7" s="99">
        <v>0.104734175793533</v>
      </c>
      <c r="BS7" s="99">
        <v>0.22277298333363901</v>
      </c>
      <c r="BT7" s="99">
        <v>3.6397710781956E-2</v>
      </c>
      <c r="BU7" s="99">
        <v>5.3866277945031599E-2</v>
      </c>
      <c r="BV7" s="99">
        <v>0.29578525324034499</v>
      </c>
      <c r="BW7" s="99">
        <v>11.354217729277901</v>
      </c>
      <c r="BX7" s="99">
        <v>11.4462829055183</v>
      </c>
      <c r="BY7" s="99">
        <v>1.51431423923382</v>
      </c>
      <c r="BZ7" s="99">
        <v>0.18290939694449199</v>
      </c>
      <c r="CA7" s="99">
        <v>0.3</v>
      </c>
      <c r="CB7" s="99">
        <v>1.6</v>
      </c>
      <c r="CC7" s="99">
        <v>222.42</v>
      </c>
      <c r="CD7" s="99">
        <v>0.33700000000000002</v>
      </c>
      <c r="CE7" s="99">
        <v>5</v>
      </c>
      <c r="CF7" s="99">
        <v>29</v>
      </c>
      <c r="CG7" s="99">
        <v>52</v>
      </c>
      <c r="CH7" s="99">
        <v>6</v>
      </c>
      <c r="CI7" s="99">
        <v>23</v>
      </c>
      <c r="CJ7" s="99">
        <v>26</v>
      </c>
      <c r="CK7" s="99">
        <v>553.39319729805004</v>
      </c>
      <c r="CL7" s="99">
        <v>1</v>
      </c>
      <c r="CM7" s="99"/>
      <c r="CN7" s="100">
        <v>50.4</v>
      </c>
      <c r="CO7" s="100">
        <v>58</v>
      </c>
      <c r="CP7" s="100">
        <v>2</v>
      </c>
      <c r="CQ7" s="100">
        <v>45</v>
      </c>
      <c r="CR7" s="100">
        <v>40</v>
      </c>
      <c r="CS7" s="99"/>
      <c r="CT7" s="99"/>
      <c r="CU7" s="99"/>
      <c r="CV7" s="99"/>
      <c r="CW7" s="99"/>
      <c r="CX7" s="99"/>
      <c r="CY7" s="99"/>
      <c r="CZ7" s="99"/>
      <c r="DA7" s="99"/>
      <c r="DB7" s="99"/>
      <c r="DC7" s="99"/>
      <c r="DD7" s="99"/>
      <c r="DE7" s="99"/>
      <c r="DF7" s="99"/>
      <c r="DG7" s="100">
        <v>20.0883</v>
      </c>
      <c r="DL7" s="100">
        <v>13040</v>
      </c>
      <c r="DO7" s="100">
        <v>223.94428878203701</v>
      </c>
      <c r="DR7" s="99">
        <v>3993.6738506525899</v>
      </c>
      <c r="DS7" s="99">
        <v>223.984206548695</v>
      </c>
      <c r="DT7" s="99">
        <v>3993.6</v>
      </c>
      <c r="DU7" s="99">
        <v>2.5398431543961402</v>
      </c>
      <c r="DV7" s="100">
        <f t="shared" si="0"/>
        <v>0.16659235987454002</v>
      </c>
      <c r="DW7" s="101">
        <v>-2.4179840000000001</v>
      </c>
      <c r="DX7" s="100">
        <v>270.24401899999998</v>
      </c>
      <c r="DY7" s="102" t="s">
        <v>101</v>
      </c>
      <c r="DZ7" s="102" t="s">
        <v>102</v>
      </c>
      <c r="EA7" s="102" t="s">
        <v>103</v>
      </c>
      <c r="EB7" s="102" t="s">
        <v>104</v>
      </c>
      <c r="EC7" s="102" t="s">
        <v>105</v>
      </c>
    </row>
    <row r="8" spans="1:133">
      <c r="A8" s="7">
        <v>39652</v>
      </c>
      <c r="B8">
        <v>38.6</v>
      </c>
      <c r="C8">
        <v>68</v>
      </c>
      <c r="D8" s="7"/>
      <c r="E8" s="7"/>
      <c r="F8" s="7"/>
      <c r="G8" s="7"/>
      <c r="H8" s="7"/>
      <c r="I8" s="7"/>
      <c r="J8">
        <v>0.36</v>
      </c>
      <c r="K8" s="8" t="s">
        <v>106</v>
      </c>
      <c r="L8" s="1">
        <v>2129.4669678688301</v>
      </c>
      <c r="M8">
        <v>223.633779791048</v>
      </c>
      <c r="N8" s="1">
        <v>3.1049190409998002E-2</v>
      </c>
      <c r="O8" s="8">
        <v>9.0050841310844905E-3</v>
      </c>
      <c r="P8" s="8">
        <v>5.3802729872474003E-2</v>
      </c>
      <c r="Q8" s="8">
        <v>1.8010168262168998E-2</v>
      </c>
      <c r="R8" s="8">
        <v>2.9431847777971198E-3</v>
      </c>
      <c r="S8" s="8">
        <v>1.70462781295242E-3</v>
      </c>
      <c r="T8" s="8">
        <v>4.9240642516271398E-3</v>
      </c>
      <c r="U8" s="1">
        <v>3.0230447764138199E-3</v>
      </c>
      <c r="V8" s="1">
        <v>2.6973377517713302</v>
      </c>
      <c r="W8" s="8">
        <v>2.7067915388441901</v>
      </c>
      <c r="X8" s="8">
        <v>2.7020646453077601</v>
      </c>
      <c r="Y8" s="8">
        <f t="shared" si="1"/>
        <v>79.913632377063621</v>
      </c>
      <c r="Z8" s="1">
        <v>4.7268935364286301E-3</v>
      </c>
      <c r="AA8" s="1">
        <v>0.216276831408869</v>
      </c>
      <c r="AB8" s="1">
        <v>0.21860814105493701</v>
      </c>
      <c r="AC8" s="1">
        <v>0.21728515625</v>
      </c>
      <c r="AD8" s="1">
        <v>2.3313096460678101E-3</v>
      </c>
      <c r="AE8" s="1">
        <v>1.25135095259043E-2</v>
      </c>
      <c r="AF8" s="1">
        <v>0.22216796875</v>
      </c>
      <c r="AG8" s="1">
        <v>1.6361269429947E-3</v>
      </c>
      <c r="AH8" s="1">
        <v>0.23193359375</v>
      </c>
      <c r="AI8" s="1">
        <v>6.9323332547055504E-4</v>
      </c>
      <c r="AJ8" s="1">
        <v>50</v>
      </c>
      <c r="AK8" s="8">
        <v>0.21680285108684999</v>
      </c>
      <c r="AL8" s="8">
        <v>0.28160704062469699</v>
      </c>
      <c r="AM8" s="8">
        <v>0.2734375</v>
      </c>
      <c r="AN8" s="8">
        <v>6.4804189537847501E-2</v>
      </c>
      <c r="AO8" s="8">
        <v>8.5445369878211393E-3</v>
      </c>
      <c r="AP8" s="8">
        <v>0.56640625</v>
      </c>
      <c r="AQ8" s="8">
        <v>7.9331098954968504E-5</v>
      </c>
      <c r="AR8" s="8">
        <v>0.625</v>
      </c>
      <c r="AS8" s="1">
        <v>3.5026909340519103E-5</v>
      </c>
      <c r="AT8" s="1">
        <v>1.3943746560651699E-3</v>
      </c>
      <c r="AU8" s="1">
        <v>1.1491028777904299E-3</v>
      </c>
      <c r="AV8" s="1">
        <v>3.8259990089639802E-4</v>
      </c>
      <c r="AW8" s="1">
        <v>3.2733018429533802E-4</v>
      </c>
      <c r="AX8" s="1">
        <v>1.17743104031089E-4</v>
      </c>
      <c r="AY8" s="1">
        <v>1.05575993301612E-4</v>
      </c>
      <c r="AZ8" s="1">
        <v>6.7420635998244495E-5</v>
      </c>
      <c r="BA8" s="1">
        <v>7.3313970753821601E-5</v>
      </c>
      <c r="BB8" s="1">
        <v>3.4784770796662003E-5</v>
      </c>
      <c r="BC8" s="1">
        <v>3.3249306539922101E-5</v>
      </c>
      <c r="BD8" s="1">
        <v>1.1126375645164001E-3</v>
      </c>
      <c r="BE8" s="8">
        <v>1.1559410336198E-3</v>
      </c>
      <c r="BF8" s="8">
        <v>1.1126375645164001E-3</v>
      </c>
      <c r="BG8" s="8">
        <v>1.1559410336198E-3</v>
      </c>
      <c r="BH8" s="8">
        <v>6.6337097634292305E-5</v>
      </c>
      <c r="BI8" s="8">
        <v>7.4243310043859497E-5</v>
      </c>
      <c r="BJ8" s="8">
        <v>1.21281290648385E-4</v>
      </c>
      <c r="BK8" s="8">
        <v>1.8039931526973499E-4</v>
      </c>
      <c r="BL8" s="8">
        <v>6.3243407595690697E-5</v>
      </c>
      <c r="BM8" s="1">
        <v>5.79498881814194E-5</v>
      </c>
      <c r="BN8" s="1">
        <v>1.4721306549616699E-2</v>
      </c>
      <c r="BO8" s="8">
        <v>4.6304672559013002E-3</v>
      </c>
      <c r="BP8" s="8">
        <v>3.6772709975596801E-3</v>
      </c>
      <c r="BQ8" s="8">
        <v>9.6456223891011692E-3</v>
      </c>
      <c r="BR8" s="8">
        <v>6.6614466933304301E-3</v>
      </c>
      <c r="BS8" s="8">
        <v>2.1392346631018701E-3</v>
      </c>
      <c r="BT8" s="8">
        <v>4.2202617414631603E-3</v>
      </c>
      <c r="BU8" s="8">
        <v>8.0598598562862701E-3</v>
      </c>
      <c r="BV8" s="1">
        <v>5.1007403336957597E-3</v>
      </c>
      <c r="BW8" s="1">
        <v>18.280445821258901</v>
      </c>
      <c r="BX8" s="8">
        <v>12.228798703145699</v>
      </c>
      <c r="BY8" s="8">
        <v>2.2099263459326299</v>
      </c>
      <c r="BZ8" s="1">
        <v>0.29329004431913003</v>
      </c>
      <c r="CA8" s="1">
        <v>0.247</v>
      </c>
      <c r="CB8" s="8">
        <v>0.8</v>
      </c>
      <c r="CC8" s="8">
        <v>228.11500000000001</v>
      </c>
      <c r="CD8" s="8">
        <v>0.33900000000000002</v>
      </c>
      <c r="CE8" s="8">
        <v>15</v>
      </c>
      <c r="CF8" s="8">
        <v>44</v>
      </c>
      <c r="CG8" s="8">
        <v>0</v>
      </c>
      <c r="CH8" s="8">
        <v>16</v>
      </c>
      <c r="CI8" s="8">
        <v>42</v>
      </c>
      <c r="CJ8" s="8">
        <v>35</v>
      </c>
      <c r="CK8" s="8">
        <v>352.040816545486</v>
      </c>
      <c r="CL8" s="1">
        <v>1</v>
      </c>
      <c r="CM8" s="1"/>
      <c r="CN8">
        <v>53.9</v>
      </c>
      <c r="CO8">
        <v>84.8</v>
      </c>
      <c r="CP8">
        <v>14</v>
      </c>
      <c r="CQ8">
        <v>45</v>
      </c>
      <c r="CR8">
        <v>25</v>
      </c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>
        <v>-15.035399999999999</v>
      </c>
      <c r="DL8">
        <v>6875</v>
      </c>
      <c r="DO8">
        <v>223.633779791048</v>
      </c>
      <c r="DR8" s="1">
        <v>2129.4669678688301</v>
      </c>
      <c r="DS8" s="1">
        <v>223.57543620326601</v>
      </c>
      <c r="DT8" s="1">
        <v>2129.5</v>
      </c>
      <c r="DU8" s="1">
        <v>2.5769734546731899</v>
      </c>
      <c r="DV8">
        <f t="shared" si="0"/>
        <v>0.12509119063457019</v>
      </c>
      <c r="DW8" s="11">
        <v>-8.3734579999999994</v>
      </c>
      <c r="DX8">
        <v>275.25030500000003</v>
      </c>
      <c r="DY8" s="10" t="s">
        <v>107</v>
      </c>
      <c r="DZ8" s="10" t="s">
        <v>108</v>
      </c>
      <c r="EA8" s="10" t="s">
        <v>109</v>
      </c>
      <c r="EB8" s="10" t="s">
        <v>110</v>
      </c>
      <c r="EC8" s="10" t="s">
        <v>111</v>
      </c>
    </row>
    <row r="9" spans="1:133">
      <c r="A9" s="7">
        <v>39652</v>
      </c>
      <c r="B9">
        <v>38.6</v>
      </c>
      <c r="C9">
        <v>68</v>
      </c>
      <c r="D9" s="7"/>
      <c r="E9" s="7"/>
      <c r="F9" s="7"/>
      <c r="G9" s="7"/>
      <c r="H9" s="7"/>
      <c r="I9" s="7"/>
      <c r="J9">
        <v>0.36</v>
      </c>
      <c r="K9" s="8" t="s">
        <v>100</v>
      </c>
      <c r="L9" s="1">
        <v>1529.4794462285699</v>
      </c>
      <c r="M9">
        <v>145.21198419566201</v>
      </c>
      <c r="N9" s="1">
        <v>0.108570703410084</v>
      </c>
      <c r="O9" s="8">
        <v>1.89645003074102E-2</v>
      </c>
      <c r="P9" s="8">
        <v>0.15312400871531701</v>
      </c>
      <c r="Q9" s="8">
        <v>3.7929000614820498E-2</v>
      </c>
      <c r="R9" s="8">
        <v>9.9473931922636101E-3</v>
      </c>
      <c r="S9" s="8">
        <v>5.8301620331271901E-3</v>
      </c>
      <c r="T9" s="8">
        <v>7.65934511122476E-3</v>
      </c>
      <c r="U9" s="1">
        <v>4.6611892577115999E-3</v>
      </c>
      <c r="V9" s="1">
        <v>2.9888538771408002</v>
      </c>
      <c r="W9" s="8">
        <v>3.2333713738022398</v>
      </c>
      <c r="X9" s="8">
        <v>3.1111126254715198</v>
      </c>
      <c r="Y9" s="8">
        <f t="shared" si="1"/>
        <v>25.374927089631242</v>
      </c>
      <c r="Z9" s="1">
        <v>0.12225874833072201</v>
      </c>
      <c r="AA9" s="1">
        <v>0.40961046264488299</v>
      </c>
      <c r="AB9" s="1">
        <v>0.410321705212706</v>
      </c>
      <c r="AC9" s="1">
        <v>0.41015625</v>
      </c>
      <c r="AD9" s="1">
        <v>7.1124256782279004E-4</v>
      </c>
      <c r="AE9" s="1">
        <v>3.9408980229488903E-2</v>
      </c>
      <c r="AF9" s="1">
        <v>0.4248046875</v>
      </c>
      <c r="AG9" s="1">
        <v>3.3204178535731899E-4</v>
      </c>
      <c r="AH9" s="1">
        <v>0.4345703125</v>
      </c>
      <c r="AI9" s="1">
        <v>1.1858285493335E-4</v>
      </c>
      <c r="AJ9" s="1">
        <v>50</v>
      </c>
      <c r="AK9" s="8">
        <v>0.42042461328442998</v>
      </c>
      <c r="AL9" s="8">
        <v>0.43717714135840602</v>
      </c>
      <c r="AM9" s="8">
        <v>0.4296875</v>
      </c>
      <c r="AN9" s="8">
        <v>1.6752528073975499E-2</v>
      </c>
      <c r="AO9" s="8">
        <v>3.8327376839993897E-2</v>
      </c>
      <c r="AP9" s="8">
        <v>1.1328125</v>
      </c>
      <c r="AQ9" s="8">
        <v>3.4185667616738597E-5</v>
      </c>
      <c r="AR9" s="8">
        <v>2.03125</v>
      </c>
      <c r="AS9" s="1">
        <v>6.9651418124163998E-6</v>
      </c>
      <c r="AT9" s="1">
        <v>5.3488943363076702E-4</v>
      </c>
      <c r="AU9" s="1">
        <v>7.3480064356764197E-4</v>
      </c>
      <c r="AV9" s="1">
        <v>1.4511445528567E-3</v>
      </c>
      <c r="AW9" s="1">
        <v>1.48148416828123E-3</v>
      </c>
      <c r="AX9" s="1">
        <v>1.6240971700186001E-4</v>
      </c>
      <c r="AY9" s="1">
        <v>1.80517559653098E-4</v>
      </c>
      <c r="AZ9" s="1">
        <v>9.7265855739780806E-5</v>
      </c>
      <c r="BA9" s="1">
        <v>1.8893288100557001E-4</v>
      </c>
      <c r="BB9" s="1">
        <v>3.11386840931385E-5</v>
      </c>
      <c r="BC9" s="1">
        <v>8.5885411745109696E-5</v>
      </c>
      <c r="BD9" s="1">
        <v>4.5050823251350998E-4</v>
      </c>
      <c r="BE9" s="8">
        <v>4.06012697396346E-4</v>
      </c>
      <c r="BF9" s="8">
        <v>1.8926486565007199E-3</v>
      </c>
      <c r="BG9" s="8">
        <v>2.0371258577518698E-3</v>
      </c>
      <c r="BH9" s="8">
        <v>2.8257328296398801E-4</v>
      </c>
      <c r="BI9" s="8">
        <v>5.06397018959831E-4</v>
      </c>
      <c r="BJ9" s="8">
        <v>7.0258906362573106E-5</v>
      </c>
      <c r="BK9" s="8">
        <v>6.6690831658661805E-5</v>
      </c>
      <c r="BL9" s="8">
        <v>1.94562951285413E-5</v>
      </c>
      <c r="BM9" s="1">
        <v>2.1345634506401901E-5</v>
      </c>
      <c r="BN9" s="1">
        <v>0.225334467771061</v>
      </c>
      <c r="BO9" s="8">
        <v>0.41076184569444901</v>
      </c>
      <c r="BP9" s="8">
        <v>5.1111463887804597E-2</v>
      </c>
      <c r="BQ9" s="8">
        <v>3.2456339950520198E-2</v>
      </c>
      <c r="BR9" s="8">
        <v>4.1783901919162397E-2</v>
      </c>
      <c r="BS9" s="8">
        <v>0.22991076307882399</v>
      </c>
      <c r="BT9" s="8">
        <v>1.3191164639929301E-2</v>
      </c>
      <c r="BU9" s="8">
        <v>0.18355056585189899</v>
      </c>
      <c r="BV9" s="1">
        <v>0.47072736574135698</v>
      </c>
      <c r="BW9" s="1">
        <v>15.393380532540601</v>
      </c>
      <c r="BX9" s="8">
        <v>9.7946967635972104</v>
      </c>
      <c r="BY9" s="8">
        <v>5.3928536450953501</v>
      </c>
      <c r="BZ9" s="1">
        <v>1.6996281606439001</v>
      </c>
      <c r="CA9" s="1">
        <v>0.14000000000000001</v>
      </c>
      <c r="CB9" s="8">
        <v>5</v>
      </c>
      <c r="CC9" s="8">
        <v>142.25899999999999</v>
      </c>
      <c r="CD9" s="8">
        <v>0.35699999999999998</v>
      </c>
      <c r="CE9" s="8">
        <v>15</v>
      </c>
      <c r="CF9" s="8">
        <v>19</v>
      </c>
      <c r="CG9" s="8">
        <v>0</v>
      </c>
      <c r="CH9" s="8">
        <v>16</v>
      </c>
      <c r="CI9" s="8">
        <v>4</v>
      </c>
      <c r="CJ9" s="8">
        <v>28</v>
      </c>
      <c r="CK9" s="8">
        <v>479.28571414947498</v>
      </c>
      <c r="CL9" s="1">
        <v>1</v>
      </c>
      <c r="CM9" s="1"/>
      <c r="CN9">
        <v>50.4</v>
      </c>
      <c r="CO9">
        <v>58</v>
      </c>
      <c r="CP9">
        <v>14</v>
      </c>
      <c r="CQ9">
        <v>45</v>
      </c>
      <c r="CR9">
        <v>25</v>
      </c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>
        <v>22.6554</v>
      </c>
      <c r="DL9">
        <v>4647</v>
      </c>
      <c r="DO9">
        <v>145.21198419566201</v>
      </c>
      <c r="DR9" s="1">
        <v>1529.4794462285699</v>
      </c>
      <c r="DS9" s="1">
        <v>145.33180863587401</v>
      </c>
      <c r="DT9" s="1">
        <v>1529.3</v>
      </c>
      <c r="DU9" s="1">
        <v>3.3410921750212399</v>
      </c>
      <c r="DV9">
        <f t="shared" si="0"/>
        <v>0.22997954954972011</v>
      </c>
      <c r="DW9" s="11">
        <v>-0.71718899999999997</v>
      </c>
      <c r="DX9">
        <v>275.726562</v>
      </c>
      <c r="DY9" s="10" t="s">
        <v>112</v>
      </c>
      <c r="DZ9" s="83" t="s">
        <v>113</v>
      </c>
      <c r="EA9" s="10" t="s">
        <v>114</v>
      </c>
      <c r="EB9" s="10" t="s">
        <v>115</v>
      </c>
      <c r="EC9" s="10" t="s">
        <v>116</v>
      </c>
    </row>
    <row r="10" spans="1:133">
      <c r="A10" s="7">
        <v>39651</v>
      </c>
      <c r="B10">
        <v>-17.8</v>
      </c>
      <c r="C10">
        <v>-89.2</v>
      </c>
      <c r="D10" s="7"/>
      <c r="E10" s="7"/>
      <c r="F10" s="7"/>
      <c r="G10" s="7"/>
      <c r="H10" s="7"/>
      <c r="I10" s="7"/>
      <c r="J10">
        <v>0.25</v>
      </c>
      <c r="K10" s="8" t="s">
        <v>117</v>
      </c>
      <c r="L10" s="1">
        <v>4383.9293287743903</v>
      </c>
      <c r="M10">
        <v>260.78186427146602</v>
      </c>
      <c r="N10" s="1">
        <v>8.0536453033794406E-2</v>
      </c>
      <c r="O10" s="8">
        <v>8.0826606617812796E-2</v>
      </c>
      <c r="P10" s="8">
        <v>0.12185141429061599</v>
      </c>
      <c r="Q10" s="8">
        <v>0.16165321323562601</v>
      </c>
      <c r="R10" s="8">
        <v>9.4850443549008793E-3</v>
      </c>
      <c r="S10" s="8">
        <v>5.6989027853202798E-3</v>
      </c>
      <c r="T10" s="8">
        <v>7.4469668814603103E-3</v>
      </c>
      <c r="U10" s="1">
        <v>4.4340760932813899E-3</v>
      </c>
      <c r="V10" s="1">
        <v>7.7184067883309799</v>
      </c>
      <c r="W10" s="8">
        <v>5.6591163960821396</v>
      </c>
      <c r="X10" s="8">
        <v>6.6887615922065597</v>
      </c>
      <c r="Y10" s="8">
        <f t="shared" si="1"/>
        <v>10.063397499687571</v>
      </c>
      <c r="Z10" s="1">
        <v>1.02964519612442</v>
      </c>
      <c r="AA10" s="1">
        <v>0.13786187339942599</v>
      </c>
      <c r="AB10" s="1">
        <v>0.137961563128676</v>
      </c>
      <c r="AC10" s="1">
        <v>0.137939453125</v>
      </c>
      <c r="AD10" s="1">
        <v>9.9689729249646794E-5</v>
      </c>
      <c r="AE10" s="1">
        <v>9.9370018925620904E-2</v>
      </c>
      <c r="AF10" s="1">
        <v>0.140380859375</v>
      </c>
      <c r="AG10" s="1">
        <v>1.1783569490549099E-3</v>
      </c>
      <c r="AH10" s="1">
        <v>0.166015625</v>
      </c>
      <c r="AI10" s="1">
        <v>1.4743844338619601E-3</v>
      </c>
      <c r="AJ10" s="1">
        <v>65</v>
      </c>
      <c r="AK10" s="8">
        <v>0.118218562293635</v>
      </c>
      <c r="AL10" s="8">
        <v>0.15736463823111799</v>
      </c>
      <c r="AM10" s="8">
        <v>0.146484375</v>
      </c>
      <c r="AN10" s="8">
        <v>3.9146075937482303E-2</v>
      </c>
      <c r="AO10" s="8">
        <v>3.4967440745331202E-2</v>
      </c>
      <c r="AP10" s="8">
        <v>3.59375</v>
      </c>
      <c r="AQ10" s="8">
        <v>3.6628799303293598E-6</v>
      </c>
      <c r="AR10" s="8">
        <v>3.896484375</v>
      </c>
      <c r="AS10" s="1">
        <v>3.7411916394407499E-6</v>
      </c>
      <c r="AT10" s="1">
        <v>6.6909558603413201E-4</v>
      </c>
      <c r="AU10" s="1">
        <v>5.5262803509320102E-4</v>
      </c>
      <c r="AV10" s="1">
        <v>1.99208852965603E-4</v>
      </c>
      <c r="AW10" s="1">
        <v>1.6109811207035501E-4</v>
      </c>
      <c r="AX10" s="1">
        <v>1.47470175239368E-5</v>
      </c>
      <c r="AY10" s="1">
        <v>1.9122306743693899E-5</v>
      </c>
      <c r="AZ10" s="1">
        <v>6.6895263724943204E-6</v>
      </c>
      <c r="BA10" s="1">
        <v>7.6057791833124498E-6</v>
      </c>
      <c r="BB10" s="1">
        <v>5.6560884263871704E-6</v>
      </c>
      <c r="BC10" s="1">
        <v>5.1811435108311103E-6</v>
      </c>
      <c r="BD10" s="1">
        <v>1.4400639731862099E-3</v>
      </c>
      <c r="BE10" s="8">
        <v>1.28593106137723E-3</v>
      </c>
      <c r="BF10" s="8">
        <v>5.9636053048279201E-4</v>
      </c>
      <c r="BG10" s="8">
        <v>5.2768887246859705E-4</v>
      </c>
      <c r="BH10" s="8">
        <v>6.1438509577127202E-5</v>
      </c>
      <c r="BI10" s="8">
        <v>3.8754796615482498E-5</v>
      </c>
      <c r="BJ10" s="8">
        <v>2.32868496126886E-5</v>
      </c>
      <c r="BK10" s="8">
        <v>2.6201402728153399E-5</v>
      </c>
      <c r="BL10" s="8">
        <v>8.8809019673070003E-6</v>
      </c>
      <c r="BM10" s="1">
        <v>1.14498052280316E-5</v>
      </c>
      <c r="BN10" s="1">
        <v>0.16357955088026899</v>
      </c>
      <c r="BO10" s="8">
        <v>0.123256043469146</v>
      </c>
      <c r="BP10" s="8">
        <v>9.1590376511110405E-2</v>
      </c>
      <c r="BQ10" s="8">
        <v>5.1221166937431298E-2</v>
      </c>
      <c r="BR10" s="8">
        <v>7.1405771724270803E-2</v>
      </c>
      <c r="BS10" s="8">
        <v>0.107185788195945</v>
      </c>
      <c r="BT10" s="8">
        <v>2.8545341840689398E-2</v>
      </c>
      <c r="BU10" s="8">
        <v>9.2173779155998503E-2</v>
      </c>
      <c r="BV10" s="1">
        <v>0.163342723874845</v>
      </c>
      <c r="BW10" s="1">
        <v>12.8466889274646</v>
      </c>
      <c r="BX10" s="8">
        <v>18.709368124557201</v>
      </c>
      <c r="BY10" s="8">
        <v>2.2908449405451701</v>
      </c>
      <c r="BZ10" s="1">
        <v>0.88478493478228804</v>
      </c>
      <c r="CA10" s="1">
        <v>0.08</v>
      </c>
      <c r="CB10" s="8">
        <v>0.65</v>
      </c>
      <c r="CC10" s="8">
        <v>248.232</v>
      </c>
      <c r="CD10" s="8">
        <v>0.33100000000000002</v>
      </c>
      <c r="CE10" s="8">
        <v>22</v>
      </c>
      <c r="CF10" s="8">
        <v>6</v>
      </c>
      <c r="CG10" s="8">
        <v>8</v>
      </c>
      <c r="CH10" s="8">
        <v>23</v>
      </c>
      <c r="CI10" s="8">
        <v>32</v>
      </c>
      <c r="CJ10" s="8">
        <v>6</v>
      </c>
      <c r="CK10" s="8">
        <v>765.29744911193802</v>
      </c>
      <c r="CL10" s="1">
        <v>1</v>
      </c>
      <c r="CM10" s="1"/>
      <c r="CN10">
        <v>-15.6</v>
      </c>
      <c r="CO10">
        <v>-48</v>
      </c>
      <c r="CP10">
        <v>19</v>
      </c>
      <c r="CQ10">
        <v>34</v>
      </c>
      <c r="CR10">
        <v>0</v>
      </c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>
        <v>14.5189</v>
      </c>
      <c r="DL10">
        <v>14160</v>
      </c>
      <c r="DO10">
        <v>260.78186427146602</v>
      </c>
      <c r="DR10" s="1">
        <v>4383.9293287743903</v>
      </c>
      <c r="DS10" s="1">
        <v>260.82878706280701</v>
      </c>
      <c r="DT10" s="1">
        <v>4383.8999999999996</v>
      </c>
      <c r="DU10" s="1">
        <v>7.0178698127412602</v>
      </c>
      <c r="DV10">
        <f t="shared" si="0"/>
        <v>0.32910822053470046</v>
      </c>
      <c r="DW10" s="11">
        <v>-0.78125599999999995</v>
      </c>
      <c r="DX10">
        <v>279.49749800000001</v>
      </c>
      <c r="DY10" s="10" t="s">
        <v>118</v>
      </c>
      <c r="DZ10" s="10" t="s">
        <v>119</v>
      </c>
      <c r="EA10" s="10" t="s">
        <v>120</v>
      </c>
      <c r="EB10" s="10" t="s">
        <v>121</v>
      </c>
      <c r="EC10" s="10" t="s">
        <v>122</v>
      </c>
    </row>
    <row r="11" spans="1:133">
      <c r="A11" s="7">
        <v>39637</v>
      </c>
      <c r="B11">
        <v>72.8</v>
      </c>
      <c r="C11">
        <v>147.30000000000001</v>
      </c>
      <c r="D11" s="7"/>
      <c r="E11" s="7"/>
      <c r="F11" s="7"/>
      <c r="G11" s="7"/>
      <c r="H11" s="7"/>
      <c r="I11" s="7"/>
      <c r="J11">
        <v>7.0000000000000007E-2</v>
      </c>
      <c r="K11" s="8" t="s">
        <v>123</v>
      </c>
      <c r="L11" s="1">
        <v>2593.5977347575399</v>
      </c>
      <c r="M11">
        <v>317.76122220284998</v>
      </c>
      <c r="N11" s="1">
        <v>7.7254070241348002E-3</v>
      </c>
      <c r="O11" s="8">
        <v>5.3409520851977199E-3</v>
      </c>
      <c r="P11" s="8">
        <v>1.13200240309199E-2</v>
      </c>
      <c r="Q11" s="8">
        <v>1.06819041703954E-2</v>
      </c>
      <c r="R11" s="8">
        <v>1.7963551378709899E-3</v>
      </c>
      <c r="S11" s="8">
        <v>1.05950118318269E-3</v>
      </c>
      <c r="T11" s="8">
        <v>1.90714996818798E-3</v>
      </c>
      <c r="U11" s="1">
        <v>1.1070175602961999E-3</v>
      </c>
      <c r="V11" s="1">
        <v>4.4382960873201398</v>
      </c>
      <c r="W11" s="8">
        <v>4.2884988776948196</v>
      </c>
      <c r="X11" s="8">
        <v>4.3633974825074802</v>
      </c>
      <c r="Y11" s="8">
        <f t="shared" si="1"/>
        <v>1090.673117817656</v>
      </c>
      <c r="Z11" s="1">
        <v>7.48986048126596E-2</v>
      </c>
      <c r="AA11" s="1">
        <v>0.23843656238812699</v>
      </c>
      <c r="AB11" s="1">
        <v>0.243647582667539</v>
      </c>
      <c r="AC11" s="1">
        <v>0.24169921875</v>
      </c>
      <c r="AD11" s="1">
        <v>5.21102027941281E-3</v>
      </c>
      <c r="AE11" s="1">
        <v>9.1686499251115202E-4</v>
      </c>
      <c r="AF11" s="1">
        <v>0.24658203125</v>
      </c>
      <c r="AG11" s="1">
        <v>2.44624447475726E-4</v>
      </c>
      <c r="AH11" s="1">
        <v>0.28076171875</v>
      </c>
      <c r="AI11" s="1">
        <v>6.3307275217159306E-5</v>
      </c>
      <c r="AJ11" s="1">
        <v>40</v>
      </c>
      <c r="AK11" s="8">
        <v>0.23942544137928701</v>
      </c>
      <c r="AL11" s="8">
        <v>0.36931986654017002</v>
      </c>
      <c r="AM11" s="8">
        <v>0.2734375</v>
      </c>
      <c r="AN11" s="8">
        <v>0.12989442516088301</v>
      </c>
      <c r="AO11" s="8">
        <v>5.7019606158291501E-4</v>
      </c>
      <c r="AP11" s="8">
        <v>0.3125</v>
      </c>
      <c r="AQ11" s="8">
        <v>2.0397446475729699E-4</v>
      </c>
      <c r="AR11" s="8">
        <v>0.5078125</v>
      </c>
      <c r="AS11" s="1">
        <v>9.8295149110487494E-6</v>
      </c>
      <c r="AT11" s="1">
        <v>1.3454287528958799E-4</v>
      </c>
      <c r="AU11" s="1">
        <v>1.17383068841136E-4</v>
      </c>
      <c r="AV11" s="1">
        <v>1.4053896044626701E-4</v>
      </c>
      <c r="AW11" s="1">
        <v>1.1136040686802001E-4</v>
      </c>
      <c r="AX11" s="1">
        <v>1.02728938801053E-5</v>
      </c>
      <c r="AY11" s="1">
        <v>9.6367394045746507E-6</v>
      </c>
      <c r="AZ11" s="1">
        <v>3.0500717859655302E-6</v>
      </c>
      <c r="BA11" s="1">
        <v>2.8684308055515601E-6</v>
      </c>
      <c r="BB11" s="1">
        <v>1.41677426237635E-6</v>
      </c>
      <c r="BC11" s="1">
        <v>8.9324780098891197E-7</v>
      </c>
      <c r="BD11" s="1">
        <v>2.9638101358741501E-4</v>
      </c>
      <c r="BE11" s="8">
        <v>2.1345128918334001E-4</v>
      </c>
      <c r="BF11" s="8">
        <v>2.9638101358741501E-4</v>
      </c>
      <c r="BG11" s="8">
        <v>2.1345128918334001E-4</v>
      </c>
      <c r="BH11" s="8">
        <v>2.0530295161812999E-5</v>
      </c>
      <c r="BI11" s="8">
        <v>2.6941586802293498E-5</v>
      </c>
      <c r="BJ11" s="8">
        <v>4.1738990428236503E-6</v>
      </c>
      <c r="BK11" s="8">
        <v>4.4110036149948499E-6</v>
      </c>
      <c r="BL11" s="8">
        <v>1.92052887476119E-6</v>
      </c>
      <c r="BM11" s="1">
        <v>1.67911961676118E-6</v>
      </c>
      <c r="BN11" s="1">
        <v>9.3419692469524798E-4</v>
      </c>
      <c r="BO11" s="8">
        <v>4.6533566557677699E-3</v>
      </c>
      <c r="BP11" s="8">
        <v>8.29357721096584E-4</v>
      </c>
      <c r="BQ11" s="8">
        <v>8.7590844154687101E-4</v>
      </c>
      <c r="BR11" s="8">
        <v>8.5263308132172799E-4</v>
      </c>
      <c r="BS11" s="8">
        <v>3.3246391982015202E-3</v>
      </c>
      <c r="BT11" s="8">
        <v>3.29163300995168E-5</v>
      </c>
      <c r="BU11" s="8">
        <v>8.1563843373519897E-5</v>
      </c>
      <c r="BV11" s="1">
        <v>5.7189993848571399E-3</v>
      </c>
      <c r="BW11" s="1">
        <v>6.3016626235368101</v>
      </c>
      <c r="BX11" s="8">
        <v>7.01244278234583</v>
      </c>
      <c r="BY11" s="8">
        <v>1.0956611292246401</v>
      </c>
      <c r="BZ11" s="1">
        <v>0.34238090980284602</v>
      </c>
      <c r="CA11" s="1">
        <v>0.22</v>
      </c>
      <c r="CB11" s="8">
        <v>2</v>
      </c>
      <c r="CC11" s="8">
        <v>324.12799999999999</v>
      </c>
      <c r="CD11" s="8">
        <v>0.379</v>
      </c>
      <c r="CE11" s="8">
        <v>17</v>
      </c>
      <c r="CF11" s="8">
        <v>13</v>
      </c>
      <c r="CG11" s="8">
        <v>0</v>
      </c>
      <c r="CH11" s="8">
        <v>18</v>
      </c>
      <c r="CI11" s="8">
        <v>23</v>
      </c>
      <c r="CJ11" s="8">
        <v>13</v>
      </c>
      <c r="CK11" s="8">
        <v>205.081632614136</v>
      </c>
      <c r="CL11" s="1">
        <v>1</v>
      </c>
      <c r="CM11" s="1"/>
      <c r="CN11">
        <v>64.8</v>
      </c>
      <c r="CO11">
        <v>-146.9</v>
      </c>
      <c r="CP11">
        <v>15</v>
      </c>
      <c r="CQ11">
        <v>55</v>
      </c>
      <c r="CR11">
        <v>30</v>
      </c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>
        <v>8.2984000000000009</v>
      </c>
      <c r="DL11">
        <v>9047</v>
      </c>
      <c r="DO11">
        <v>317.76122220284998</v>
      </c>
      <c r="DR11" s="1">
        <v>2593.5977347575399</v>
      </c>
      <c r="DS11" s="1">
        <v>317.46952539411302</v>
      </c>
      <c r="DT11" s="1">
        <v>2593.6</v>
      </c>
      <c r="DU11" s="1">
        <v>4.4934677292425897</v>
      </c>
      <c r="DV11">
        <f t="shared" si="0"/>
        <v>0.13007024673510958</v>
      </c>
      <c r="DW11" s="11">
        <v>-3.6039249999999998</v>
      </c>
      <c r="DX11">
        <v>269.61389200000002</v>
      </c>
      <c r="DY11" s="10" t="s">
        <v>124</v>
      </c>
      <c r="DZ11" s="10" t="s">
        <v>125</v>
      </c>
      <c r="EA11" s="10" t="s">
        <v>126</v>
      </c>
      <c r="EB11" s="10" t="s">
        <v>127</v>
      </c>
      <c r="EC11" s="10" t="s">
        <v>128</v>
      </c>
    </row>
    <row r="12" spans="1:133">
      <c r="A12" s="7">
        <v>39630</v>
      </c>
      <c r="B12">
        <v>37.1</v>
      </c>
      <c r="C12">
        <v>-115.7</v>
      </c>
      <c r="D12" s="7"/>
      <c r="E12" s="7"/>
      <c r="F12" s="7"/>
      <c r="G12" s="7"/>
      <c r="H12" s="7"/>
      <c r="I12" s="7"/>
      <c r="J12">
        <v>0.22</v>
      </c>
      <c r="K12" s="8" t="s">
        <v>123</v>
      </c>
      <c r="L12" s="1">
        <v>3737.3090381992201</v>
      </c>
      <c r="M12">
        <v>131.102424914007</v>
      </c>
      <c r="N12" s="1">
        <v>2.5936203168524501E-2</v>
      </c>
      <c r="O12" s="8">
        <v>8.2609317969938399E-3</v>
      </c>
      <c r="P12" s="8">
        <v>3.7400091658370299E-2</v>
      </c>
      <c r="Q12" s="8">
        <v>1.6521863593987701E-2</v>
      </c>
      <c r="R12" s="8">
        <v>3.2795974208266999E-3</v>
      </c>
      <c r="S12" s="8">
        <v>1.79523586327489E-3</v>
      </c>
      <c r="T12" s="8">
        <v>2.8229281124640898E-3</v>
      </c>
      <c r="U12" s="1">
        <v>1.6597068136558E-3</v>
      </c>
      <c r="V12" s="1">
        <v>1.64257159327642</v>
      </c>
      <c r="W12" s="8">
        <v>1.8388028926856801</v>
      </c>
      <c r="X12" s="8">
        <v>1.74068724298105</v>
      </c>
      <c r="Y12" s="8">
        <f t="shared" si="1"/>
        <v>881.80191404242794</v>
      </c>
      <c r="Z12" s="1">
        <v>9.8115649704631394E-2</v>
      </c>
      <c r="AA12" s="1">
        <v>0.34217096659631102</v>
      </c>
      <c r="AB12" s="1">
        <v>0.35440848159449601</v>
      </c>
      <c r="AC12" s="1">
        <v>0.3466796875</v>
      </c>
      <c r="AD12" s="1">
        <v>1.2237514998184399E-2</v>
      </c>
      <c r="AE12" s="1">
        <v>1.13404153934722E-3</v>
      </c>
      <c r="AF12" s="1">
        <v>0.3759765625</v>
      </c>
      <c r="AG12" s="1">
        <v>3.2407944042266502E-5</v>
      </c>
      <c r="AH12" s="1">
        <v>0.390625</v>
      </c>
      <c r="AI12" s="1">
        <v>3.61771687718191E-5</v>
      </c>
      <c r="AJ12" s="1">
        <v>40</v>
      </c>
      <c r="AK12" s="8">
        <v>0.320607950912637</v>
      </c>
      <c r="AL12" s="8">
        <v>0.36068888873328397</v>
      </c>
      <c r="AM12" s="8">
        <v>0.3515625</v>
      </c>
      <c r="AN12" s="8">
        <v>4.0080937820647297E-2</v>
      </c>
      <c r="AO12" s="8">
        <v>1.8522135966845101E-3</v>
      </c>
      <c r="AP12" s="8">
        <v>0.625</v>
      </c>
      <c r="AQ12" s="8">
        <v>3.0718281323073303E-5</v>
      </c>
      <c r="AR12" s="8">
        <v>1.81640625</v>
      </c>
      <c r="AS12" s="1">
        <v>1.20166804342396E-6</v>
      </c>
      <c r="AT12" s="1">
        <v>1.0791930637239E-4</v>
      </c>
      <c r="AU12" s="1">
        <v>9.50120581953208E-5</v>
      </c>
      <c r="AV12" s="1">
        <v>5.3167874996794804E-4</v>
      </c>
      <c r="AW12" s="1">
        <v>3.9691877041701698E-4</v>
      </c>
      <c r="AX12" s="1">
        <v>2.0366303790338E-5</v>
      </c>
      <c r="AY12" s="1">
        <v>2.7804504991974602E-5</v>
      </c>
      <c r="AZ12" s="1">
        <v>5.0479116615977404E-6</v>
      </c>
      <c r="BA12" s="1">
        <v>4.7714895900616196E-6</v>
      </c>
      <c r="BB12" s="1">
        <v>5.5279733607889902E-6</v>
      </c>
      <c r="BC12" s="1">
        <v>3.3834665074198802E-6</v>
      </c>
      <c r="BD12" s="1">
        <v>1.75850193646292E-4</v>
      </c>
      <c r="BE12" s="8">
        <v>1.8274469062278E-4</v>
      </c>
      <c r="BF12" s="8">
        <v>3.2085014182248699E-4</v>
      </c>
      <c r="BG12" s="8">
        <v>2.8499400638868499E-4</v>
      </c>
      <c r="BH12" s="8">
        <v>3.4371023374290899E-5</v>
      </c>
      <c r="BI12" s="8">
        <v>3.9760916614601799E-5</v>
      </c>
      <c r="BJ12" s="8">
        <v>1.5886939226697E-5</v>
      </c>
      <c r="BK12" s="8">
        <v>2.1241781027055301E-5</v>
      </c>
      <c r="BL12" s="8">
        <v>6.8367122398129604E-6</v>
      </c>
      <c r="BM12" s="1">
        <v>5.0763113224242002E-6</v>
      </c>
      <c r="BN12" s="1">
        <v>3.0048373591133599E-3</v>
      </c>
      <c r="BO12" s="8">
        <v>7.9405643550053296E-3</v>
      </c>
      <c r="BP12" s="8">
        <v>1.9898101893471298E-3</v>
      </c>
      <c r="BQ12" s="8">
        <v>1.24789555171888E-3</v>
      </c>
      <c r="BR12" s="8">
        <v>1.6188528705329999E-3</v>
      </c>
      <c r="BS12" s="8">
        <v>6.6696707592362502E-3</v>
      </c>
      <c r="BT12" s="8">
        <v>5.24612871328498E-4</v>
      </c>
      <c r="BU12" s="8">
        <v>1.38598448858035E-3</v>
      </c>
      <c r="BV12" s="1">
        <v>1.037000821179E-2</v>
      </c>
      <c r="BW12" s="1">
        <v>11.403866651701</v>
      </c>
      <c r="BX12" s="8">
        <v>8.0216566286834503</v>
      </c>
      <c r="BY12" s="8">
        <v>1.85615222594257</v>
      </c>
      <c r="BZ12" s="1">
        <v>0.42036151441619302</v>
      </c>
      <c r="CA12" s="1">
        <v>0.23</v>
      </c>
      <c r="CB12" s="8">
        <v>3</v>
      </c>
      <c r="CC12" s="8">
        <v>141.04300000000001</v>
      </c>
      <c r="CD12" s="8">
        <v>0.34499999999999997</v>
      </c>
      <c r="CE12" s="8">
        <v>19</v>
      </c>
      <c r="CF12" s="8">
        <v>46</v>
      </c>
      <c r="CG12" s="8">
        <v>0</v>
      </c>
      <c r="CH12" s="8">
        <v>21</v>
      </c>
      <c r="CI12" s="8">
        <v>22</v>
      </c>
      <c r="CJ12" s="8">
        <v>59</v>
      </c>
      <c r="CK12" s="8">
        <v>137.15951681137099</v>
      </c>
      <c r="CL12" s="1">
        <v>1</v>
      </c>
      <c r="CM12" s="1"/>
      <c r="CN12">
        <v>64.8</v>
      </c>
      <c r="CO12">
        <v>-146.9</v>
      </c>
      <c r="CP12">
        <v>17</v>
      </c>
      <c r="CQ12">
        <v>40</v>
      </c>
      <c r="CR12">
        <v>22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>
        <v>16.656700000000001</v>
      </c>
      <c r="DL12">
        <v>13358</v>
      </c>
      <c r="DO12">
        <v>131.102424914007</v>
      </c>
      <c r="DR12" s="1">
        <v>3737.3090381992201</v>
      </c>
      <c r="DS12" s="1">
        <v>129.91693065987999</v>
      </c>
      <c r="DT12" s="1">
        <v>3737.3</v>
      </c>
      <c r="DU12" s="1">
        <v>1.8508790841134199</v>
      </c>
      <c r="DV12">
        <f t="shared" si="0"/>
        <v>0.11019184113236991</v>
      </c>
      <c r="DW12" s="11">
        <v>-2.0487980000000001</v>
      </c>
      <c r="DX12">
        <v>264.59896900000001</v>
      </c>
      <c r="DY12" s="10" t="s">
        <v>129</v>
      </c>
      <c r="DZ12" s="10" t="s">
        <v>130</v>
      </c>
      <c r="EA12" s="10" t="s">
        <v>131</v>
      </c>
      <c r="EB12" s="10" t="s">
        <v>132</v>
      </c>
      <c r="EC12" s="10" t="s">
        <v>133</v>
      </c>
    </row>
    <row r="13" spans="1:133">
      <c r="A13" s="7">
        <v>39626</v>
      </c>
      <c r="B13">
        <v>-26.8</v>
      </c>
      <c r="C13">
        <v>-17.7</v>
      </c>
      <c r="D13" s="7"/>
      <c r="E13" s="7"/>
      <c r="F13" s="7"/>
      <c r="G13" s="7"/>
      <c r="H13" s="7"/>
      <c r="I13" s="7"/>
      <c r="J13">
        <v>0.48</v>
      </c>
      <c r="K13" s="8" t="s">
        <v>134</v>
      </c>
      <c r="L13" s="1">
        <v>1250.6681015950801</v>
      </c>
      <c r="M13">
        <v>334.32078716631599</v>
      </c>
      <c r="N13" s="1">
        <v>0.30361260021536401</v>
      </c>
      <c r="O13" s="8">
        <v>6.7675663313135903E-2</v>
      </c>
      <c r="P13" s="8">
        <v>0.50749391701771296</v>
      </c>
      <c r="Q13" s="8">
        <v>0.135351326626272</v>
      </c>
      <c r="R13" s="8">
        <v>2.4662280345149001E-2</v>
      </c>
      <c r="S13" s="8">
        <v>1.4471861328235301E-2</v>
      </c>
      <c r="T13" s="8">
        <v>3.4590656601402099E-2</v>
      </c>
      <c r="U13" s="1">
        <v>2.0043961420083901E-2</v>
      </c>
      <c r="V13" s="1">
        <v>3.2342292233427199</v>
      </c>
      <c r="W13" s="8">
        <v>3.5965993982513398</v>
      </c>
      <c r="X13" s="8">
        <v>3.4154143107970301</v>
      </c>
      <c r="Y13" s="8">
        <f t="shared" si="1"/>
        <v>5.9174259026072304</v>
      </c>
      <c r="Z13" s="1">
        <v>0.181185087454313</v>
      </c>
      <c r="AA13" s="1">
        <v>0.534425478529718</v>
      </c>
      <c r="AB13" s="1">
        <v>0.53488132524028598</v>
      </c>
      <c r="AC13" s="1">
        <v>0.53466796875</v>
      </c>
      <c r="AD13" s="1">
        <v>4.5584671056830801E-4</v>
      </c>
      <c r="AE13" s="1">
        <v>0.168992399137503</v>
      </c>
      <c r="AF13" s="1">
        <v>0.55908203125</v>
      </c>
      <c r="AG13" s="1">
        <v>4.0320321057191197E-3</v>
      </c>
      <c r="AH13" s="1">
        <v>0.595703125</v>
      </c>
      <c r="AI13" s="1">
        <v>1.38163310692306E-3</v>
      </c>
      <c r="AJ13" s="1">
        <v>50</v>
      </c>
      <c r="AK13" s="8">
        <v>0.28246490044453598</v>
      </c>
      <c r="AL13" s="8">
        <v>0.30521407448103099</v>
      </c>
      <c r="AM13" s="8">
        <v>0.29296875</v>
      </c>
      <c r="AN13" s="8">
        <v>2.27491740364947E-2</v>
      </c>
      <c r="AO13" s="8">
        <v>0.53962075171552304</v>
      </c>
      <c r="AP13" s="8">
        <v>0.390625</v>
      </c>
      <c r="AQ13" s="8">
        <v>1.13181351370607E-2</v>
      </c>
      <c r="AR13" s="8">
        <v>0.546875</v>
      </c>
      <c r="AS13" s="1">
        <v>1.0525212850994701E-2</v>
      </c>
      <c r="AT13" s="1">
        <v>3.0997945737888102E-3</v>
      </c>
      <c r="AU13" s="1">
        <v>5.4109611437960599E-3</v>
      </c>
      <c r="AV13" s="1">
        <v>4.73478970789801E-2</v>
      </c>
      <c r="AW13" s="1">
        <v>5.0505567280439201E-2</v>
      </c>
      <c r="AX13" s="1">
        <v>1.5961643134369801E-3</v>
      </c>
      <c r="AY13" s="1">
        <v>1.92447076687949E-3</v>
      </c>
      <c r="AZ13" s="1">
        <v>6.1365458669769405E-4</v>
      </c>
      <c r="BA13" s="1">
        <v>5.0811075465841897E-4</v>
      </c>
      <c r="BB13" s="1">
        <v>1.27452466394061E-4</v>
      </c>
      <c r="BC13" s="1">
        <v>5.8305791732451299E-5</v>
      </c>
      <c r="BD13" s="1">
        <v>6.0665188701196603E-2</v>
      </c>
      <c r="BE13" s="8">
        <v>0.108080741391594</v>
      </c>
      <c r="BF13" s="8">
        <v>2.37975154763348E-2</v>
      </c>
      <c r="BG13" s="8">
        <v>2.4288453281238201E-2</v>
      </c>
      <c r="BH13" s="8">
        <v>4.7469975510637304E-3</v>
      </c>
      <c r="BI13" s="8">
        <v>5.86719030003273E-3</v>
      </c>
      <c r="BJ13" s="8">
        <v>1.7189361587252E-3</v>
      </c>
      <c r="BK13" s="8">
        <v>1.7355570240029799E-3</v>
      </c>
      <c r="BL13" s="8">
        <v>2.0856868501222599E-4</v>
      </c>
      <c r="BM13" s="1">
        <v>2.17791673152716E-4</v>
      </c>
      <c r="BN13" s="1">
        <v>0.96379089981282395</v>
      </c>
      <c r="BO13" s="8">
        <v>0.41758450928009999</v>
      </c>
      <c r="BP13" s="8">
        <v>0.23326606405976899</v>
      </c>
      <c r="BQ13" s="8">
        <v>0.53245383897155696</v>
      </c>
      <c r="BR13" s="8">
        <v>0.38285995151566299</v>
      </c>
      <c r="BS13" s="8">
        <v>0.34728224019063703</v>
      </c>
      <c r="BT13" s="8">
        <v>0.21155770448823899</v>
      </c>
      <c r="BU13" s="8">
        <v>0.58093094829716097</v>
      </c>
      <c r="BV13" s="1">
        <v>0.54312224843264301</v>
      </c>
      <c r="BW13" s="1">
        <v>20.5777369292428</v>
      </c>
      <c r="BX13" s="8">
        <v>13.263746526556901</v>
      </c>
      <c r="BY13" s="8">
        <v>2.51734582318515</v>
      </c>
      <c r="BZ13" s="1">
        <v>0.353056752370071</v>
      </c>
      <c r="CA13" s="1">
        <v>0.09</v>
      </c>
      <c r="CB13" s="8">
        <v>2.4</v>
      </c>
      <c r="CC13" s="8">
        <v>339.68200000000002</v>
      </c>
      <c r="CD13" s="8">
        <v>0.36299999999999999</v>
      </c>
      <c r="CE13" s="8">
        <v>2</v>
      </c>
      <c r="CF13" s="8">
        <v>23</v>
      </c>
      <c r="CG13" s="8">
        <v>0</v>
      </c>
      <c r="CH13" s="8">
        <v>3</v>
      </c>
      <c r="CI13" s="8">
        <v>4</v>
      </c>
      <c r="CJ13" s="8">
        <v>57</v>
      </c>
      <c r="CK13" s="8">
        <v>291.428571462631</v>
      </c>
      <c r="CL13" s="1">
        <v>1</v>
      </c>
      <c r="CM13" s="1"/>
      <c r="CN13">
        <v>-37</v>
      </c>
      <c r="CO13">
        <v>-12.3</v>
      </c>
      <c r="CP13">
        <v>2</v>
      </c>
      <c r="CQ13">
        <v>1</v>
      </c>
      <c r="CR13">
        <v>23</v>
      </c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>
        <v>33.3018</v>
      </c>
      <c r="DL13">
        <v>3717</v>
      </c>
      <c r="DO13">
        <v>334.32078716631599</v>
      </c>
      <c r="DR13" s="1">
        <v>1250.6681015950801</v>
      </c>
      <c r="DS13" s="1">
        <v>334.65145753022398</v>
      </c>
      <c r="DT13" s="1">
        <v>1250.7</v>
      </c>
      <c r="DU13" s="1">
        <v>3.7905807188783598</v>
      </c>
      <c r="DV13">
        <f t="shared" si="0"/>
        <v>0.37516640808132973</v>
      </c>
      <c r="DW13" s="11">
        <v>0.68157199999999996</v>
      </c>
      <c r="DX13">
        <v>262.85140999999999</v>
      </c>
      <c r="DY13" s="10" t="s">
        <v>135</v>
      </c>
      <c r="DZ13" s="10" t="s">
        <v>136</v>
      </c>
      <c r="EA13" s="10" t="s">
        <v>137</v>
      </c>
      <c r="EB13" s="10" t="s">
        <v>138</v>
      </c>
      <c r="EC13" s="10" t="s">
        <v>139</v>
      </c>
    </row>
    <row r="14" spans="1:133">
      <c r="A14" s="7">
        <v>39545</v>
      </c>
      <c r="B14">
        <v>-31.8</v>
      </c>
      <c r="C14">
        <v>-58.5</v>
      </c>
      <c r="D14" s="7"/>
      <c r="E14" s="7"/>
      <c r="F14" s="7"/>
      <c r="G14" s="7"/>
      <c r="H14" s="7"/>
      <c r="I14" s="7"/>
      <c r="J14">
        <v>0.08</v>
      </c>
      <c r="K14" s="8" t="s">
        <v>140</v>
      </c>
      <c r="L14" s="1">
        <v>617.77083090478095</v>
      </c>
      <c r="M14">
        <v>190.51128446830799</v>
      </c>
      <c r="N14" s="1">
        <v>0.10489663404211901</v>
      </c>
      <c r="O14" s="8">
        <v>4.3170239325054503E-2</v>
      </c>
      <c r="P14" s="8">
        <v>0.16781243378142699</v>
      </c>
      <c r="Q14" s="8">
        <v>8.6340478650108896E-2</v>
      </c>
      <c r="R14" s="8">
        <v>5.6473378425316804E-3</v>
      </c>
      <c r="S14" s="8">
        <v>3.2996814603336901E-3</v>
      </c>
      <c r="T14" s="8">
        <v>7.0765438429892299E-3</v>
      </c>
      <c r="U14" s="1">
        <v>4.1437245454983996E-3</v>
      </c>
      <c r="V14" s="1">
        <v>1.7954821141427399</v>
      </c>
      <c r="W14" s="8">
        <v>1.5799259946822399</v>
      </c>
      <c r="X14" s="8">
        <v>1.6877040544124899</v>
      </c>
      <c r="Y14" s="8">
        <f t="shared" si="1"/>
        <v>25.089649036590306</v>
      </c>
      <c r="Z14" s="1">
        <v>0.10777805973025099</v>
      </c>
      <c r="AA14" s="1">
        <v>0.41968305047763099</v>
      </c>
      <c r="AB14" s="1">
        <v>0.420166877338219</v>
      </c>
      <c r="AC14" s="1">
        <v>0.419921875</v>
      </c>
      <c r="AD14" s="1">
        <v>4.8382686058817697E-4</v>
      </c>
      <c r="AE14" s="1">
        <v>3.9857074068338598E-2</v>
      </c>
      <c r="AF14" s="1">
        <v>0.43701171875</v>
      </c>
      <c r="AG14" s="1">
        <v>2.1888099001474601E-4</v>
      </c>
      <c r="AH14" s="1">
        <v>0.4541015625</v>
      </c>
      <c r="AI14" s="1">
        <v>4.4692058042283302E-4</v>
      </c>
      <c r="AJ14" s="1">
        <v>40</v>
      </c>
      <c r="AK14" s="8">
        <v>0.701613385962087</v>
      </c>
      <c r="AL14" s="8">
        <v>0.70391454378880203</v>
      </c>
      <c r="AM14" s="8">
        <v>0.703125</v>
      </c>
      <c r="AN14" s="8">
        <v>2.3011578267149199E-3</v>
      </c>
      <c r="AO14" s="8">
        <v>3.0381577322264298E-2</v>
      </c>
      <c r="AP14" s="8">
        <v>1.26953125</v>
      </c>
      <c r="AQ14" s="8">
        <v>4.1428508440520802E-5</v>
      </c>
      <c r="AR14" s="8">
        <v>1.62109375</v>
      </c>
      <c r="AS14" s="1">
        <v>2.83714262290288E-5</v>
      </c>
      <c r="AT14" s="1">
        <v>4.3784784466666999E-4</v>
      </c>
      <c r="AU14" s="1">
        <v>2.9318430101926398E-4</v>
      </c>
      <c r="AV14" s="1">
        <v>9.0399812422901193E-3</v>
      </c>
      <c r="AW14" s="1">
        <v>8.1592345008109895E-3</v>
      </c>
      <c r="AX14" s="1">
        <v>1.8411120681261899E-4</v>
      </c>
      <c r="AY14" s="1">
        <v>2.0723704802768099E-4</v>
      </c>
      <c r="AZ14" s="1">
        <v>5.8776492966313103E-5</v>
      </c>
      <c r="BA14" s="1">
        <v>3.9064248845275099E-5</v>
      </c>
      <c r="BB14" s="1">
        <v>3.0007265649148599E-5</v>
      </c>
      <c r="BC14" s="1">
        <v>2.87208797759982E-5</v>
      </c>
      <c r="BD14" s="1">
        <v>2.1563268843045099E-4</v>
      </c>
      <c r="BE14" s="8">
        <v>1.5726292987551101E-4</v>
      </c>
      <c r="BF14" s="8">
        <v>1.02270172771513E-2</v>
      </c>
      <c r="BG14" s="8">
        <v>8.8332406289573593E-3</v>
      </c>
      <c r="BH14" s="8">
        <v>6.3349456799896998E-4</v>
      </c>
      <c r="BI14" s="8">
        <v>8.5173072579977204E-4</v>
      </c>
      <c r="BJ14" s="8">
        <v>2.6174383328480101E-4</v>
      </c>
      <c r="BK14" s="8">
        <v>3.1538298447865703E-4</v>
      </c>
      <c r="BL14" s="8">
        <v>3.9536482609450502E-4</v>
      </c>
      <c r="BM14" s="1">
        <v>1.0172474938241801E-3</v>
      </c>
      <c r="BN14" s="1">
        <v>6.3599897444066994E-2</v>
      </c>
      <c r="BO14" s="8">
        <v>1.13476212601315E-2</v>
      </c>
      <c r="BP14" s="8">
        <v>1.12821339580078E-2</v>
      </c>
      <c r="BQ14" s="8">
        <v>1.42264344463961E-2</v>
      </c>
      <c r="BR14" s="8">
        <v>1.27542842022019E-2</v>
      </c>
      <c r="BS14" s="8">
        <v>1.5328678903534401E-3</v>
      </c>
      <c r="BT14" s="8">
        <v>2.0819348411902599E-3</v>
      </c>
      <c r="BU14" s="8">
        <v>5.0845613241865102E-2</v>
      </c>
      <c r="BV14" s="1">
        <v>1.1450685229830801E-2</v>
      </c>
      <c r="BW14" s="1">
        <v>29.715316926425899</v>
      </c>
      <c r="BX14" s="8">
        <v>23.134299791421999</v>
      </c>
      <c r="BY14" s="8">
        <v>4.9865516900655997</v>
      </c>
      <c r="BZ14" s="1">
        <v>0.88984757479869303</v>
      </c>
      <c r="CA14" s="1">
        <v>0.31</v>
      </c>
      <c r="CB14" s="8">
        <v>9.8000000000000007</v>
      </c>
      <c r="CC14" s="8">
        <v>192.03899999999999</v>
      </c>
      <c r="CD14" s="8">
        <v>0.28599999999999998</v>
      </c>
      <c r="CE14" s="8">
        <v>0</v>
      </c>
      <c r="CF14" s="8">
        <v>58</v>
      </c>
      <c r="CG14" s="8">
        <v>0</v>
      </c>
      <c r="CH14" s="8">
        <v>1</v>
      </c>
      <c r="CI14" s="8">
        <v>35</v>
      </c>
      <c r="CJ14" s="8">
        <v>41</v>
      </c>
      <c r="CK14" s="8">
        <v>248.16326570510901</v>
      </c>
      <c r="CL14" s="1">
        <v>2</v>
      </c>
      <c r="CM14" s="1"/>
      <c r="CN14">
        <v>-26.3</v>
      </c>
      <c r="CO14">
        <v>-57.3</v>
      </c>
      <c r="CP14">
        <v>1</v>
      </c>
      <c r="CQ14">
        <v>2</v>
      </c>
      <c r="CR14">
        <v>28</v>
      </c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>
        <v>5.4728000000000003</v>
      </c>
      <c r="DL14">
        <v>2002</v>
      </c>
      <c r="DO14">
        <v>190.51128446830799</v>
      </c>
      <c r="DR14" s="1">
        <v>617.77083090478095</v>
      </c>
      <c r="DS14" s="1">
        <v>190.48667600845101</v>
      </c>
      <c r="DT14" s="1">
        <v>617.79999999999995</v>
      </c>
      <c r="DU14" s="1">
        <v>1.7181769797856801</v>
      </c>
      <c r="DV14">
        <f t="shared" si="0"/>
        <v>3.047292537319013E-2</v>
      </c>
      <c r="DW14" s="11">
        <v>0.132186</v>
      </c>
      <c r="DX14">
        <v>278.26126099999999</v>
      </c>
      <c r="DY14" s="10" t="s">
        <v>141</v>
      </c>
      <c r="DZ14" s="10" t="s">
        <v>142</v>
      </c>
      <c r="EA14" s="10" t="s">
        <v>143</v>
      </c>
      <c r="EB14" s="10" t="s">
        <v>144</v>
      </c>
      <c r="EC14" s="10" t="s">
        <v>145</v>
      </c>
    </row>
    <row r="15" spans="1:133">
      <c r="A15" s="7">
        <v>39545</v>
      </c>
      <c r="B15">
        <v>-31.8</v>
      </c>
      <c r="C15">
        <v>-58.5</v>
      </c>
      <c r="D15" s="7"/>
      <c r="E15" s="7"/>
      <c r="F15" s="7"/>
      <c r="G15" s="7"/>
      <c r="H15" s="7"/>
      <c r="I15" s="7"/>
      <c r="J15">
        <v>0.08</v>
      </c>
      <c r="K15" s="8" t="s">
        <v>117</v>
      </c>
      <c r="L15" s="1">
        <v>2087.1778505812499</v>
      </c>
      <c r="M15">
        <v>208.706573208913</v>
      </c>
      <c r="N15" s="1">
        <v>6.1528960293793102E-2</v>
      </c>
      <c r="O15" s="8">
        <v>2.49761748378707E-2</v>
      </c>
      <c r="P15" s="8">
        <v>0.108695970388705</v>
      </c>
      <c r="Q15" s="8">
        <v>4.99523496757414E-2</v>
      </c>
      <c r="R15" s="8">
        <v>9.4388859906848893E-3</v>
      </c>
      <c r="S15" s="8">
        <v>5.6382602499996798E-3</v>
      </c>
      <c r="T15" s="8">
        <v>8.0807842812828708E-3</v>
      </c>
      <c r="U15" s="1">
        <v>4.73478867578729E-3</v>
      </c>
      <c r="V15" s="1">
        <v>4.2355756363130599</v>
      </c>
      <c r="W15" s="8">
        <v>4.3263922032027704</v>
      </c>
      <c r="X15" s="8">
        <v>4.2809839197579196</v>
      </c>
      <c r="Y15" s="8">
        <f t="shared" si="1"/>
        <v>40.798480616172874</v>
      </c>
      <c r="Z15" s="1">
        <v>4.5408283444856999E-2</v>
      </c>
      <c r="AA15" s="1">
        <v>0.25847852465930399</v>
      </c>
      <c r="AB15" s="1">
        <v>0.260784421676515</v>
      </c>
      <c r="AC15" s="1">
        <v>0.260009765625</v>
      </c>
      <c r="AD15" s="1">
        <v>2.30589701721079E-3</v>
      </c>
      <c r="AE15" s="1">
        <v>2.4510716695748499E-2</v>
      </c>
      <c r="AF15" s="1">
        <v>0.267333984375</v>
      </c>
      <c r="AG15" s="1">
        <v>9.9389758792812208E-4</v>
      </c>
      <c r="AH15" s="1">
        <v>0.2783203125</v>
      </c>
      <c r="AI15" s="1">
        <v>1.23003920250218E-3</v>
      </c>
      <c r="AJ15" s="1">
        <v>40</v>
      </c>
      <c r="AK15" s="8">
        <v>0.20955814298664899</v>
      </c>
      <c r="AL15" s="8">
        <v>0.25955446459766301</v>
      </c>
      <c r="AM15" s="8">
        <v>0.234375</v>
      </c>
      <c r="AN15" s="8">
        <v>4.9996321611014097E-2</v>
      </c>
      <c r="AO15" s="8">
        <v>5.89925554475796E-2</v>
      </c>
      <c r="AP15" s="8">
        <v>0.3125</v>
      </c>
      <c r="AQ15" s="8">
        <v>2.4331471081908299E-4</v>
      </c>
      <c r="AR15" s="8">
        <v>0.80078125</v>
      </c>
      <c r="AS15" s="1">
        <v>7.3424469033210498E-6</v>
      </c>
      <c r="AT15" s="1">
        <v>1.6778945896364799E-3</v>
      </c>
      <c r="AU15" s="1">
        <v>1.52816891607613E-3</v>
      </c>
      <c r="AV15" s="1">
        <v>1.4395620020091599E-3</v>
      </c>
      <c r="AW15" s="1">
        <v>1.2158258199653201E-3</v>
      </c>
      <c r="AX15" s="1">
        <v>8.0995131403922404E-5</v>
      </c>
      <c r="AY15" s="1">
        <v>8.3146190295395496E-5</v>
      </c>
      <c r="AZ15" s="1">
        <v>4.17339029757862E-5</v>
      </c>
      <c r="BA15" s="1">
        <v>5.69472100889923E-5</v>
      </c>
      <c r="BB15" s="1">
        <v>1.3469410201135199E-5</v>
      </c>
      <c r="BC15" s="1">
        <v>1.52715235234755E-5</v>
      </c>
      <c r="BD15" s="1">
        <v>7.4570647507665204E-3</v>
      </c>
      <c r="BE15" s="8">
        <v>7.7552465645901302E-3</v>
      </c>
      <c r="BF15" s="8">
        <v>7.9703660679095196E-3</v>
      </c>
      <c r="BG15" s="8">
        <v>8.1398637746209999E-3</v>
      </c>
      <c r="BH15" s="8">
        <v>2.5469185041771902E-4</v>
      </c>
      <c r="BI15" s="8">
        <v>3.1139747631029301E-4</v>
      </c>
      <c r="BJ15" s="8">
        <v>7.4414164199669306E-5</v>
      </c>
      <c r="BK15" s="8">
        <v>6.37640679145684E-5</v>
      </c>
      <c r="BL15" s="8">
        <v>4.4960452521331398E-5</v>
      </c>
      <c r="BM15" s="1">
        <v>4.5304051490663599E-5</v>
      </c>
      <c r="BN15" s="1">
        <v>7.86032748614649E-2</v>
      </c>
      <c r="BO15" s="8">
        <v>3.4721031909318197E-2</v>
      </c>
      <c r="BP15" s="8">
        <v>3.8528893572832998E-2</v>
      </c>
      <c r="BQ15" s="8">
        <v>3.3310613763920298E-2</v>
      </c>
      <c r="BR15" s="8">
        <v>3.5919753668376603E-2</v>
      </c>
      <c r="BS15" s="8">
        <v>2.86561713374444E-2</v>
      </c>
      <c r="BT15" s="8">
        <v>3.68988103901103E-3</v>
      </c>
      <c r="BU15" s="8">
        <v>4.26835211930882E-2</v>
      </c>
      <c r="BV15" s="1">
        <v>4.5019176053864698E-2</v>
      </c>
      <c r="BW15" s="1">
        <v>11.5157626118141</v>
      </c>
      <c r="BX15" s="8">
        <v>8.6790604991071305</v>
      </c>
      <c r="BY15" s="8">
        <v>2.18830216897245</v>
      </c>
      <c r="BZ15" s="1">
        <v>0.24676544525008101</v>
      </c>
      <c r="CA15" s="1">
        <v>0.13</v>
      </c>
      <c r="CB15" s="8">
        <v>1.8</v>
      </c>
      <c r="CC15" s="8">
        <v>209.12100000000001</v>
      </c>
      <c r="CD15" s="8">
        <v>0.33600000000000002</v>
      </c>
      <c r="CE15" s="8">
        <v>1</v>
      </c>
      <c r="CF15" s="8">
        <v>59</v>
      </c>
      <c r="CG15" s="8">
        <v>0</v>
      </c>
      <c r="CH15" s="8">
        <v>3</v>
      </c>
      <c r="CI15" s="8">
        <v>0</v>
      </c>
      <c r="CJ15" s="8">
        <v>34</v>
      </c>
      <c r="CK15" s="8">
        <v>412.65306138992298</v>
      </c>
      <c r="CL15" s="1">
        <v>1</v>
      </c>
      <c r="CM15" s="1"/>
      <c r="CN15">
        <v>-15.6</v>
      </c>
      <c r="CO15">
        <v>-48</v>
      </c>
      <c r="CP15">
        <v>1</v>
      </c>
      <c r="CQ15">
        <v>2</v>
      </c>
      <c r="CR15">
        <v>28</v>
      </c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>
        <v>14.535600000000001</v>
      </c>
      <c r="DL15">
        <v>6872</v>
      </c>
      <c r="DO15">
        <v>208.706573208913</v>
      </c>
      <c r="DR15" s="1">
        <v>2087.1778505812499</v>
      </c>
      <c r="DS15" s="1">
        <v>208.724822469423</v>
      </c>
      <c r="DT15" s="1">
        <v>2087.1999999999998</v>
      </c>
      <c r="DU15" s="1">
        <v>4.4961623013026601</v>
      </c>
      <c r="DV15">
        <f t="shared" si="0"/>
        <v>0.21517838154474056</v>
      </c>
      <c r="DW15" s="11">
        <v>8.2503360000000008</v>
      </c>
      <c r="DX15">
        <v>281.084656</v>
      </c>
      <c r="DY15" s="10" t="s">
        <v>146</v>
      </c>
      <c r="DZ15" s="10" t="s">
        <v>147</v>
      </c>
      <c r="EA15" s="10" t="s">
        <v>148</v>
      </c>
      <c r="EB15" s="10" t="s">
        <v>149</v>
      </c>
      <c r="EC15" s="10" t="s">
        <v>150</v>
      </c>
    </row>
    <row r="16" spans="1:133" s="1" customFormat="1">
      <c r="A16" s="7">
        <v>39517</v>
      </c>
      <c r="B16" s="1">
        <v>48.49</v>
      </c>
      <c r="C16" s="1">
        <v>-79.88</v>
      </c>
      <c r="D16" s="7"/>
      <c r="E16" s="7"/>
      <c r="F16" s="7"/>
      <c r="G16" s="7"/>
      <c r="H16" s="7"/>
      <c r="I16" s="7"/>
      <c r="J16" s="1">
        <v>0.05</v>
      </c>
      <c r="K16" s="7" t="s">
        <v>76</v>
      </c>
      <c r="L16" s="1">
        <v>2723.5296645060298</v>
      </c>
      <c r="M16" s="1">
        <v>75.442495474777999</v>
      </c>
      <c r="N16" s="1">
        <v>5.9328733338127403E-2</v>
      </c>
      <c r="O16" s="1">
        <v>1.4034598460281E-2</v>
      </c>
      <c r="P16" s="1">
        <v>0.10345735022243401</v>
      </c>
      <c r="Q16" s="1">
        <v>2.8069196920561899E-2</v>
      </c>
      <c r="R16" s="1">
        <v>7.2411254224460202E-3</v>
      </c>
      <c r="S16" s="1">
        <v>4.3213110901340196E-3</v>
      </c>
      <c r="T16" s="1">
        <v>9.8498537137305508E-3</v>
      </c>
      <c r="U16" s="1">
        <v>5.9195293739407202E-3</v>
      </c>
      <c r="V16" s="1">
        <v>1.15052458994091</v>
      </c>
      <c r="W16" s="1">
        <v>1.2415788757897599</v>
      </c>
      <c r="X16" s="1">
        <v>1.1960517328653399</v>
      </c>
      <c r="Y16" s="8">
        <f t="shared" si="1"/>
        <v>88.665683756447848</v>
      </c>
      <c r="Z16" s="1">
        <v>4.5527142924425897E-2</v>
      </c>
      <c r="AA16" s="1">
        <v>0.56662733585611902</v>
      </c>
      <c r="AB16" s="1">
        <v>0.58152190004670201</v>
      </c>
      <c r="AC16" s="1">
        <v>0.576171875</v>
      </c>
      <c r="AD16" s="1">
        <v>1.4894564190583701E-2</v>
      </c>
      <c r="AE16" s="1">
        <v>1.1278320514020499E-2</v>
      </c>
      <c r="AF16" s="1">
        <v>0.634765625</v>
      </c>
      <c r="AG16" s="1">
        <v>5.6156863591723004E-4</v>
      </c>
      <c r="AH16" s="1">
        <v>0.68359375</v>
      </c>
      <c r="AI16" s="1">
        <v>4.0790080704781898E-4</v>
      </c>
      <c r="AJ16" s="1">
        <v>40</v>
      </c>
      <c r="AK16" s="1">
        <v>0.56508891180693199</v>
      </c>
      <c r="AL16" s="1">
        <v>0.56976611823266698</v>
      </c>
      <c r="AM16" s="1">
        <v>0.56640625</v>
      </c>
      <c r="AN16" s="1">
        <v>4.6772064257346599E-3</v>
      </c>
      <c r="AO16" s="1">
        <v>1.25959857465068E-2</v>
      </c>
      <c r="AP16" s="1">
        <v>0.703125</v>
      </c>
      <c r="AQ16" s="1">
        <v>1.5059139129011199E-4</v>
      </c>
      <c r="AR16" s="1">
        <v>1.30859375</v>
      </c>
      <c r="AS16" s="1">
        <v>1.8703270522148601E-4</v>
      </c>
      <c r="AT16" s="1">
        <v>3.2843959246179401E-4</v>
      </c>
      <c r="AU16" s="1">
        <v>2.8998334964000798E-4</v>
      </c>
      <c r="AV16" s="1">
        <v>4.7712661933069396E-3</v>
      </c>
      <c r="AW16" s="1">
        <v>4.6901794626478203E-3</v>
      </c>
      <c r="AX16" s="1">
        <v>1.5243383495276399E-4</v>
      </c>
      <c r="AY16" s="1">
        <v>1.50991129490133E-4</v>
      </c>
      <c r="AZ16" s="1">
        <v>1.2814637921521399E-4</v>
      </c>
      <c r="BA16" s="1">
        <v>1.1558868421136001E-4</v>
      </c>
      <c r="BB16" s="1">
        <v>3.7343039264868298E-5</v>
      </c>
      <c r="BC16" s="1">
        <v>2.4773754878076699E-5</v>
      </c>
      <c r="BD16" s="1">
        <v>1.90318479270913E-4</v>
      </c>
      <c r="BE16" s="1">
        <v>1.8607645582952099E-4</v>
      </c>
      <c r="BF16" s="1">
        <v>7.9109920102125898E-3</v>
      </c>
      <c r="BG16" s="1">
        <v>7.7070150717587103E-3</v>
      </c>
      <c r="BH16" s="1">
        <v>1.65278646102504E-4</v>
      </c>
      <c r="BI16" s="1">
        <v>1.86682386775433E-4</v>
      </c>
      <c r="BJ16" s="1">
        <v>1.8310155614986799E-4</v>
      </c>
      <c r="BK16" s="1">
        <v>2.13238850995889E-4</v>
      </c>
      <c r="BL16" s="1">
        <v>1.06990153884867E-4</v>
      </c>
      <c r="BM16" s="1">
        <v>7.8180752083005899E-5</v>
      </c>
      <c r="BN16" s="1">
        <v>1.6906176730092402E-2</v>
      </c>
      <c r="BO16" s="1">
        <v>8.2757644043461604E-3</v>
      </c>
      <c r="BP16" s="1">
        <v>4.0456266988928603E-3</v>
      </c>
      <c r="BQ16" s="1">
        <v>7.7020401554616898E-3</v>
      </c>
      <c r="BR16" s="1">
        <v>5.8738334271772703E-3</v>
      </c>
      <c r="BS16" s="1">
        <v>6.7440685675883797E-3</v>
      </c>
      <c r="BT16" s="1">
        <v>2.5854747499615598E-3</v>
      </c>
      <c r="BU16" s="1">
        <v>1.1032343302915099E-2</v>
      </c>
      <c r="BV16" s="1">
        <v>1.06757078135633E-2</v>
      </c>
      <c r="BW16" s="1">
        <v>14.2874683404513</v>
      </c>
      <c r="BX16" s="1">
        <v>9.3661801012106594</v>
      </c>
      <c r="BY16" s="1">
        <v>2.8782186181634399</v>
      </c>
      <c r="BZ16" s="1">
        <v>0.43914668148575697</v>
      </c>
      <c r="CA16" s="1">
        <v>0.3</v>
      </c>
      <c r="CB16" s="1">
        <v>3.5</v>
      </c>
      <c r="CC16" s="1">
        <v>81.760999999999996</v>
      </c>
      <c r="CD16" s="1">
        <v>0.34699999999999998</v>
      </c>
      <c r="CE16" s="1">
        <v>18</v>
      </c>
      <c r="CF16" s="1">
        <v>39</v>
      </c>
      <c r="CG16" s="1">
        <v>5</v>
      </c>
      <c r="CH16" s="1">
        <v>19</v>
      </c>
      <c r="CI16" s="1">
        <v>38</v>
      </c>
      <c r="CJ16" s="1">
        <v>11</v>
      </c>
      <c r="CK16" s="1">
        <v>61.507822990417502</v>
      </c>
      <c r="CL16" s="1">
        <v>3</v>
      </c>
      <c r="CN16" s="1">
        <v>48.3</v>
      </c>
      <c r="CO16" s="1">
        <v>-117.1</v>
      </c>
      <c r="CP16" s="1">
        <v>17</v>
      </c>
      <c r="CQ16" s="1">
        <v>16</v>
      </c>
      <c r="CR16" s="1">
        <v>8</v>
      </c>
      <c r="DG16" s="1">
        <v>-43.265500000000003</v>
      </c>
      <c r="DL16" s="1">
        <v>8482</v>
      </c>
      <c r="DO16" s="1">
        <v>75.442495474777999</v>
      </c>
      <c r="DR16" s="1">
        <v>2723.5296645060298</v>
      </c>
      <c r="DS16" s="1">
        <v>75.356267970086193</v>
      </c>
      <c r="DT16" s="1">
        <v>2723.5</v>
      </c>
      <c r="DU16" s="1">
        <v>1.05402825649684</v>
      </c>
      <c r="DV16" s="1">
        <f t="shared" si="0"/>
        <v>0.14202347636849999</v>
      </c>
      <c r="DW16" s="12">
        <v>12.257308</v>
      </c>
      <c r="DX16" s="1">
        <v>269.01037600000001</v>
      </c>
      <c r="DY16" s="13" t="s">
        <v>151</v>
      </c>
      <c r="DZ16" s="13" t="s">
        <v>152</v>
      </c>
      <c r="EA16" s="13" t="s">
        <v>153</v>
      </c>
      <c r="EB16" s="13" t="s">
        <v>154</v>
      </c>
      <c r="EC16" s="13" t="s">
        <v>155</v>
      </c>
    </row>
    <row r="17" spans="1:133">
      <c r="A17" s="7">
        <v>39442</v>
      </c>
      <c r="B17">
        <v>-61.6</v>
      </c>
      <c r="C17">
        <v>-158.9</v>
      </c>
      <c r="D17" s="7"/>
      <c r="E17" s="7"/>
      <c r="F17" s="7"/>
      <c r="G17" s="7"/>
      <c r="H17" s="7"/>
      <c r="I17" s="7"/>
      <c r="J17">
        <v>0.4</v>
      </c>
      <c r="K17" s="8" t="s">
        <v>156</v>
      </c>
      <c r="L17" s="1">
        <v>4065.7183091387301</v>
      </c>
      <c r="M17">
        <v>140.41586141511101</v>
      </c>
      <c r="N17" s="1">
        <v>5.7337023962638199E-2</v>
      </c>
      <c r="O17" s="8">
        <v>2.3445716823298698E-2</v>
      </c>
      <c r="P17" s="8">
        <v>0.10744099822446999</v>
      </c>
      <c r="Q17" s="8">
        <v>4.68914336465973E-2</v>
      </c>
      <c r="R17" s="8">
        <v>1.47252907194703E-2</v>
      </c>
      <c r="S17" s="8">
        <v>8.85264402861341E-3</v>
      </c>
      <c r="T17" s="8">
        <v>1.7671023278101501E-2</v>
      </c>
      <c r="U17" s="1">
        <v>1.0621679636932901E-2</v>
      </c>
      <c r="V17" s="1">
        <v>4.1578519711789896</v>
      </c>
      <c r="W17" s="8">
        <v>4.4740506410299998</v>
      </c>
      <c r="X17" s="8">
        <v>4.3159513061045001</v>
      </c>
      <c r="Y17" s="8">
        <f t="shared" si="1"/>
        <v>15.534596005230748</v>
      </c>
      <c r="Z17" s="1">
        <v>0.15809933492551001</v>
      </c>
      <c r="AA17" s="1">
        <v>0.20481193997209601</v>
      </c>
      <c r="AB17" s="1">
        <v>0.21923307608265899</v>
      </c>
      <c r="AC17" s="1">
        <v>0.216064453125</v>
      </c>
      <c r="AD17" s="1">
        <v>1.44211361105635E-2</v>
      </c>
      <c r="AE17" s="1">
        <v>6.4372449702797804E-2</v>
      </c>
      <c r="AF17" s="1">
        <v>0.218505859375</v>
      </c>
      <c r="AG17" s="1">
        <v>2.45121168404108E-2</v>
      </c>
      <c r="AH17" s="1">
        <v>0.224609375</v>
      </c>
      <c r="AI17" s="1">
        <v>1.9617970777477199E-2</v>
      </c>
      <c r="AJ17" s="1">
        <v>30</v>
      </c>
      <c r="AK17" s="8">
        <v>0.16649433272552899</v>
      </c>
      <c r="AL17" s="8">
        <v>0.28255180744908398</v>
      </c>
      <c r="AM17" s="8">
        <v>0.21484375</v>
      </c>
      <c r="AN17" s="8">
        <v>0.116057474723556</v>
      </c>
      <c r="AO17" s="8">
        <v>0.10525216005976901</v>
      </c>
      <c r="AP17" s="8">
        <v>0.29296875</v>
      </c>
      <c r="AQ17" s="8">
        <v>8.4630356509930692E-3</v>
      </c>
      <c r="AR17" s="8">
        <v>0.56640625</v>
      </c>
      <c r="AS17" s="1">
        <v>2.7609055016616002E-4</v>
      </c>
      <c r="AT17" s="1">
        <v>2.1573673927333101E-2</v>
      </c>
      <c r="AU17" s="1">
        <v>2.2731412829624102E-2</v>
      </c>
      <c r="AV17" s="1">
        <v>1.2173077350271301E-2</v>
      </c>
      <c r="AW17" s="1">
        <v>1.7131482306611202E-2</v>
      </c>
      <c r="AX17" s="1">
        <v>1.14747893701398E-3</v>
      </c>
      <c r="AY17" s="1">
        <v>7.7639969870092903E-4</v>
      </c>
      <c r="AZ17" s="1">
        <v>9.59996901110468E-5</v>
      </c>
      <c r="BA17" s="1">
        <v>6.7226209267002703E-5</v>
      </c>
      <c r="BB17" s="1">
        <v>1.16021824286445E-4</v>
      </c>
      <c r="BC17" s="1">
        <v>5.8434936169700703E-5</v>
      </c>
      <c r="BD17" s="1">
        <v>3.9963384794177E-2</v>
      </c>
      <c r="BE17" s="8">
        <v>3.6942645488842102E-2</v>
      </c>
      <c r="BF17" s="8">
        <v>3.0538459911586401E-2</v>
      </c>
      <c r="BG17" s="8">
        <v>2.5599819535913601E-2</v>
      </c>
      <c r="BH17" s="8">
        <v>5.95777230145317E-4</v>
      </c>
      <c r="BI17" s="8">
        <v>4.8744040856228698E-4</v>
      </c>
      <c r="BJ17" s="8">
        <v>1.4644985571485899E-4</v>
      </c>
      <c r="BK17" s="8">
        <v>1.147664422507E-4</v>
      </c>
      <c r="BL17" s="8">
        <v>9.3703799119471096E-5</v>
      </c>
      <c r="BM17" s="1">
        <v>5.8675132431534099E-5</v>
      </c>
      <c r="BN17" s="1">
        <v>0.118241167873765</v>
      </c>
      <c r="BO17" s="8">
        <v>0.120744641316561</v>
      </c>
      <c r="BP17" s="8">
        <v>0.102983176519758</v>
      </c>
      <c r="BQ17" s="8">
        <v>0.14503538012136399</v>
      </c>
      <c r="BR17" s="8">
        <v>0.12400927832056099</v>
      </c>
      <c r="BS17" s="8">
        <v>0.23963586583390301</v>
      </c>
      <c r="BT17" s="8">
        <v>2.97353983305335E-2</v>
      </c>
      <c r="BU17" s="8">
        <v>-5.7681104467958702E-3</v>
      </c>
      <c r="BV17" s="1">
        <v>0.26833675968944198</v>
      </c>
      <c r="BW17" s="1">
        <v>7.2963583722260497</v>
      </c>
      <c r="BX17" s="8">
        <v>5.4204821757408101</v>
      </c>
      <c r="BY17" s="8">
        <v>0.95348646065107001</v>
      </c>
      <c r="BZ17" s="1">
        <v>0.268185184552025</v>
      </c>
      <c r="CA17" s="1">
        <v>0.2</v>
      </c>
      <c r="CB17" s="8">
        <v>0.7</v>
      </c>
      <c r="CC17" s="8">
        <v>131.28299999999999</v>
      </c>
      <c r="CD17" s="8">
        <v>0.315</v>
      </c>
      <c r="CE17" s="8">
        <v>9</v>
      </c>
      <c r="CF17" s="8">
        <v>5</v>
      </c>
      <c r="CG17" s="8">
        <v>0</v>
      </c>
      <c r="CH17" s="8">
        <v>10</v>
      </c>
      <c r="CI17" s="8">
        <v>19</v>
      </c>
      <c r="CJ17" s="8">
        <v>2</v>
      </c>
      <c r="CK17" s="8">
        <v>432.04081630706798</v>
      </c>
      <c r="CL17" s="1">
        <v>4</v>
      </c>
      <c r="CM17" s="1"/>
      <c r="CN17">
        <v>-42.1</v>
      </c>
      <c r="CO17">
        <v>147.19999999999999</v>
      </c>
      <c r="CP17">
        <v>6</v>
      </c>
      <c r="CQ17">
        <v>46</v>
      </c>
      <c r="CR17">
        <v>20</v>
      </c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>
        <v>36.767299999999999</v>
      </c>
      <c r="DL17">
        <v>12420</v>
      </c>
      <c r="DO17">
        <v>140.41586141511101</v>
      </c>
      <c r="DR17" s="1">
        <v>4065.7183091387301</v>
      </c>
      <c r="DS17" s="1">
        <v>140.12382780286799</v>
      </c>
      <c r="DT17" s="1">
        <v>4065.7</v>
      </c>
      <c r="DU17" s="1">
        <v>4.8620419709523803</v>
      </c>
      <c r="DV17">
        <f t="shared" si="0"/>
        <v>0.54609066484788027</v>
      </c>
      <c r="DW17" s="11">
        <v>7.7607309999999998</v>
      </c>
      <c r="DX17">
        <v>270.39767499999999</v>
      </c>
      <c r="DY17" s="10" t="s">
        <v>157</v>
      </c>
      <c r="DZ17" s="10" t="s">
        <v>158</v>
      </c>
      <c r="EA17" s="10" t="s">
        <v>159</v>
      </c>
      <c r="EB17" s="10" t="s">
        <v>160</v>
      </c>
      <c r="EC17" s="10" t="s">
        <v>161</v>
      </c>
    </row>
    <row r="18" spans="1:133">
      <c r="A18" s="7">
        <v>39393</v>
      </c>
      <c r="B18">
        <v>3.5</v>
      </c>
      <c r="C18">
        <v>62.8</v>
      </c>
      <c r="D18" s="7"/>
      <c r="E18" s="7"/>
      <c r="F18" s="7"/>
      <c r="G18" s="7"/>
      <c r="H18" s="7"/>
      <c r="I18" s="7"/>
      <c r="J18">
        <v>0.05</v>
      </c>
      <c r="K18" s="8" t="s">
        <v>162</v>
      </c>
      <c r="L18" s="1">
        <v>3023.2334127927802</v>
      </c>
      <c r="M18">
        <v>35.5875438271622</v>
      </c>
      <c r="N18" s="1">
        <v>1.3087800104621799E-2</v>
      </c>
      <c r="O18" s="8">
        <v>4.8351596904261203E-3</v>
      </c>
      <c r="P18" s="8">
        <v>1.98570931073935E-2</v>
      </c>
      <c r="Q18" s="8">
        <v>9.6703193808522492E-3</v>
      </c>
      <c r="R18" s="8">
        <v>2.4819439889226498E-3</v>
      </c>
      <c r="S18" s="8">
        <v>1.4308493295119001E-3</v>
      </c>
      <c r="T18" s="8">
        <v>2.64101567724162E-3</v>
      </c>
      <c r="U18" s="1">
        <v>1.55004468335363E-3</v>
      </c>
      <c r="V18" s="1">
        <v>2.9766591648796799</v>
      </c>
      <c r="W18" s="8">
        <v>3.2472437921706598</v>
      </c>
      <c r="X18" s="8">
        <v>3.1119514785251701</v>
      </c>
      <c r="Y18" s="8">
        <f t="shared" si="1"/>
        <v>872.44527630796802</v>
      </c>
      <c r="Z18" s="1">
        <v>0.13529231364548999</v>
      </c>
      <c r="AA18" s="1">
        <v>0.35989721075402897</v>
      </c>
      <c r="AB18" s="1">
        <v>0.36504111941734801</v>
      </c>
      <c r="AC18" s="1">
        <v>0.361328125</v>
      </c>
      <c r="AD18" s="1">
        <v>5.1439086633194896E-3</v>
      </c>
      <c r="AE18" s="1">
        <v>1.1462036956997701E-3</v>
      </c>
      <c r="AF18" s="1">
        <v>0.37353515625</v>
      </c>
      <c r="AG18" s="1">
        <v>1.09512977881885E-4</v>
      </c>
      <c r="AH18" s="1">
        <v>0.41015625</v>
      </c>
      <c r="AI18" s="1">
        <v>1.12359118233378E-4</v>
      </c>
      <c r="AJ18" s="1">
        <v>40</v>
      </c>
      <c r="AK18" s="8">
        <v>0.163179780860853</v>
      </c>
      <c r="AL18" s="8">
        <v>0.25380140573529297</v>
      </c>
      <c r="AM18" s="8">
        <v>0.21484375</v>
      </c>
      <c r="AN18" s="8">
        <v>9.0621624874440504E-2</v>
      </c>
      <c r="AO18" s="8">
        <v>1.1007693733176901E-3</v>
      </c>
      <c r="AP18" s="8">
        <v>0.25390625</v>
      </c>
      <c r="AQ18" s="8">
        <v>1.0404810775739399E-3</v>
      </c>
      <c r="AR18" s="8">
        <v>0.390625</v>
      </c>
      <c r="AS18" s="1">
        <v>6.0748087770801601E-5</v>
      </c>
      <c r="AT18" s="1">
        <v>1.3016312159927501E-4</v>
      </c>
      <c r="AU18" s="1">
        <v>1.14196595673599E-4</v>
      </c>
      <c r="AV18" s="1">
        <v>6.1735952638232699E-4</v>
      </c>
      <c r="AW18" s="1">
        <v>1.1595513795822001E-3</v>
      </c>
      <c r="AX18" s="1">
        <v>4.8658849442784301E-5</v>
      </c>
      <c r="AY18" s="1">
        <v>6.62695019236533E-5</v>
      </c>
      <c r="AZ18" s="1">
        <v>1.2142265424381801E-5</v>
      </c>
      <c r="BA18" s="1">
        <v>1.0437958930908E-5</v>
      </c>
      <c r="BB18" s="1">
        <v>3.0998666605963302E-6</v>
      </c>
      <c r="BC18" s="1">
        <v>3.093931510037E-6</v>
      </c>
      <c r="BD18" s="1">
        <v>5.3039661819576903E-4</v>
      </c>
      <c r="BE18" s="8">
        <v>4.7548776203074099E-4</v>
      </c>
      <c r="BF18" s="8">
        <v>5.2592065405748897E-4</v>
      </c>
      <c r="BG18" s="8">
        <v>4.3667542247372698E-4</v>
      </c>
      <c r="BH18" s="8">
        <v>6.7331269323950304E-5</v>
      </c>
      <c r="BI18" s="8">
        <v>3.7915981145745797E-5</v>
      </c>
      <c r="BJ18" s="8">
        <v>1.2171071363744699E-5</v>
      </c>
      <c r="BK18" s="8">
        <v>1.20752973441021E-5</v>
      </c>
      <c r="BL18" s="8">
        <v>9.7850019975792603E-6</v>
      </c>
      <c r="BM18" s="1">
        <v>1.03005752251926E-5</v>
      </c>
      <c r="BN18" s="1">
        <v>2.43233793404566E-3</v>
      </c>
      <c r="BO18" s="8">
        <v>1.2077924541182301E-3</v>
      </c>
      <c r="BP18" s="8">
        <v>1.3848849271402999E-3</v>
      </c>
      <c r="BQ18" s="8">
        <v>1.62555642232458E-3</v>
      </c>
      <c r="BR18" s="8">
        <v>1.5052206747324401E-3</v>
      </c>
      <c r="BS18" s="8">
        <v>4.81491017482406E-4</v>
      </c>
      <c r="BT18" s="8">
        <v>1.70180446283111E-4</v>
      </c>
      <c r="BU18" s="8">
        <v>9.27117259313214E-4</v>
      </c>
      <c r="BV18" s="1">
        <v>1.30022929214088E-3</v>
      </c>
      <c r="BW18" s="1">
        <v>8.0006209632526808</v>
      </c>
      <c r="BX18" s="8">
        <v>6.0377982919484401</v>
      </c>
      <c r="BY18" s="8">
        <v>1.6159344439498999</v>
      </c>
      <c r="BZ18" s="1">
        <v>0.33686397428564901</v>
      </c>
      <c r="CA18" s="1">
        <v>0.25</v>
      </c>
      <c r="CB18" s="8">
        <v>1.1299999999999999</v>
      </c>
      <c r="CC18" s="8">
        <v>35.384</v>
      </c>
      <c r="CD18" s="8">
        <v>0.34699999999999998</v>
      </c>
      <c r="CE18" s="8">
        <v>0</v>
      </c>
      <c r="CF18" s="8">
        <v>29</v>
      </c>
      <c r="CG18" s="8">
        <v>58</v>
      </c>
      <c r="CH18" s="8">
        <v>1</v>
      </c>
      <c r="CI18" s="8">
        <v>20</v>
      </c>
      <c r="CJ18" s="8">
        <v>26</v>
      </c>
      <c r="CK18" s="8">
        <v>219.432397842407</v>
      </c>
      <c r="CL18" s="1">
        <v>1</v>
      </c>
      <c r="CM18" s="1"/>
      <c r="CN18">
        <v>-18.8</v>
      </c>
      <c r="CO18">
        <v>47.5</v>
      </c>
      <c r="CP18">
        <v>22</v>
      </c>
      <c r="CQ18">
        <v>31</v>
      </c>
      <c r="CR18">
        <v>27</v>
      </c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>
        <v>-2.1779000000000002</v>
      </c>
      <c r="DL18">
        <v>10113</v>
      </c>
      <c r="DO18">
        <v>35.5875438271622</v>
      </c>
      <c r="DR18" s="1">
        <v>3023.2334127927802</v>
      </c>
      <c r="DS18" s="1">
        <v>35.703632251878403</v>
      </c>
      <c r="DT18" s="1">
        <v>3023.2</v>
      </c>
      <c r="DU18" s="1">
        <v>3.08944401304622</v>
      </c>
      <c r="DV18">
        <f t="shared" si="0"/>
        <v>2.2507465478950106E-2</v>
      </c>
      <c r="DW18" s="11">
        <v>0.38600499999999999</v>
      </c>
      <c r="DX18">
        <v>280.40222199999999</v>
      </c>
      <c r="DY18" s="10" t="s">
        <v>163</v>
      </c>
      <c r="DZ18" s="10" t="s">
        <v>164</v>
      </c>
      <c r="EA18" s="10" t="s">
        <v>165</v>
      </c>
      <c r="EB18" s="10" t="s">
        <v>166</v>
      </c>
      <c r="EC18" s="10" t="s">
        <v>167</v>
      </c>
    </row>
    <row r="19" spans="1:133">
      <c r="A19" s="7">
        <v>39379</v>
      </c>
      <c r="B19">
        <v>4.3</v>
      </c>
      <c r="C19">
        <v>79.2</v>
      </c>
      <c r="D19" s="7"/>
      <c r="E19" s="7"/>
      <c r="F19" s="7"/>
      <c r="G19" s="7"/>
      <c r="H19" s="7"/>
      <c r="I19" s="7"/>
      <c r="J19">
        <v>0.02</v>
      </c>
      <c r="K19" s="8" t="s">
        <v>168</v>
      </c>
      <c r="L19" s="1">
        <v>1497.1268923042001</v>
      </c>
      <c r="M19">
        <v>37.835384182062199</v>
      </c>
      <c r="N19" s="1">
        <v>4.7688373372595301E-2</v>
      </c>
      <c r="O19" s="8">
        <v>1.6312086477269401E-2</v>
      </c>
      <c r="P19" s="8">
        <v>7.8437823256059303E-2</v>
      </c>
      <c r="Q19" s="8">
        <v>3.2624172954538802E-2</v>
      </c>
      <c r="R19" s="8">
        <v>1.1574506834558001E-2</v>
      </c>
      <c r="S19" s="8">
        <v>6.9038083203214499E-3</v>
      </c>
      <c r="T19" s="8">
        <v>1.39460170507657E-2</v>
      </c>
      <c r="U19" s="1">
        <v>8.3233507274864706E-3</v>
      </c>
      <c r="V19" s="1">
        <v>3.24778916919364</v>
      </c>
      <c r="W19" s="8">
        <v>3.0114722921906698</v>
      </c>
      <c r="X19" s="8">
        <v>3.1296307306921598</v>
      </c>
      <c r="Y19" s="8">
        <f t="shared" si="1"/>
        <v>33.039258132196842</v>
      </c>
      <c r="Z19" s="1">
        <v>0.118158438501482</v>
      </c>
      <c r="AA19" s="1">
        <v>0.244891264239535</v>
      </c>
      <c r="AB19" s="1">
        <v>0.28521575292509999</v>
      </c>
      <c r="AC19" s="1">
        <v>0.2685546875</v>
      </c>
      <c r="AD19" s="1">
        <v>4.0324488685564701E-2</v>
      </c>
      <c r="AE19" s="1">
        <v>3.02670234300902E-2</v>
      </c>
      <c r="AF19" s="1">
        <v>0.283203125</v>
      </c>
      <c r="AG19" s="1">
        <v>1.2401326697644099E-2</v>
      </c>
      <c r="AH19" s="1">
        <v>0.302734375</v>
      </c>
      <c r="AI19" s="1">
        <v>2.6331697951530201E-3</v>
      </c>
      <c r="AJ19" s="1">
        <v>40</v>
      </c>
      <c r="AK19" s="8">
        <v>0.25575798775182401</v>
      </c>
      <c r="AL19" s="8">
        <v>0.28104621670139601</v>
      </c>
      <c r="AM19" s="8">
        <v>0.2734375</v>
      </c>
      <c r="AN19" s="8">
        <v>2.52882289495719E-2</v>
      </c>
      <c r="AO19" s="8">
        <v>3.0169384666597299E-2</v>
      </c>
      <c r="AP19" s="8">
        <v>0.3515625</v>
      </c>
      <c r="AQ19" s="8">
        <v>3.2669112652194401E-3</v>
      </c>
      <c r="AR19" s="8">
        <v>0.6640625</v>
      </c>
      <c r="AS19" s="1">
        <v>1.28078821826751E-4</v>
      </c>
      <c r="AT19" s="1">
        <v>1.36558501394922E-2</v>
      </c>
      <c r="AU19" s="1">
        <v>1.9863812741304301E-2</v>
      </c>
      <c r="AV19" s="1">
        <v>1.5355331549793899E-2</v>
      </c>
      <c r="AW19" s="1">
        <v>8.6301190318602301E-3</v>
      </c>
      <c r="AX19" s="1">
        <v>3.4295033566577302E-4</v>
      </c>
      <c r="AY19" s="1">
        <v>2.5174090467896003E-4</v>
      </c>
      <c r="AZ19" s="1">
        <v>1.5052608178350499E-4</v>
      </c>
      <c r="BA19" s="1">
        <v>1.0843663358859599E-4</v>
      </c>
      <c r="BB19" s="1">
        <v>8.0740094142720207E-5</v>
      </c>
      <c r="BC19" s="1">
        <v>8.1015734281741106E-5</v>
      </c>
      <c r="BD19" s="1">
        <v>3.7430670560143799E-3</v>
      </c>
      <c r="BE19" s="8">
        <v>2.8931631837408201E-3</v>
      </c>
      <c r="BF19" s="8">
        <v>3.7430670560143799E-3</v>
      </c>
      <c r="BG19" s="8">
        <v>2.8931631837408201E-3</v>
      </c>
      <c r="BH19" s="8">
        <v>7.4716953599917799E-4</v>
      </c>
      <c r="BI19" s="8">
        <v>1.00663832924261E-3</v>
      </c>
      <c r="BJ19" s="8">
        <v>3.5905510741457999E-4</v>
      </c>
      <c r="BK19" s="8">
        <v>6.7225117644610405E-4</v>
      </c>
      <c r="BL19" s="8">
        <v>3.2778755095712997E-4</v>
      </c>
      <c r="BM19" s="1">
        <v>6.7146619788474896E-4</v>
      </c>
      <c r="BN19" s="1">
        <v>3.7531346105513598E-2</v>
      </c>
      <c r="BO19" s="8">
        <v>4.3891324358851999E-2</v>
      </c>
      <c r="BP19" s="8">
        <v>2.9889378684778801E-2</v>
      </c>
      <c r="BQ19" s="8">
        <v>4.1605765290507697E-2</v>
      </c>
      <c r="BR19" s="8">
        <v>3.5747571987643202E-2</v>
      </c>
      <c r="BS19" s="8">
        <v>4.69276683672619E-2</v>
      </c>
      <c r="BT19" s="8">
        <v>8.2847364199141703E-3</v>
      </c>
      <c r="BU19" s="8">
        <v>1.78377411787038E-3</v>
      </c>
      <c r="BV19" s="1">
        <v>6.4254606156770297E-2</v>
      </c>
      <c r="BW19" s="1">
        <v>6.7767745422956303</v>
      </c>
      <c r="BX19" s="8">
        <v>4.9278164939524203</v>
      </c>
      <c r="BY19" s="8">
        <v>1.0498991684942101</v>
      </c>
      <c r="BZ19" s="1">
        <v>0.27878979547002503</v>
      </c>
      <c r="CA19" s="1">
        <v>0.2</v>
      </c>
      <c r="CB19" s="8">
        <v>1.8</v>
      </c>
      <c r="CC19" s="8">
        <v>31.318999999999999</v>
      </c>
      <c r="CD19" s="8">
        <v>0.33800000000000002</v>
      </c>
      <c r="CE19" s="8">
        <v>21</v>
      </c>
      <c r="CF19" s="8">
        <v>0</v>
      </c>
      <c r="CG19" s="8">
        <v>0</v>
      </c>
      <c r="CH19" s="8">
        <v>21</v>
      </c>
      <c r="CI19" s="8">
        <v>52</v>
      </c>
      <c r="CJ19" s="8">
        <v>43</v>
      </c>
      <c r="CK19" s="8">
        <v>198.06122446060201</v>
      </c>
      <c r="CL19" s="1">
        <v>1</v>
      </c>
      <c r="CM19" s="1"/>
      <c r="CN19">
        <v>-5</v>
      </c>
      <c r="CO19">
        <v>72</v>
      </c>
      <c r="CP19">
        <v>20</v>
      </c>
      <c r="CQ19">
        <v>28</v>
      </c>
      <c r="CR19">
        <v>29</v>
      </c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>
        <v>-9.3986999999999998</v>
      </c>
      <c r="DL19">
        <v>4951</v>
      </c>
      <c r="DO19">
        <v>37.835384182062199</v>
      </c>
      <c r="DR19" s="1">
        <v>1497.1268923042001</v>
      </c>
      <c r="DS19" s="1">
        <v>30.055399761245301</v>
      </c>
      <c r="DT19" s="1">
        <v>1497.1</v>
      </c>
      <c r="DU19" s="1">
        <v>3.0352893557971301</v>
      </c>
      <c r="DV19">
        <f t="shared" si="0"/>
        <v>9.4341374895029695E-2</v>
      </c>
      <c r="DW19" s="11" t="s">
        <v>169</v>
      </c>
      <c r="DX19" t="s">
        <v>169</v>
      </c>
      <c r="DY19" t="s">
        <v>169</v>
      </c>
      <c r="DZ19" t="s">
        <v>169</v>
      </c>
      <c r="EA19" t="s">
        <v>169</v>
      </c>
      <c r="EB19" t="s">
        <v>169</v>
      </c>
      <c r="EC19" t="s">
        <v>169</v>
      </c>
    </row>
    <row r="20" spans="1:133">
      <c r="A20" s="7">
        <v>39377</v>
      </c>
      <c r="B20">
        <v>61.9</v>
      </c>
      <c r="C20">
        <v>-0.8</v>
      </c>
      <c r="D20" s="7"/>
      <c r="E20" s="7"/>
      <c r="F20" s="7"/>
      <c r="G20" s="7"/>
      <c r="H20" s="7"/>
      <c r="I20" s="7"/>
      <c r="J20">
        <v>0.04</v>
      </c>
      <c r="K20" s="8" t="s">
        <v>100</v>
      </c>
      <c r="L20" s="1">
        <v>3710.7328446972301</v>
      </c>
      <c r="M20">
        <v>312.89240959743</v>
      </c>
      <c r="N20" s="1">
        <v>3.03142291103328E-2</v>
      </c>
      <c r="O20" s="8">
        <v>8.3005407568691996E-3</v>
      </c>
      <c r="P20" s="8">
        <v>4.6925555833133403E-2</v>
      </c>
      <c r="Q20" s="8">
        <v>1.6601081513738399E-2</v>
      </c>
      <c r="R20" s="8">
        <v>4.3940580586071601E-3</v>
      </c>
      <c r="S20" s="8">
        <v>2.55902808594393E-3</v>
      </c>
      <c r="T20" s="8">
        <v>4.47960521092976E-3</v>
      </c>
      <c r="U20" s="1">
        <v>2.6658612842213598E-3</v>
      </c>
      <c r="V20" s="1">
        <v>2.4222437641539201</v>
      </c>
      <c r="W20" s="8">
        <v>2.5925835899416101</v>
      </c>
      <c r="X20" s="8">
        <v>2.5074136770477602</v>
      </c>
      <c r="Y20" s="8">
        <f t="shared" si="1"/>
        <v>234.6252096950798</v>
      </c>
      <c r="Z20" s="1">
        <v>8.5169912893846303E-2</v>
      </c>
      <c r="AA20" s="1">
        <v>0.47931312792283498</v>
      </c>
      <c r="AB20" s="1">
        <v>0.481357063245405</v>
      </c>
      <c r="AC20" s="1">
        <v>0.48095703125</v>
      </c>
      <c r="AD20" s="1">
        <v>2.0439353225694102E-3</v>
      </c>
      <c r="AE20" s="1">
        <v>4.2621165956531499E-3</v>
      </c>
      <c r="AF20" s="1">
        <v>0.498046875</v>
      </c>
      <c r="AG20" s="1">
        <v>4.31862013258284E-5</v>
      </c>
      <c r="AH20" s="1">
        <v>0.511474609375</v>
      </c>
      <c r="AI20" s="1">
        <v>1.3344822882583999E-4</v>
      </c>
      <c r="AJ20" s="1">
        <v>40</v>
      </c>
      <c r="AK20" s="8">
        <v>0.634169709325616</v>
      </c>
      <c r="AL20" s="8">
        <v>0.64711895955844101</v>
      </c>
      <c r="AM20" s="8">
        <v>0.64453125</v>
      </c>
      <c r="AN20" s="8">
        <v>1.2949250232825E-2</v>
      </c>
      <c r="AO20" s="8">
        <v>3.4841758752466299E-3</v>
      </c>
      <c r="AP20" s="8">
        <v>0.703125</v>
      </c>
      <c r="AQ20" s="8">
        <v>6.0829129060034398E-5</v>
      </c>
      <c r="AR20" s="8">
        <v>0.859375</v>
      </c>
      <c r="AS20" s="1">
        <v>1.34025702267372E-5</v>
      </c>
      <c r="AT20" s="1">
        <v>2.60629865424168E-4</v>
      </c>
      <c r="AU20" s="1">
        <v>1.9095663854340201E-4</v>
      </c>
      <c r="AV20" s="1">
        <v>5.2490086398748097E-3</v>
      </c>
      <c r="AW20" s="1">
        <v>4.8484810646063498E-3</v>
      </c>
      <c r="AX20" s="1">
        <v>1.4055783283626E-4</v>
      </c>
      <c r="AY20" s="1">
        <v>1.5213514219846E-4</v>
      </c>
      <c r="AZ20" s="1">
        <v>2.6127454065299099E-5</v>
      </c>
      <c r="BA20" s="1">
        <v>4.0737424693048198E-5</v>
      </c>
      <c r="BB20" s="1">
        <v>9.0883813513567905E-6</v>
      </c>
      <c r="BC20" s="1">
        <v>1.16591938911472E-5</v>
      </c>
      <c r="BD20" s="1">
        <v>7.7075177183303894E-5</v>
      </c>
      <c r="BE20" s="8">
        <v>3.7403540208820298E-5</v>
      </c>
      <c r="BF20" s="8">
        <v>9.5928125010457995E-3</v>
      </c>
      <c r="BG20" s="8">
        <v>5.1831639413916497E-3</v>
      </c>
      <c r="BH20" s="8">
        <v>1.27351606250427E-4</v>
      </c>
      <c r="BI20" s="8">
        <v>1.1656972977535199E-4</v>
      </c>
      <c r="BJ20" s="8">
        <v>2.7336571181333599E-5</v>
      </c>
      <c r="BK20" s="8">
        <v>2.8933865960589201E-5</v>
      </c>
      <c r="BL20" s="8">
        <v>7.5606520118603203E-6</v>
      </c>
      <c r="BM20" s="1">
        <v>9.9229197347584199E-6</v>
      </c>
      <c r="BN20" s="1">
        <v>1.8500782879662399E-2</v>
      </c>
      <c r="BO20" s="8">
        <v>1.31156992185404E-3</v>
      </c>
      <c r="BP20" s="8">
        <v>8.74012842358215E-3</v>
      </c>
      <c r="BQ20" s="8">
        <v>9.8490054459626306E-3</v>
      </c>
      <c r="BR20" s="8">
        <v>9.2945669347723903E-3</v>
      </c>
      <c r="BS20" s="8">
        <v>9.0228679871946803E-4</v>
      </c>
      <c r="BT20" s="8">
        <v>7.8409446202718598E-4</v>
      </c>
      <c r="BU20" s="8">
        <v>9.2062159448900501E-3</v>
      </c>
      <c r="BV20" s="1">
        <v>1.59196015247105E-3</v>
      </c>
      <c r="BW20" s="1">
        <v>10.679320848120099</v>
      </c>
      <c r="BX20" s="8">
        <v>7.2770579983265202</v>
      </c>
      <c r="BY20" s="8">
        <v>1.99049434034933</v>
      </c>
      <c r="BZ20" s="1">
        <v>5.1760152412494202E-2</v>
      </c>
      <c r="CA20" s="1">
        <v>0.32</v>
      </c>
      <c r="CB20" s="8">
        <v>1.6</v>
      </c>
      <c r="CC20" s="8">
        <v>305.44200000000001</v>
      </c>
      <c r="CD20" s="8">
        <v>0.33900000000000002</v>
      </c>
      <c r="CE20" s="8">
        <v>22</v>
      </c>
      <c r="CF20" s="8">
        <v>15</v>
      </c>
      <c r="CG20" s="8">
        <v>0</v>
      </c>
      <c r="CH20" s="8">
        <v>23</v>
      </c>
      <c r="CI20" s="8">
        <v>34</v>
      </c>
      <c r="CJ20" s="8">
        <v>32</v>
      </c>
      <c r="CK20" s="8">
        <v>417.81792306900002</v>
      </c>
      <c r="CL20" s="1">
        <v>1</v>
      </c>
      <c r="CM20" s="1"/>
      <c r="CN20">
        <v>50.4</v>
      </c>
      <c r="CO20">
        <v>58</v>
      </c>
      <c r="CP20">
        <v>20</v>
      </c>
      <c r="CQ20">
        <v>10</v>
      </c>
      <c r="CR20">
        <v>30</v>
      </c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>
        <v>52.822800000000001</v>
      </c>
      <c r="DL20">
        <v>12210</v>
      </c>
      <c r="DO20">
        <v>312.89240959743</v>
      </c>
      <c r="DR20" s="1">
        <v>3710.7328446972301</v>
      </c>
      <c r="DS20" s="1">
        <v>312.88667804097997</v>
      </c>
      <c r="DT20" s="1">
        <v>3710.9</v>
      </c>
      <c r="DU20" s="1">
        <v>3.03491554822731</v>
      </c>
      <c r="DV20">
        <f t="shared" si="0"/>
        <v>0.52750187117954983</v>
      </c>
      <c r="DW20" s="11">
        <v>-8.1973690000000001</v>
      </c>
      <c r="DX20">
        <v>268.79556300000002</v>
      </c>
      <c r="DY20" s="10" t="s">
        <v>170</v>
      </c>
      <c r="DZ20" s="10" t="s">
        <v>171</v>
      </c>
      <c r="EA20" s="10" t="s">
        <v>172</v>
      </c>
      <c r="EB20" s="10" t="s">
        <v>173</v>
      </c>
      <c r="EC20" s="10" t="s">
        <v>174</v>
      </c>
    </row>
    <row r="21" spans="1:133">
      <c r="A21" s="2">
        <v>39367</v>
      </c>
      <c r="B21">
        <v>88.5</v>
      </c>
      <c r="C21">
        <v>116.6</v>
      </c>
      <c r="D21" s="2"/>
      <c r="E21" s="2"/>
      <c r="F21" s="2"/>
      <c r="G21" s="2"/>
      <c r="H21" s="2"/>
      <c r="I21" s="2"/>
      <c r="J21">
        <v>0.11</v>
      </c>
      <c r="K21" t="s">
        <v>123</v>
      </c>
      <c r="L21" s="1">
        <v>2814.45380551879</v>
      </c>
      <c r="M21">
        <v>356.52507823479101</v>
      </c>
      <c r="N21">
        <v>0.170319084978694</v>
      </c>
      <c r="O21">
        <v>3.1657246336204502E-2</v>
      </c>
      <c r="P21">
        <v>0.209994500863427</v>
      </c>
      <c r="Q21">
        <v>6.3314492672409003E-2</v>
      </c>
      <c r="R21">
        <v>1.3587380425332699E-2</v>
      </c>
      <c r="S21">
        <v>7.5747443494707601E-3</v>
      </c>
      <c r="T21">
        <v>1.7712516093043699E-2</v>
      </c>
      <c r="U21">
        <v>1.04395152662682E-2</v>
      </c>
      <c r="V21">
        <v>6.2688826605601102</v>
      </c>
      <c r="W21">
        <v>4.5716794032113599</v>
      </c>
      <c r="X21">
        <v>5.4202810318857404</v>
      </c>
      <c r="Y21" s="8">
        <f t="shared" si="1"/>
        <v>5.9424966830958299</v>
      </c>
      <c r="Z21">
        <v>0.84860162867437305</v>
      </c>
      <c r="AA21">
        <v>0.31978154087525801</v>
      </c>
      <c r="AB21">
        <v>0.320250022814489</v>
      </c>
      <c r="AC21">
        <v>0.31982421875</v>
      </c>
      <c r="AD21">
        <v>4.6848193923054699E-4</v>
      </c>
      <c r="AE21">
        <v>0.16827943763849701</v>
      </c>
      <c r="AF21">
        <v>0.3375244140625</v>
      </c>
      <c r="AG21">
        <v>1.66021504962324E-3</v>
      </c>
      <c r="AH21">
        <v>0.34912109375</v>
      </c>
      <c r="AI21">
        <v>6.6926136890687899E-4</v>
      </c>
      <c r="AJ21">
        <v>70</v>
      </c>
      <c r="AK21">
        <v>0.37087214455267598</v>
      </c>
      <c r="AL21">
        <v>0.37116960365538199</v>
      </c>
      <c r="AM21">
        <v>0.37109375</v>
      </c>
      <c r="AN21">
        <v>2.9745910270601001E-4</v>
      </c>
      <c r="AO21">
        <v>0.15859682950130999</v>
      </c>
      <c r="AP21">
        <v>0.76171875</v>
      </c>
      <c r="AQ21">
        <v>2.8985709830332599E-5</v>
      </c>
      <c r="AR21">
        <v>0.830078125</v>
      </c>
      <c r="AS21">
        <v>3.8216097053404499E-5</v>
      </c>
      <c r="AT21">
        <v>1.06564041578605E-3</v>
      </c>
      <c r="AU21">
        <v>1.4203829292773499E-3</v>
      </c>
      <c r="AV21">
        <v>1.85987581706827E-3</v>
      </c>
      <c r="AW21">
        <v>1.36485684465142E-3</v>
      </c>
      <c r="AX21">
        <v>1.1834922405485099E-4</v>
      </c>
      <c r="AY21">
        <v>1.6774449462419899E-4</v>
      </c>
      <c r="AZ21">
        <v>3.7748818550752399E-5</v>
      </c>
      <c r="BA21">
        <v>2.6459013911158201E-5</v>
      </c>
      <c r="BB21">
        <v>1.3751793272815099E-5</v>
      </c>
      <c r="BC21">
        <v>1.249928083329E-5</v>
      </c>
      <c r="BD21">
        <v>3.6375329595837703E-4</v>
      </c>
      <c r="BE21">
        <v>3.3947621335636601E-4</v>
      </c>
      <c r="BF21">
        <v>4.9236687844667398E-3</v>
      </c>
      <c r="BG21">
        <v>8.0368969120312404E-3</v>
      </c>
      <c r="BH21">
        <v>9.1857636116938595E-5</v>
      </c>
      <c r="BI21">
        <v>8.2082101462553994E-5</v>
      </c>
      <c r="BJ21">
        <v>6.0879500369015899E-5</v>
      </c>
      <c r="BK21">
        <v>7.8286512520982606E-5</v>
      </c>
      <c r="BL21">
        <v>1.3648746859084E-5</v>
      </c>
      <c r="BM21">
        <v>1.2966819776937801E-5</v>
      </c>
      <c r="BN21">
        <v>0.75301447464121996</v>
      </c>
      <c r="BO21">
        <v>0.460345829136447</v>
      </c>
      <c r="BP21">
        <v>0.173408492381118</v>
      </c>
      <c r="BQ21">
        <v>0.30889100532030001</v>
      </c>
      <c r="BR21">
        <v>0.241149748850709</v>
      </c>
      <c r="BS21">
        <v>0.358269006818003</v>
      </c>
      <c r="BT21">
        <v>9.5800603631489803E-2</v>
      </c>
      <c r="BU21">
        <v>0.51186472579051201</v>
      </c>
      <c r="BV21">
        <v>0.58333092121854901</v>
      </c>
      <c r="BW21">
        <v>15.4551130747695</v>
      </c>
      <c r="BX21">
        <v>9.7953444873485704</v>
      </c>
      <c r="BY21">
        <v>3.12260111499182</v>
      </c>
      <c r="BZ21">
        <v>0.347750128683531</v>
      </c>
      <c r="CA21">
        <v>0.04</v>
      </c>
      <c r="CB21">
        <v>3</v>
      </c>
      <c r="CC21">
        <v>358.536</v>
      </c>
      <c r="CD21">
        <v>0.33800000000000002</v>
      </c>
      <c r="CE21">
        <v>10</v>
      </c>
      <c r="CF21">
        <v>41</v>
      </c>
      <c r="CG21">
        <v>0</v>
      </c>
      <c r="CH21">
        <v>11</v>
      </c>
      <c r="CI21">
        <v>45</v>
      </c>
      <c r="CJ21">
        <v>40</v>
      </c>
      <c r="CK21">
        <v>838.57142877578701</v>
      </c>
      <c r="CL21">
        <v>3</v>
      </c>
      <c r="CN21">
        <v>64.8</v>
      </c>
      <c r="CO21">
        <v>-146.9</v>
      </c>
      <c r="CP21">
        <v>9</v>
      </c>
      <c r="CQ21">
        <v>14</v>
      </c>
      <c r="CR21">
        <v>3</v>
      </c>
      <c r="DG21">
        <v>35.166200000000003</v>
      </c>
      <c r="DL21">
        <v>9157</v>
      </c>
      <c r="DO21">
        <v>356.52507823479101</v>
      </c>
      <c r="DR21" s="1">
        <v>2814.45380551879</v>
      </c>
      <c r="DS21" s="1">
        <v>356.506100980604</v>
      </c>
      <c r="DT21" s="1">
        <v>2814.5</v>
      </c>
      <c r="DU21" s="1">
        <v>6.1205683895140002</v>
      </c>
      <c r="DV21">
        <f t="shared" si="0"/>
        <v>0.70028735762825978</v>
      </c>
      <c r="DW21" s="11">
        <v>5.2832549999999996</v>
      </c>
      <c r="DX21">
        <v>255.91987599999999</v>
      </c>
      <c r="DY21" s="10" t="s">
        <v>175</v>
      </c>
      <c r="DZ21" s="10" t="s">
        <v>176</v>
      </c>
      <c r="EA21" s="10" t="s">
        <v>177</v>
      </c>
      <c r="EB21" s="10" t="s">
        <v>178</v>
      </c>
      <c r="EC21" s="10" t="s">
        <v>179</v>
      </c>
    </row>
    <row r="22" spans="1:133">
      <c r="A22" s="7">
        <v>39347</v>
      </c>
      <c r="B22">
        <v>-49.2</v>
      </c>
      <c r="C22">
        <v>-85.5</v>
      </c>
      <c r="D22" s="7"/>
      <c r="E22" s="7"/>
      <c r="F22" s="7"/>
      <c r="G22" s="7"/>
      <c r="H22" s="7"/>
      <c r="I22" s="7"/>
      <c r="J22">
        <v>0.66</v>
      </c>
      <c r="K22" s="8" t="s">
        <v>180</v>
      </c>
      <c r="L22" s="1">
        <v>1378.95754622309</v>
      </c>
      <c r="M22">
        <v>291.21795106837402</v>
      </c>
      <c r="N22" s="1">
        <v>1.71523879421562</v>
      </c>
      <c r="O22" s="8">
        <v>0.10748979973552</v>
      </c>
      <c r="P22" s="8">
        <v>2.45820292288724</v>
      </c>
      <c r="Q22" s="8">
        <v>0.21497959947104001</v>
      </c>
      <c r="R22" s="8">
        <v>6.7309915708505294E-2</v>
      </c>
      <c r="S22" s="8">
        <v>3.99838842854323E-2</v>
      </c>
      <c r="T22" s="8">
        <v>7.8997864081924205E-2</v>
      </c>
      <c r="U22" s="1">
        <v>4.6381253853753301E-2</v>
      </c>
      <c r="V22" s="1">
        <v>3.5641684779572498</v>
      </c>
      <c r="W22" s="8">
        <v>4.3020299253321399</v>
      </c>
      <c r="X22" s="8">
        <v>3.9330992016446902</v>
      </c>
      <c r="Y22" s="8">
        <f t="shared" si="1"/>
        <v>0.11006438618178659</v>
      </c>
      <c r="Z22" s="1">
        <v>0.36893072368744101</v>
      </c>
      <c r="AA22" s="1">
        <v>0.326924247685971</v>
      </c>
      <c r="AB22" s="1">
        <v>0.32717794748218298</v>
      </c>
      <c r="AC22" s="1">
        <v>0.3271484375</v>
      </c>
      <c r="AD22" s="1">
        <v>2.5369979621192601E-4</v>
      </c>
      <c r="AE22" s="1">
        <v>9.0855910316745092</v>
      </c>
      <c r="AF22" s="1">
        <v>0.38818359375</v>
      </c>
      <c r="AG22" s="1">
        <v>1.8312032332616201E-2</v>
      </c>
      <c r="AH22" s="1">
        <v>0.5126953125</v>
      </c>
      <c r="AI22" s="1">
        <v>1.16880258449754E-2</v>
      </c>
      <c r="AJ22" s="1">
        <v>70</v>
      </c>
      <c r="AK22" s="8">
        <v>0.29045742569835498</v>
      </c>
      <c r="AL22" s="8">
        <v>0.29375581279456298</v>
      </c>
      <c r="AM22" s="8">
        <v>0.29296875</v>
      </c>
      <c r="AN22" s="8">
        <v>3.2983870962078302E-3</v>
      </c>
      <c r="AO22" s="8">
        <v>12.4734668791438</v>
      </c>
      <c r="AP22" s="8">
        <v>0.390625</v>
      </c>
      <c r="AQ22" s="8">
        <v>2.1123898377582901E-2</v>
      </c>
      <c r="AR22" s="8">
        <v>0.44921875</v>
      </c>
      <c r="AS22" s="1">
        <v>7.1814310524939903E-3</v>
      </c>
      <c r="AT22" s="1">
        <v>2.98557208113664E-2</v>
      </c>
      <c r="AU22" s="1">
        <v>3.1092459929218899E-2</v>
      </c>
      <c r="AV22" s="1">
        <v>2.94341910203583E-2</v>
      </c>
      <c r="AW22" s="1">
        <v>3.2858040406998502E-2</v>
      </c>
      <c r="AX22" s="1">
        <v>5.6615844003623803E-3</v>
      </c>
      <c r="AY22" s="1">
        <v>5.2330524681537703E-3</v>
      </c>
      <c r="AZ22" s="1">
        <v>8.3428906614465702E-4</v>
      </c>
      <c r="BA22" s="1">
        <v>8.0199503351244305E-4</v>
      </c>
      <c r="BB22" s="1">
        <v>2.23314643468197E-4</v>
      </c>
      <c r="BC22" s="1">
        <v>2.4800153987572401E-4</v>
      </c>
      <c r="BD22" s="1">
        <v>6.21104815823285E-2</v>
      </c>
      <c r="BE22" s="8">
        <v>7.5262183527260496E-2</v>
      </c>
      <c r="BF22" s="8">
        <v>4.5516264749492497E-2</v>
      </c>
      <c r="BG22" s="8">
        <v>6.23342474820665E-2</v>
      </c>
      <c r="BH22" s="8">
        <v>6.3776457428017302E-3</v>
      </c>
      <c r="BI22" s="8">
        <v>4.9739791873334204E-3</v>
      </c>
      <c r="BJ22" s="8">
        <v>2.4641277990510601E-3</v>
      </c>
      <c r="BK22" s="8">
        <v>4.6178437752957303E-3</v>
      </c>
      <c r="BL22" s="8">
        <v>1.9611896871907699E-3</v>
      </c>
      <c r="BM22" s="1">
        <v>4.8684835872164697E-3</v>
      </c>
      <c r="BN22" s="1">
        <v>18.824753359905198</v>
      </c>
      <c r="BO22" s="8">
        <v>2.6217802164558801</v>
      </c>
      <c r="BP22" s="8">
        <v>1.3369575840118499</v>
      </c>
      <c r="BQ22" s="8">
        <v>1.7754201151355</v>
      </c>
      <c r="BR22" s="8">
        <v>1.55618884957367</v>
      </c>
      <c r="BS22" s="8">
        <v>1.5984397420013901</v>
      </c>
      <c r="BT22" s="8">
        <v>0.31003982905374899</v>
      </c>
      <c r="BU22" s="8">
        <v>17.268564510331501</v>
      </c>
      <c r="BV22" s="1">
        <v>3.0706255245810898</v>
      </c>
      <c r="BW22" s="1">
        <v>36.520665596029303</v>
      </c>
      <c r="BX22" s="8">
        <v>21.928093576857499</v>
      </c>
      <c r="BY22" s="8">
        <v>12.096702379703</v>
      </c>
      <c r="BZ22" s="1">
        <v>1.60378538162844</v>
      </c>
      <c r="CA22" s="1">
        <v>0.08</v>
      </c>
      <c r="CB22" s="8">
        <v>9</v>
      </c>
      <c r="CC22" s="8">
        <v>296.57100000000003</v>
      </c>
      <c r="CD22" s="8">
        <v>0.36899999999999999</v>
      </c>
      <c r="CE22" s="8">
        <v>18</v>
      </c>
      <c r="CF22" s="8">
        <v>24</v>
      </c>
      <c r="CG22" s="8">
        <v>0</v>
      </c>
      <c r="CH22" s="8">
        <v>19</v>
      </c>
      <c r="CI22" s="8">
        <v>10</v>
      </c>
      <c r="CJ22" s="8">
        <v>59</v>
      </c>
      <c r="CK22" s="8">
        <v>268.77551031112699</v>
      </c>
      <c r="CL22" s="1">
        <v>4</v>
      </c>
      <c r="CM22" s="1"/>
      <c r="CN22">
        <v>-55</v>
      </c>
      <c r="CO22">
        <v>-68</v>
      </c>
      <c r="CP22">
        <v>17</v>
      </c>
      <c r="CQ22">
        <v>57</v>
      </c>
      <c r="CR22">
        <v>12</v>
      </c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>
        <v>17.924099999999999</v>
      </c>
      <c r="DL22">
        <v>4328</v>
      </c>
      <c r="DO22">
        <v>291.21795106837402</v>
      </c>
      <c r="DR22" s="1">
        <v>1378.95754622309</v>
      </c>
      <c r="DS22" s="1">
        <v>288.222999170496</v>
      </c>
      <c r="DT22" s="1">
        <v>1379</v>
      </c>
      <c r="DU22" s="1">
        <v>4.1675516116859601</v>
      </c>
      <c r="DV22">
        <f t="shared" si="0"/>
        <v>0.23445241004126993</v>
      </c>
      <c r="DW22" s="11">
        <v>-4.4838060000000004</v>
      </c>
      <c r="DX22">
        <v>258.57748400000003</v>
      </c>
      <c r="DY22" s="10" t="s">
        <v>181</v>
      </c>
      <c r="DZ22" s="10" t="s">
        <v>182</v>
      </c>
      <c r="EA22" s="10" t="s">
        <v>183</v>
      </c>
      <c r="EB22" s="10" t="s">
        <v>184</v>
      </c>
      <c r="EC22" s="10" t="s">
        <v>185</v>
      </c>
    </row>
    <row r="23" spans="1:133">
      <c r="A23" s="7">
        <v>39230</v>
      </c>
      <c r="B23">
        <v>64.900000000000006</v>
      </c>
      <c r="C23">
        <v>101.3</v>
      </c>
      <c r="D23" s="7"/>
      <c r="E23" s="7"/>
      <c r="F23" s="7"/>
      <c r="G23" s="7"/>
      <c r="H23" s="7"/>
      <c r="I23" s="7"/>
      <c r="J23">
        <v>0.05</v>
      </c>
      <c r="K23" s="8" t="s">
        <v>106</v>
      </c>
      <c r="L23" s="1">
        <v>1523.83069394057</v>
      </c>
      <c r="M23">
        <v>30.452232302709501</v>
      </c>
      <c r="N23" s="1">
        <v>4.4059068242749001E-2</v>
      </c>
      <c r="O23" s="8">
        <v>1.5940779955305701E-2</v>
      </c>
      <c r="P23" s="8">
        <v>7.3347799560787796E-2</v>
      </c>
      <c r="Q23" s="8">
        <v>3.1881559910611298E-2</v>
      </c>
      <c r="R23" s="8">
        <v>8.0731304495446302E-3</v>
      </c>
      <c r="S23" s="8">
        <v>4.7771169541267304E-3</v>
      </c>
      <c r="T23" s="8">
        <v>8.1029227135814095E-3</v>
      </c>
      <c r="U23" s="1">
        <v>4.81057090418072E-3</v>
      </c>
      <c r="V23" s="1">
        <v>2.90416581325178</v>
      </c>
      <c r="W23" s="8">
        <v>2.54472845746142</v>
      </c>
      <c r="X23" s="8">
        <v>2.7244471353566002</v>
      </c>
      <c r="Y23" s="8">
        <f t="shared" si="1"/>
        <v>113.62840424911664</v>
      </c>
      <c r="Z23" s="1">
        <v>0.17971867789518101</v>
      </c>
      <c r="AA23" s="1">
        <v>0.417047350049154</v>
      </c>
      <c r="AB23" s="1">
        <v>0.42498240937154702</v>
      </c>
      <c r="AC23" s="1">
        <v>0.419921875</v>
      </c>
      <c r="AD23" s="1">
        <v>7.9350593223928602E-3</v>
      </c>
      <c r="AE23" s="1">
        <v>8.8006164181239407E-3</v>
      </c>
      <c r="AF23" s="1">
        <v>0.4345703125</v>
      </c>
      <c r="AG23" s="1">
        <v>9.8753998189238007E-4</v>
      </c>
      <c r="AH23" s="1">
        <v>0.4736328125</v>
      </c>
      <c r="AI23" s="1">
        <v>2.0465829638529201E-3</v>
      </c>
      <c r="AJ23" s="1">
        <v>30</v>
      </c>
      <c r="AK23" s="8">
        <v>0.29585740561281498</v>
      </c>
      <c r="AL23" s="8">
        <v>0.35067404525019003</v>
      </c>
      <c r="AM23" s="8">
        <v>0.3125</v>
      </c>
      <c r="AN23" s="8">
        <v>5.4816639637374903E-2</v>
      </c>
      <c r="AO23" s="8">
        <v>3.4899494875690003E-2</v>
      </c>
      <c r="AP23" s="8">
        <v>0.46875</v>
      </c>
      <c r="AQ23" s="8">
        <v>4.14368218361671E-5</v>
      </c>
      <c r="AR23" s="8">
        <v>0.5859375</v>
      </c>
      <c r="AS23" s="1">
        <v>5.4580016983880701E-4</v>
      </c>
      <c r="AT23" s="1">
        <v>1.36367052095957E-3</v>
      </c>
      <c r="AU23" s="1">
        <v>1.5167557483704399E-3</v>
      </c>
      <c r="AV23" s="1">
        <v>3.4768655028270998E-3</v>
      </c>
      <c r="AW23" s="1">
        <v>3.74697407242713E-3</v>
      </c>
      <c r="AX23" s="1">
        <v>9.5549782937099303E-4</v>
      </c>
      <c r="AY23" s="1">
        <v>1.6640395613856101E-3</v>
      </c>
      <c r="AZ23" s="1">
        <v>1.27903894358349E-4</v>
      </c>
      <c r="BA23" s="1">
        <v>1.7153722889057301E-4</v>
      </c>
      <c r="BB23" s="1">
        <v>8.7566037876533895E-5</v>
      </c>
      <c r="BC23" s="1">
        <v>8.7016093686962304E-5</v>
      </c>
      <c r="BD23" s="1">
        <v>3.13475617909223E-3</v>
      </c>
      <c r="BE23" s="8">
        <v>2.1112151650444499E-3</v>
      </c>
      <c r="BF23" s="8">
        <v>8.5912951931255907E-3</v>
      </c>
      <c r="BG23" s="8">
        <v>1.3937741797064101E-2</v>
      </c>
      <c r="BH23" s="8">
        <v>5.6421169687389497E-4</v>
      </c>
      <c r="BI23" s="8">
        <v>9.4041744668298696E-4</v>
      </c>
      <c r="BJ23" s="8">
        <v>9.43868058379785E-5</v>
      </c>
      <c r="BK23" s="8">
        <v>7.5199067717411102E-5</v>
      </c>
      <c r="BL23" s="8">
        <v>7.5645616638417098E-5</v>
      </c>
      <c r="BM23" s="1">
        <v>6.5966028474257496E-5</v>
      </c>
      <c r="BN23" s="1">
        <v>2.3598181960327098E-2</v>
      </c>
      <c r="BO23" s="8">
        <v>1.72775859503492E-2</v>
      </c>
      <c r="BP23" s="8">
        <v>2.2329553604936901E-2</v>
      </c>
      <c r="BQ23" s="8">
        <v>2.1419871399525399E-2</v>
      </c>
      <c r="BR23" s="8">
        <v>2.1874712502231101E-2</v>
      </c>
      <c r="BS23" s="8">
        <v>6.4705348832223897E-2</v>
      </c>
      <c r="BT23" s="8">
        <v>6.43242456171192E-4</v>
      </c>
      <c r="BU23" s="8">
        <v>1.7234694580959501E-3</v>
      </c>
      <c r="BV23" s="1">
        <v>6.6972361043728196E-2</v>
      </c>
      <c r="BW23" s="1">
        <v>9.0854223177980504</v>
      </c>
      <c r="BX23" s="8">
        <v>6.6706841917882498</v>
      </c>
      <c r="BY23" s="8">
        <v>1.07878821072141</v>
      </c>
      <c r="BZ23" s="1">
        <v>0.68287648572982196</v>
      </c>
      <c r="CA23" s="1">
        <v>0.28000000000000003</v>
      </c>
      <c r="CB23" s="8">
        <v>1.5</v>
      </c>
      <c r="CC23" s="8">
        <v>7.2789999999999999</v>
      </c>
      <c r="CD23" s="8">
        <v>0.33900000000000002</v>
      </c>
      <c r="CE23" s="8">
        <v>21</v>
      </c>
      <c r="CF23" s="8">
        <v>20</v>
      </c>
      <c r="CG23" s="8">
        <v>0</v>
      </c>
      <c r="CH23" s="8">
        <v>22</v>
      </c>
      <c r="CI23" s="8">
        <v>15</v>
      </c>
      <c r="CJ23" s="8">
        <v>15</v>
      </c>
      <c r="CK23" s="8">
        <v>192.341211795807</v>
      </c>
      <c r="CL23" s="1">
        <v>2</v>
      </c>
      <c r="CM23" s="1"/>
      <c r="CN23">
        <v>53.9</v>
      </c>
      <c r="CO23">
        <v>84.8</v>
      </c>
      <c r="CP23">
        <v>20</v>
      </c>
      <c r="CQ23">
        <v>46</v>
      </c>
      <c r="CR23">
        <v>39</v>
      </c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>
        <v>7.1736000000000004</v>
      </c>
      <c r="DL23">
        <v>5301</v>
      </c>
      <c r="DO23">
        <v>30.452232302709501</v>
      </c>
      <c r="DR23" s="1">
        <v>1523.83069394057</v>
      </c>
      <c r="DS23" s="1">
        <v>30.529431015423601</v>
      </c>
      <c r="DT23" s="1">
        <v>1523.8</v>
      </c>
      <c r="DU23" s="1">
        <v>2.7941759025158999</v>
      </c>
      <c r="DV23">
        <f t="shared" si="0"/>
        <v>6.9728767159299654E-2</v>
      </c>
      <c r="DW23" s="11">
        <v>-3.622738</v>
      </c>
      <c r="DX23">
        <v>265.79025300000001</v>
      </c>
      <c r="DY23" s="10" t="s">
        <v>186</v>
      </c>
      <c r="DZ23" s="10" t="s">
        <v>187</v>
      </c>
      <c r="EA23" s="10" t="s">
        <v>188</v>
      </c>
      <c r="EB23" s="10" t="s">
        <v>189</v>
      </c>
      <c r="EC23" s="10" t="s">
        <v>190</v>
      </c>
    </row>
    <row r="24" spans="1:133">
      <c r="A24" s="7">
        <v>39230</v>
      </c>
      <c r="B24">
        <v>64.900000000000006</v>
      </c>
      <c r="C24">
        <v>101.3</v>
      </c>
      <c r="D24" s="7"/>
      <c r="E24" s="7"/>
      <c r="F24" s="7"/>
      <c r="G24" s="7"/>
      <c r="H24" s="7"/>
      <c r="I24" s="7"/>
      <c r="J24">
        <v>0.05</v>
      </c>
      <c r="K24" s="8" t="s">
        <v>100</v>
      </c>
      <c r="L24" s="1">
        <v>2950.0005308754398</v>
      </c>
      <c r="M24">
        <v>40.605733907563497</v>
      </c>
      <c r="N24" s="1">
        <v>2.06918353160538E-2</v>
      </c>
      <c r="O24" s="8">
        <v>5.1962036804994701E-3</v>
      </c>
      <c r="P24" s="8">
        <v>3.1756862114592201E-2</v>
      </c>
      <c r="Q24" s="8">
        <v>1.03924073609989E-2</v>
      </c>
      <c r="R24" s="8">
        <v>1.9652005327395398E-3</v>
      </c>
      <c r="S24" s="8">
        <v>1.17360400132071E-3</v>
      </c>
      <c r="T24" s="8">
        <v>1.8723403982977499E-3</v>
      </c>
      <c r="U24" s="1">
        <v>1.0925806916235899E-3</v>
      </c>
      <c r="V24" s="1">
        <v>2.40325273046219</v>
      </c>
      <c r="W24" s="8">
        <v>1.91499671526699</v>
      </c>
      <c r="X24" s="8">
        <v>2.1591247228645898</v>
      </c>
      <c r="Y24" s="8">
        <f t="shared" si="1"/>
        <v>488.11670073958624</v>
      </c>
      <c r="Z24" s="1">
        <v>0.24412800759759501</v>
      </c>
      <c r="AA24" s="1">
        <v>0.42207590150485602</v>
      </c>
      <c r="AB24" s="1">
        <v>0.42240471435166999</v>
      </c>
      <c r="AC24" s="1">
        <v>0.42236328125</v>
      </c>
      <c r="AD24" s="1">
        <v>3.2881284681468602E-4</v>
      </c>
      <c r="AE24" s="1">
        <v>2.04869040228457E-3</v>
      </c>
      <c r="AF24" s="1">
        <v>0.44677734375</v>
      </c>
      <c r="AG24" s="1">
        <v>9.7830595339633904E-5</v>
      </c>
      <c r="AH24" s="1">
        <v>0.48828125</v>
      </c>
      <c r="AI24" s="1">
        <v>1.8466143838557299E-5</v>
      </c>
      <c r="AJ24" s="1">
        <v>50</v>
      </c>
      <c r="AK24" s="8">
        <v>0.42648019987514302</v>
      </c>
      <c r="AL24" s="8">
        <v>0.43724489131168898</v>
      </c>
      <c r="AM24" s="8">
        <v>0.4296875</v>
      </c>
      <c r="AN24" s="8">
        <v>1.0764691436546301E-2</v>
      </c>
      <c r="AO24" s="8">
        <v>1.3665637660868299E-3</v>
      </c>
      <c r="AP24" s="8">
        <v>0.5859375</v>
      </c>
      <c r="AQ24" s="8">
        <v>3.8174486340657902E-5</v>
      </c>
      <c r="AR24" s="8">
        <v>1.26953125</v>
      </c>
      <c r="AS24" s="1">
        <v>5.5528647700750502E-6</v>
      </c>
      <c r="AT24" s="1">
        <v>1.0939578880275E-5</v>
      </c>
      <c r="AU24" s="1">
        <v>1.5265007735109201E-5</v>
      </c>
      <c r="AV24" s="1">
        <v>1.5419472830963601E-4</v>
      </c>
      <c r="AW24" s="1">
        <v>9.0817429456537194E-5</v>
      </c>
      <c r="AX24" s="1">
        <v>9.2256955776077893E-6</v>
      </c>
      <c r="AY24" s="1">
        <v>1.02031818241611E-5</v>
      </c>
      <c r="AZ24" s="1">
        <v>5.6439319592906999E-6</v>
      </c>
      <c r="BA24" s="1">
        <v>5.4911366054362003E-6</v>
      </c>
      <c r="BB24" s="1">
        <v>5.1836919087429003E-6</v>
      </c>
      <c r="BC24" s="1">
        <v>5.29277501238293E-6</v>
      </c>
      <c r="BD24" s="1">
        <v>3.8669042366233601E-5</v>
      </c>
      <c r="BE24" s="8">
        <v>4.55408330495675E-5</v>
      </c>
      <c r="BF24" s="8">
        <v>2.65162130930943E-4</v>
      </c>
      <c r="BG24" s="8">
        <v>2.01847973575807E-4</v>
      </c>
      <c r="BH24" s="8">
        <v>2.0846959184395098E-5</v>
      </c>
      <c r="BI24" s="8">
        <v>2.1105774080281799E-5</v>
      </c>
      <c r="BJ24" s="8">
        <v>7.9768714074609595E-6</v>
      </c>
      <c r="BK24" s="8">
        <v>4.4675504135786097E-6</v>
      </c>
      <c r="BL24" s="8">
        <v>5.4549478217046101E-6</v>
      </c>
      <c r="BM24" s="1">
        <v>4.2337339388454904E-6</v>
      </c>
      <c r="BN24" s="1">
        <v>8.7154697729221395E-3</v>
      </c>
      <c r="BO24" s="8">
        <v>5.7931837662486205E-4</v>
      </c>
      <c r="BP24" s="8">
        <v>1.7894343588072E-3</v>
      </c>
      <c r="BQ24" s="8">
        <v>1.5360368386560801E-3</v>
      </c>
      <c r="BR24" s="8">
        <v>1.66273559873164E-3</v>
      </c>
      <c r="BS24" s="8">
        <v>3.02407602341798E-4</v>
      </c>
      <c r="BT24" s="8">
        <v>1.7917910483471099E-4</v>
      </c>
      <c r="BU24" s="8">
        <v>7.0527341741905003E-3</v>
      </c>
      <c r="BV24" s="1">
        <v>6.5349838519263503E-4</v>
      </c>
      <c r="BW24" s="1">
        <v>16.1596038600307</v>
      </c>
      <c r="BX24" s="8">
        <v>11.0043403411151</v>
      </c>
      <c r="BY24" s="8">
        <v>5.2416450213554304</v>
      </c>
      <c r="BZ24" s="1">
        <v>9.7563344098615903E-2</v>
      </c>
      <c r="CA24" s="1">
        <v>0.21</v>
      </c>
      <c r="CB24" s="8">
        <v>3</v>
      </c>
      <c r="CC24" s="8">
        <v>29.596</v>
      </c>
      <c r="CD24" s="8">
        <v>0.34699999999999998</v>
      </c>
      <c r="CE24" s="8">
        <v>22</v>
      </c>
      <c r="CF24" s="8">
        <v>27</v>
      </c>
      <c r="CG24" s="8">
        <v>13</v>
      </c>
      <c r="CH24" s="8">
        <v>23</v>
      </c>
      <c r="CI24" s="8">
        <v>11</v>
      </c>
      <c r="CJ24" s="8">
        <v>19</v>
      </c>
      <c r="CK24" s="8">
        <v>389.70085024833702</v>
      </c>
      <c r="CL24" s="1">
        <v>1</v>
      </c>
      <c r="CM24" s="1"/>
      <c r="CN24">
        <v>50.4</v>
      </c>
      <c r="CO24">
        <v>58</v>
      </c>
      <c r="CP24">
        <v>20</v>
      </c>
      <c r="CQ24">
        <v>46</v>
      </c>
      <c r="CR24">
        <v>39</v>
      </c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>
        <v>9.3803999999999998</v>
      </c>
      <c r="DL24">
        <v>8501</v>
      </c>
      <c r="DO24">
        <v>40.605733907563497</v>
      </c>
      <c r="DR24" s="1">
        <v>2950.0005308754398</v>
      </c>
      <c r="DS24" s="1">
        <v>40.610141648927403</v>
      </c>
      <c r="DT24" s="1">
        <v>2950.1</v>
      </c>
      <c r="DU24" s="1">
        <v>2.2191104884645898</v>
      </c>
      <c r="DV24">
        <f t="shared" si="0"/>
        <v>5.9985765600000018E-2</v>
      </c>
      <c r="DW24" s="11">
        <v>-0.77408600000000005</v>
      </c>
      <c r="DX24">
        <v>277.27932700000002</v>
      </c>
      <c r="DY24" s="10" t="s">
        <v>191</v>
      </c>
      <c r="DZ24" s="10" t="s">
        <v>192</v>
      </c>
      <c r="EA24" s="10" t="s">
        <v>193</v>
      </c>
      <c r="EB24" s="10" t="s">
        <v>194</v>
      </c>
      <c r="EC24" s="10" t="s">
        <v>195</v>
      </c>
    </row>
    <row r="25" spans="1:133">
      <c r="A25" s="7">
        <v>39218</v>
      </c>
      <c r="B25">
        <v>-4.5</v>
      </c>
      <c r="C25">
        <v>111.7</v>
      </c>
      <c r="D25" s="7"/>
      <c r="E25" s="7"/>
      <c r="F25" s="7"/>
      <c r="G25" s="7"/>
      <c r="H25" s="7"/>
      <c r="I25" s="7"/>
      <c r="J25">
        <v>0.16</v>
      </c>
      <c r="K25" s="8" t="s">
        <v>196</v>
      </c>
      <c r="L25" s="1">
        <v>2866.4548380860701</v>
      </c>
      <c r="M25">
        <v>242.89367949221</v>
      </c>
      <c r="N25" s="1">
        <v>4.8239943682918E-2</v>
      </c>
      <c r="O25" s="8">
        <v>1.54348247376582E-2</v>
      </c>
      <c r="P25" s="8">
        <v>7.4400253187519499E-2</v>
      </c>
      <c r="Q25" s="8">
        <v>3.0869649475316299E-2</v>
      </c>
      <c r="R25" s="8">
        <v>6.4107860193104603E-3</v>
      </c>
      <c r="S25" s="8">
        <v>3.7258535044657399E-3</v>
      </c>
      <c r="T25" s="8">
        <v>6.8730959914855899E-3</v>
      </c>
      <c r="U25" s="1">
        <v>4.0777999823453101E-3</v>
      </c>
      <c r="V25" s="1">
        <v>1.9725001946379701</v>
      </c>
      <c r="W25" s="8">
        <v>2.3924764554313902</v>
      </c>
      <c r="X25" s="8">
        <v>2.1824883250346798</v>
      </c>
      <c r="Y25" s="8">
        <f t="shared" si="1"/>
        <v>60.52990356607306</v>
      </c>
      <c r="Z25" s="1">
        <v>0.20998813039670899</v>
      </c>
      <c r="AA25" s="1">
        <v>0.33399630944177899</v>
      </c>
      <c r="AB25" s="1">
        <v>0.33485156432208601</v>
      </c>
      <c r="AC25" s="1">
        <v>0.33447265625</v>
      </c>
      <c r="AD25" s="1">
        <v>8.5525488030713302E-4</v>
      </c>
      <c r="AE25" s="1">
        <v>1.6520759840768999E-2</v>
      </c>
      <c r="AF25" s="1">
        <v>0.33599853515625</v>
      </c>
      <c r="AG25" s="1">
        <v>1.1813862175108301E-3</v>
      </c>
      <c r="AH25" s="1">
        <v>0.34210205078125</v>
      </c>
      <c r="AI25" s="1">
        <v>1.0480035781580601E-3</v>
      </c>
      <c r="AJ25" s="1">
        <v>40</v>
      </c>
      <c r="AK25" s="8">
        <v>0.331348432816087</v>
      </c>
      <c r="AL25" s="8">
        <v>0.36505486481987998</v>
      </c>
      <c r="AM25" s="8">
        <v>0.3515625</v>
      </c>
      <c r="AN25" s="8">
        <v>3.3706432003793703E-2</v>
      </c>
      <c r="AO25" s="8">
        <v>1.6112946648711102E-2</v>
      </c>
      <c r="AP25" s="8">
        <v>0.60546875</v>
      </c>
      <c r="AQ25" s="8">
        <v>1.5591415814672401E-4</v>
      </c>
      <c r="AR25" s="8">
        <v>0.6640625</v>
      </c>
      <c r="AS25" s="1">
        <v>6.1070459912341201E-4</v>
      </c>
      <c r="AT25" s="1">
        <v>2.7020790179295498E-3</v>
      </c>
      <c r="AU25" s="1">
        <v>1.51144088011481E-3</v>
      </c>
      <c r="AV25" s="1">
        <v>6.2504553492505402E-3</v>
      </c>
      <c r="AW25" s="1">
        <v>5.2111905913055498E-3</v>
      </c>
      <c r="AX25" s="1">
        <v>3.9697835241687902E-4</v>
      </c>
      <c r="AY25" s="1">
        <v>1.4703490307771801E-4</v>
      </c>
      <c r="AZ25" s="1">
        <v>3.4557915939243799E-4</v>
      </c>
      <c r="BA25" s="1">
        <v>4.6069244115134501E-4</v>
      </c>
      <c r="BB25" s="1">
        <v>1.29774982118961E-5</v>
      </c>
      <c r="BC25" s="1">
        <v>8.0936242715028999E-6</v>
      </c>
      <c r="BD25" s="1">
        <v>2.0694172955815502E-3</v>
      </c>
      <c r="BE25" s="8">
        <v>1.4665471642289101E-3</v>
      </c>
      <c r="BF25" s="8">
        <v>1.8970919443591E-2</v>
      </c>
      <c r="BG25" s="8">
        <v>2.44962113650023E-2</v>
      </c>
      <c r="BH25" s="8">
        <v>4.1584184007831699E-4</v>
      </c>
      <c r="BI25" s="8">
        <v>4.5167446627245001E-4</v>
      </c>
      <c r="BJ25" s="8">
        <v>1.7983680273154801E-4</v>
      </c>
      <c r="BK25" s="8">
        <v>2.38313801705206E-4</v>
      </c>
      <c r="BL25" s="8">
        <v>7.2803898670072102E-5</v>
      </c>
      <c r="BM25" s="1">
        <v>5.2401460485570297E-5</v>
      </c>
      <c r="BN25" s="1">
        <v>0.18892636881886901</v>
      </c>
      <c r="BO25" s="8">
        <v>3.9508084814042603E-2</v>
      </c>
      <c r="BP25" s="8">
        <v>8.8363187479666996E-2</v>
      </c>
      <c r="BQ25" s="8">
        <v>0.107821478371509</v>
      </c>
      <c r="BR25" s="8">
        <v>9.8092332925587902E-2</v>
      </c>
      <c r="BS25" s="8">
        <v>2.4003711806968302E-2</v>
      </c>
      <c r="BT25" s="8">
        <v>1.3759089439921801E-2</v>
      </c>
      <c r="BU25" s="8">
        <v>9.0834035893281498E-2</v>
      </c>
      <c r="BV25" s="1">
        <v>4.6228421411352298E-2</v>
      </c>
      <c r="BW25" s="1">
        <v>11.605480663901799</v>
      </c>
      <c r="BX25" s="8">
        <v>8.2873952022430402</v>
      </c>
      <c r="BY25" s="8">
        <v>1.9260054602043899</v>
      </c>
      <c r="BZ25" s="1">
        <v>9.4309101410004495E-2</v>
      </c>
      <c r="CA25" s="1">
        <v>0.3</v>
      </c>
      <c r="CB25" s="8">
        <v>2.5</v>
      </c>
      <c r="CC25" s="8">
        <v>241.898</v>
      </c>
      <c r="CD25" s="8">
        <v>0.35599999999999998</v>
      </c>
      <c r="CE25" s="8">
        <v>17</v>
      </c>
      <c r="CF25" s="8">
        <v>50</v>
      </c>
      <c r="CG25" s="8">
        <v>0</v>
      </c>
      <c r="CH25" s="8">
        <v>18</v>
      </c>
      <c r="CI25" s="8">
        <v>50</v>
      </c>
      <c r="CJ25" s="8">
        <v>16</v>
      </c>
      <c r="CK25" s="8">
        <v>1863.4693877697</v>
      </c>
      <c r="CL25" s="1">
        <v>1</v>
      </c>
      <c r="CM25" s="1"/>
      <c r="CN25">
        <v>7.5</v>
      </c>
      <c r="CO25">
        <v>134.5</v>
      </c>
      <c r="CP25">
        <v>16</v>
      </c>
      <c r="CQ25">
        <v>20</v>
      </c>
      <c r="CR25">
        <v>58</v>
      </c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>
        <v>29.401599999999998</v>
      </c>
      <c r="DL25">
        <v>9550</v>
      </c>
      <c r="DO25">
        <v>242.89367949221</v>
      </c>
      <c r="DR25" s="1">
        <v>2866.4548380860701</v>
      </c>
      <c r="DS25" s="1">
        <v>242.87841199381401</v>
      </c>
      <c r="DT25" s="1">
        <v>2866.5</v>
      </c>
      <c r="DU25" s="1">
        <v>2.4194909975243499</v>
      </c>
      <c r="DV25">
        <f t="shared" si="0"/>
        <v>0.23700267248967011</v>
      </c>
      <c r="DW25" s="11">
        <v>2.5606309999999999</v>
      </c>
      <c r="DX25">
        <v>282.87576300000001</v>
      </c>
      <c r="DY25" s="10" t="s">
        <v>197</v>
      </c>
      <c r="DZ25" s="10" t="s">
        <v>198</v>
      </c>
      <c r="EA25" s="10" t="s">
        <v>199</v>
      </c>
      <c r="EB25" s="10" t="s">
        <v>200</v>
      </c>
      <c r="EC25" s="10" t="s">
        <v>201</v>
      </c>
    </row>
    <row r="26" spans="1:133">
      <c r="A26" s="7">
        <v>39218</v>
      </c>
      <c r="B26">
        <v>49.8</v>
      </c>
      <c r="C26">
        <v>24.5</v>
      </c>
      <c r="D26" s="7"/>
      <c r="E26" s="7"/>
      <c r="F26" s="7"/>
      <c r="G26" s="7"/>
      <c r="H26" s="7"/>
      <c r="I26" s="7"/>
      <c r="J26">
        <v>0.02</v>
      </c>
      <c r="K26" s="8" t="s">
        <v>202</v>
      </c>
      <c r="L26" s="1">
        <v>787.907184557047</v>
      </c>
      <c r="M26">
        <v>78.629344185343498</v>
      </c>
      <c r="N26" s="1">
        <v>0.11616397386171901</v>
      </c>
      <c r="O26" s="8">
        <v>3.4844331113968903E-2</v>
      </c>
      <c r="P26" s="8">
        <v>0.16855503803219701</v>
      </c>
      <c r="Q26" s="8">
        <v>6.9688662227937806E-2</v>
      </c>
      <c r="R26" s="8">
        <v>1.03997829150043E-2</v>
      </c>
      <c r="S26" s="8">
        <v>6.1303711482799898E-3</v>
      </c>
      <c r="T26" s="8">
        <v>1.16998725219381E-2</v>
      </c>
      <c r="U26" s="1">
        <v>7.0893044873412596E-3</v>
      </c>
      <c r="V26" s="1">
        <v>0.86784143728178298</v>
      </c>
      <c r="W26" s="8">
        <v>0.87734244460366995</v>
      </c>
      <c r="X26" s="8">
        <v>0.87259194094272596</v>
      </c>
      <c r="Y26" s="8">
        <f t="shared" si="1"/>
        <v>43.122067360066893</v>
      </c>
      <c r="Z26" s="1">
        <v>4.7505036609436502E-3</v>
      </c>
      <c r="AA26" s="1">
        <v>0.92525544369080504</v>
      </c>
      <c r="AB26" s="1">
        <v>0.92532777264875499</v>
      </c>
      <c r="AC26" s="1">
        <v>0.92529296875</v>
      </c>
      <c r="AD26" s="1">
        <v>7.2328957949840901E-5</v>
      </c>
      <c r="AE26" s="1">
        <v>2.31899827911787E-2</v>
      </c>
      <c r="AF26" s="1">
        <v>1.064453125</v>
      </c>
      <c r="AG26" s="1">
        <v>1.00184556012115E-4</v>
      </c>
      <c r="AH26" s="1">
        <v>1.09375</v>
      </c>
      <c r="AI26" s="1">
        <v>6.43132616654503E-5</v>
      </c>
      <c r="AJ26" s="1">
        <v>60</v>
      </c>
      <c r="AK26" s="8">
        <v>1.1228968001336099</v>
      </c>
      <c r="AL26" s="8">
        <v>1.1233979831196299</v>
      </c>
      <c r="AM26" s="8">
        <v>1.123046875</v>
      </c>
      <c r="AN26" s="8">
        <v>5.0118298601442601E-4</v>
      </c>
      <c r="AO26" s="8">
        <v>3.45847909864982E-2</v>
      </c>
      <c r="AP26" s="8">
        <v>1.6796875</v>
      </c>
      <c r="AQ26" s="8">
        <v>9.5258641286874503E-5</v>
      </c>
      <c r="AR26" s="8">
        <v>2.021484375</v>
      </c>
      <c r="AS26" s="1">
        <v>1.48434223208492E-5</v>
      </c>
      <c r="AT26" s="1">
        <v>6.2993007477361407E-5</v>
      </c>
      <c r="AU26" s="1">
        <v>4.7794705035411702E-5</v>
      </c>
      <c r="AV26" s="1">
        <v>6.1390903383810099E-4</v>
      </c>
      <c r="AW26" s="1">
        <v>4.74343929851556E-4</v>
      </c>
      <c r="AX26" s="1">
        <v>1.6752109289547599E-4</v>
      </c>
      <c r="AY26" s="1">
        <v>1.72901958987134E-4</v>
      </c>
      <c r="AZ26" s="1">
        <v>6.9247036339669402E-5</v>
      </c>
      <c r="BA26" s="1">
        <v>5.18638512343988E-5</v>
      </c>
      <c r="BB26" s="1">
        <v>3.4509857506953897E-5</v>
      </c>
      <c r="BC26" s="1">
        <v>3.0839504972339199E-5</v>
      </c>
      <c r="BD26" s="1">
        <v>4.940062240417E-5</v>
      </c>
      <c r="BE26" s="8">
        <v>4.5810209299998397E-5</v>
      </c>
      <c r="BF26" s="8">
        <v>6.8562470844374303E-4</v>
      </c>
      <c r="BG26" s="8">
        <v>8.7819980893470099E-4</v>
      </c>
      <c r="BH26" s="8">
        <v>1.2415519748673799E-4</v>
      </c>
      <c r="BI26" s="8">
        <v>1.54886511128459E-4</v>
      </c>
      <c r="BJ26" s="8">
        <v>1.08771319092777E-4</v>
      </c>
      <c r="BK26" s="8">
        <v>1.8075525651747501E-4</v>
      </c>
      <c r="BL26" s="8">
        <v>3.1920836614072899E-5</v>
      </c>
      <c r="BM26" s="1">
        <v>2.5608924200543301E-5</v>
      </c>
      <c r="BN26" s="1">
        <v>0.144221692715821</v>
      </c>
      <c r="BO26" s="8">
        <v>0.14546124417898901</v>
      </c>
      <c r="BP26" s="8">
        <v>3.45614742584694E-2</v>
      </c>
      <c r="BQ26" s="8">
        <v>4.33334595475178E-2</v>
      </c>
      <c r="BR26" s="8">
        <v>3.8947466902993597E-2</v>
      </c>
      <c r="BS26" s="8">
        <v>0.10151630176807799</v>
      </c>
      <c r="BT26" s="8">
        <v>6.2027302823547698E-3</v>
      </c>
      <c r="BU26" s="8">
        <v>0.105274225812828</v>
      </c>
      <c r="BV26" s="1">
        <v>0.17738244863223299</v>
      </c>
      <c r="BW26" s="1">
        <v>16.207553504700101</v>
      </c>
      <c r="BX26" s="8">
        <v>11.6696072540625</v>
      </c>
      <c r="BY26" s="8">
        <v>3.70298004424868</v>
      </c>
      <c r="BZ26" s="1">
        <v>0.89591650485797203</v>
      </c>
      <c r="CA26" s="1">
        <v>0.18</v>
      </c>
      <c r="CB26" s="8">
        <v>7.5</v>
      </c>
      <c r="CC26" s="8">
        <v>83.313999999999993</v>
      </c>
      <c r="CD26" s="8">
        <v>0.33700000000000002</v>
      </c>
      <c r="CE26" s="8">
        <v>21</v>
      </c>
      <c r="CF26" s="8">
        <v>31</v>
      </c>
      <c r="CG26" s="8">
        <v>0</v>
      </c>
      <c r="CH26" s="8">
        <v>22</v>
      </c>
      <c r="CI26" s="8">
        <v>14</v>
      </c>
      <c r="CJ26" s="8">
        <v>31</v>
      </c>
      <c r="CK26" s="8">
        <v>296.22421407699602</v>
      </c>
      <c r="CL26" s="1">
        <v>3</v>
      </c>
      <c r="CM26" s="1"/>
      <c r="CN26">
        <v>48.9</v>
      </c>
      <c r="CO26">
        <v>13.7</v>
      </c>
      <c r="CP26">
        <v>21</v>
      </c>
      <c r="CQ26">
        <v>28</v>
      </c>
      <c r="CR26">
        <v>54</v>
      </c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>
        <v>5.5232999999999999</v>
      </c>
      <c r="DL26">
        <v>2716</v>
      </c>
      <c r="DO26">
        <v>78.629344185343498</v>
      </c>
      <c r="DR26" s="1">
        <v>787.907184557047</v>
      </c>
      <c r="DS26" s="1">
        <v>78.199051750045399</v>
      </c>
      <c r="DT26" s="1">
        <v>788.1</v>
      </c>
      <c r="DU26" s="1">
        <v>0.88952802390615704</v>
      </c>
      <c r="DV26">
        <f t="shared" si="0"/>
        <v>1.6936082963431076E-2</v>
      </c>
      <c r="DW26" s="11">
        <v>5.0372199999999996</v>
      </c>
      <c r="DX26">
        <v>264.00228900000002</v>
      </c>
      <c r="DY26" s="10" t="s">
        <v>203</v>
      </c>
      <c r="DZ26" s="10" t="s">
        <v>204</v>
      </c>
      <c r="EA26" s="10" t="s">
        <v>205</v>
      </c>
      <c r="EB26" s="10" t="s">
        <v>206</v>
      </c>
      <c r="EC26" s="10" t="s">
        <v>207</v>
      </c>
    </row>
    <row r="27" spans="1:133">
      <c r="A27" s="14">
        <v>37296</v>
      </c>
      <c r="B27">
        <v>-20</v>
      </c>
      <c r="C27">
        <v>138</v>
      </c>
      <c r="D27" s="7"/>
      <c r="E27" s="7"/>
      <c r="F27" s="7"/>
      <c r="G27" s="7"/>
      <c r="H27" s="7"/>
      <c r="I27" s="7"/>
      <c r="J27">
        <v>0.16</v>
      </c>
      <c r="K27" s="8" t="s">
        <v>208</v>
      </c>
      <c r="L27" s="1">
        <v>383.66725173788302</v>
      </c>
      <c r="M27">
        <v>92.277781526501101</v>
      </c>
      <c r="N27" s="1">
        <v>1.09574302535115</v>
      </c>
      <c r="O27" s="8">
        <v>0.18028391041744299</v>
      </c>
      <c r="P27" s="8">
        <v>1.65108544102493</v>
      </c>
      <c r="Q27" s="8">
        <v>0.36056782083488598</v>
      </c>
      <c r="R27" s="8">
        <v>2.2150176477702899E-2</v>
      </c>
      <c r="S27" s="8">
        <v>1.3230481092267101E-2</v>
      </c>
      <c r="T27" s="8">
        <v>2.4788672020669599E-2</v>
      </c>
      <c r="U27" s="1">
        <v>1.5138258172307101E-2</v>
      </c>
      <c r="V27" s="1">
        <v>1.5022624694067599</v>
      </c>
      <c r="W27" s="8">
        <v>1.9099993899816099</v>
      </c>
      <c r="X27" s="8">
        <v>1.70613092969418</v>
      </c>
      <c r="Y27" s="8">
        <f t="shared" si="1"/>
        <v>6.4938330474321386</v>
      </c>
      <c r="Z27" s="1">
        <v>0.203868460287424</v>
      </c>
      <c r="AA27" s="1">
        <v>0.31221702978715499</v>
      </c>
      <c r="AB27" s="1">
        <v>0.31320024567990101</v>
      </c>
      <c r="AC27" s="1">
        <v>0.3125</v>
      </c>
      <c r="AD27" s="1">
        <v>9.8321589274580302E-4</v>
      </c>
      <c r="AE27" s="1">
        <v>0.15399225583654799</v>
      </c>
      <c r="AF27" s="1">
        <v>0.32470703125</v>
      </c>
      <c r="AG27" s="1">
        <v>2.1330891682806601E-3</v>
      </c>
      <c r="AH27" s="1">
        <v>0.33203125</v>
      </c>
      <c r="AI27" s="1">
        <v>2.44215530778253E-3</v>
      </c>
      <c r="AJ27" s="1">
        <v>50</v>
      </c>
      <c r="AK27" s="8">
        <v>0.68342373249005395</v>
      </c>
      <c r="AL27" s="8">
        <v>0.68364845652293105</v>
      </c>
      <c r="AM27" s="8">
        <v>0.68359375</v>
      </c>
      <c r="AN27" s="8">
        <v>2.24724032876544E-4</v>
      </c>
      <c r="AO27" s="8">
        <v>1.25933760932136</v>
      </c>
      <c r="AP27" s="8">
        <v>2.55859375</v>
      </c>
      <c r="AQ27" s="8">
        <v>8.7802073816282199E-5</v>
      </c>
      <c r="AR27" s="8">
        <v>2.8515625</v>
      </c>
      <c r="AS27" s="15">
        <v>3.4347027627623403E-5</v>
      </c>
      <c r="AT27" s="16">
        <v>3.1908948355629102E-3</v>
      </c>
      <c r="AU27" s="1">
        <v>2.9159620639987601E-3</v>
      </c>
      <c r="AV27" s="1">
        <v>9.8020340907100795E-3</v>
      </c>
      <c r="AW27" s="1">
        <v>9.2328256647549595E-3</v>
      </c>
      <c r="AX27" s="1">
        <v>8.5263506285105197E-4</v>
      </c>
      <c r="AY27" s="1">
        <v>1.5802282791069801E-3</v>
      </c>
      <c r="AZ27" s="1">
        <v>2.1119757545255799E-4</v>
      </c>
      <c r="BA27" s="1">
        <v>2.75625004205788E-4</v>
      </c>
      <c r="BB27" s="1">
        <v>1.1278046077812901E-4</v>
      </c>
      <c r="BC27" s="15">
        <v>1.08284680931918E-4</v>
      </c>
      <c r="BD27" s="16">
        <v>2.4698436847542E-4</v>
      </c>
      <c r="BE27" s="8">
        <v>2.2945438247903599E-4</v>
      </c>
      <c r="BF27" s="8">
        <v>9.7549990068564602E-3</v>
      </c>
      <c r="BG27" s="8">
        <v>7.7605756291098003E-3</v>
      </c>
      <c r="BH27" s="8">
        <v>3.0544789340983502E-4</v>
      </c>
      <c r="BI27" s="8">
        <v>2.5753498412840802E-4</v>
      </c>
      <c r="BJ27" s="8">
        <v>1.81286332176172E-4</v>
      </c>
      <c r="BK27" s="8">
        <v>1.9620221678826901E-4</v>
      </c>
      <c r="BL27" s="8">
        <v>7.6250392886556795E-5</v>
      </c>
      <c r="BM27" s="15">
        <v>6.4798244773306996E-5</v>
      </c>
      <c r="BN27" s="16">
        <v>1.1292456791694001</v>
      </c>
      <c r="BO27" s="8">
        <v>0.94099492614671698</v>
      </c>
      <c r="BP27" s="8">
        <v>0.14581983107463201</v>
      </c>
      <c r="BQ27" s="8">
        <v>0.20106580794819101</v>
      </c>
      <c r="BR27" s="8">
        <v>0.17344281951141199</v>
      </c>
      <c r="BS27" s="8">
        <v>0.61800323924340295</v>
      </c>
      <c r="BT27" s="8">
        <v>3.9064804880569202E-2</v>
      </c>
      <c r="BU27" s="8">
        <v>0.95580285965799106</v>
      </c>
      <c r="BV27" s="15">
        <v>1.1257883703206399</v>
      </c>
      <c r="BW27" s="16">
        <v>74.540509538918002</v>
      </c>
      <c r="BX27" s="8">
        <v>47.4061149758911</v>
      </c>
      <c r="BY27" s="8">
        <v>6.5107663860083003</v>
      </c>
      <c r="BZ27" s="15">
        <v>1.29925080610627</v>
      </c>
      <c r="CA27" s="16">
        <v>0.09</v>
      </c>
      <c r="CB27" s="8">
        <v>9.9</v>
      </c>
      <c r="CC27" s="8">
        <v>76.66</v>
      </c>
      <c r="CD27" s="8">
        <v>0.373</v>
      </c>
      <c r="CE27" s="8">
        <v>19</v>
      </c>
      <c r="CF27" s="8">
        <v>30</v>
      </c>
      <c r="CG27" s="8">
        <v>5</v>
      </c>
      <c r="CH27" s="8">
        <v>20</v>
      </c>
      <c r="CI27" s="8">
        <v>20</v>
      </c>
      <c r="CJ27" s="8">
        <v>7</v>
      </c>
      <c r="CK27" s="8">
        <v>277.265220999718</v>
      </c>
      <c r="CL27" s="15">
        <v>3</v>
      </c>
      <c r="CM27" s="1"/>
      <c r="CN27">
        <v>-19.899999999999999</v>
      </c>
      <c r="CO27">
        <v>134.30000000000001</v>
      </c>
      <c r="CP27">
        <v>19</v>
      </c>
      <c r="CQ27">
        <v>50</v>
      </c>
      <c r="CR27">
        <v>26</v>
      </c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>
        <v>52.4833</v>
      </c>
      <c r="DL27">
        <v>1828</v>
      </c>
      <c r="DO27">
        <v>92.277781526501101</v>
      </c>
      <c r="DR27" s="1">
        <v>383.66725173788302</v>
      </c>
      <c r="DS27" s="1">
        <v>91.709253998831201</v>
      </c>
      <c r="DT27" s="1">
        <v>394.5</v>
      </c>
      <c r="DU27" s="1">
        <v>2.2750203904784398</v>
      </c>
      <c r="DV27">
        <f t="shared" si="0"/>
        <v>0.56888946078425984</v>
      </c>
      <c r="DW27" s="11">
        <v>-2.0605959999999999</v>
      </c>
      <c r="DX27">
        <v>281.471405</v>
      </c>
      <c r="DY27" s="10" t="s">
        <v>209</v>
      </c>
      <c r="DZ27" s="10" t="s">
        <v>210</v>
      </c>
      <c r="EA27" s="10" t="s">
        <v>211</v>
      </c>
      <c r="EB27" s="10" t="s">
        <v>212</v>
      </c>
      <c r="EC27" s="10" t="s">
        <v>213</v>
      </c>
    </row>
    <row r="28" spans="1:133">
      <c r="A28" s="7">
        <v>39104</v>
      </c>
      <c r="B28">
        <v>45.4</v>
      </c>
      <c r="C28">
        <v>53.5</v>
      </c>
      <c r="D28" s="7"/>
      <c r="E28" s="7"/>
      <c r="F28" s="7"/>
      <c r="G28" s="7"/>
      <c r="H28" s="7"/>
      <c r="I28" s="7"/>
      <c r="J28">
        <v>0.24</v>
      </c>
      <c r="K28" s="8" t="s">
        <v>106</v>
      </c>
      <c r="L28" s="1">
        <v>2420.7517603548599</v>
      </c>
      <c r="M28">
        <v>259.860178262256</v>
      </c>
      <c r="N28" s="1">
        <v>0.262141204961295</v>
      </c>
      <c r="O28" s="8">
        <v>5.36858453178281E-2</v>
      </c>
      <c r="P28" s="8">
        <v>0.44412040703551903</v>
      </c>
      <c r="Q28" s="8">
        <v>0.10737169063565601</v>
      </c>
      <c r="R28" s="8">
        <v>1.77913631016135E-2</v>
      </c>
      <c r="S28" s="8">
        <v>1.05115696460229E-2</v>
      </c>
      <c r="T28" s="8">
        <v>2.1650160427240502E-2</v>
      </c>
      <c r="U28" s="1">
        <v>1.24752244728898E-2</v>
      </c>
      <c r="V28" s="1">
        <v>2.9342380897382401</v>
      </c>
      <c r="W28" s="8">
        <v>4.1728032987386703</v>
      </c>
      <c r="X28" s="8">
        <v>3.5535206942384598</v>
      </c>
      <c r="Y28" s="8">
        <f t="shared" si="1"/>
        <v>2.2238493327135136</v>
      </c>
      <c r="Z28" s="1">
        <v>0.619282604500213</v>
      </c>
      <c r="AA28" s="1">
        <v>0.23592984247453</v>
      </c>
      <c r="AB28" s="1">
        <v>0.237320466178635</v>
      </c>
      <c r="AC28" s="1">
        <v>0.23681640625</v>
      </c>
      <c r="AD28" s="1">
        <v>1.39062370410487E-3</v>
      </c>
      <c r="AE28" s="1">
        <v>0.44967075120139199</v>
      </c>
      <c r="AF28" s="1">
        <v>0.5126953125</v>
      </c>
      <c r="AG28" s="1">
        <v>9.6764679691033098E-4</v>
      </c>
      <c r="AH28" s="1">
        <v>0.6591796875</v>
      </c>
      <c r="AI28" s="1">
        <v>9.7275623969987895E-5</v>
      </c>
      <c r="AJ28" s="1">
        <v>40</v>
      </c>
      <c r="AK28" s="8">
        <v>0.232966358494825</v>
      </c>
      <c r="AL28" s="8">
        <v>0.237977017525455</v>
      </c>
      <c r="AM28" s="8">
        <v>0.234375</v>
      </c>
      <c r="AN28" s="8">
        <v>5.0106590306304398E-3</v>
      </c>
      <c r="AO28" s="8">
        <v>0.62601962621467799</v>
      </c>
      <c r="AP28" s="8">
        <v>0.91796875</v>
      </c>
      <c r="AQ28" s="8">
        <v>1.50070437209294E-4</v>
      </c>
      <c r="AR28" s="8">
        <v>1.46484375</v>
      </c>
      <c r="AS28" s="1">
        <v>8.55261114462639E-5</v>
      </c>
      <c r="AT28" s="1">
        <v>6.9282532512195101E-3</v>
      </c>
      <c r="AU28" s="1">
        <v>7.0314864595013796E-3</v>
      </c>
      <c r="AV28" s="1">
        <v>5.9418101647183003E-3</v>
      </c>
      <c r="AW28" s="1">
        <v>5.9733122229332497E-3</v>
      </c>
      <c r="AX28" s="1">
        <v>4.3154060111418101E-4</v>
      </c>
      <c r="AY28" s="1">
        <v>7.6088016564610503E-4</v>
      </c>
      <c r="AZ28" s="1">
        <v>8.0036826935181901E-5</v>
      </c>
      <c r="BA28" s="1">
        <v>8.4343025547149996E-5</v>
      </c>
      <c r="BB28" s="1">
        <v>4.5300309611024003E-5</v>
      </c>
      <c r="BC28" s="1">
        <v>7.1357459123369194E-5</v>
      </c>
      <c r="BD28" s="1">
        <v>1.1585429379678601E-2</v>
      </c>
      <c r="BE28" s="8">
        <v>1.58069090528749E-2</v>
      </c>
      <c r="BF28" s="8">
        <v>1.5403921526702599E-2</v>
      </c>
      <c r="BG28" s="8">
        <v>1.84085013281312E-2</v>
      </c>
      <c r="BH28" s="8">
        <v>1.7439227174930599E-3</v>
      </c>
      <c r="BI28" s="8">
        <v>2.1799438746643801E-3</v>
      </c>
      <c r="BJ28" s="8">
        <v>3.7826431560105501E-4</v>
      </c>
      <c r="BK28" s="8">
        <v>3.1766828010652902E-4</v>
      </c>
      <c r="BL28" s="8">
        <v>1.7034933023581101E-4</v>
      </c>
      <c r="BM28" s="1">
        <v>2.5026174838063101E-4</v>
      </c>
      <c r="BN28" s="1">
        <v>0.90988975452485399</v>
      </c>
      <c r="BO28" s="8">
        <v>0.32172756308842598</v>
      </c>
      <c r="BP28" s="8">
        <v>0.109349599703137</v>
      </c>
      <c r="BQ28" s="8">
        <v>0.156362275069475</v>
      </c>
      <c r="BR28" s="8">
        <v>0.13285593738630599</v>
      </c>
      <c r="BS28" s="8">
        <v>0.25591795774936599</v>
      </c>
      <c r="BT28" s="8">
        <v>3.3242981553258999E-2</v>
      </c>
      <c r="BU28" s="8">
        <v>0.77703381713854802</v>
      </c>
      <c r="BV28" s="1">
        <v>0.41109928964840498</v>
      </c>
      <c r="BW28" s="1">
        <v>24.9626970400735</v>
      </c>
      <c r="BX28" s="8">
        <v>15.935558837252399</v>
      </c>
      <c r="BY28" s="8">
        <v>6.8486947021356102</v>
      </c>
      <c r="BZ28" s="1">
        <v>1.3986440048776001</v>
      </c>
      <c r="CA28" s="1">
        <v>0.09</v>
      </c>
      <c r="CB28" s="8">
        <v>4</v>
      </c>
      <c r="CC28" s="8">
        <v>261.30500000000001</v>
      </c>
      <c r="CD28" s="8">
        <v>0.34200000000000003</v>
      </c>
      <c r="CE28" s="8">
        <v>8</v>
      </c>
      <c r="CF28" s="8">
        <v>29</v>
      </c>
      <c r="CG28" s="8">
        <v>16</v>
      </c>
      <c r="CH28" s="8">
        <v>9</v>
      </c>
      <c r="CI28" s="8">
        <v>28</v>
      </c>
      <c r="CJ28" s="8">
        <v>50</v>
      </c>
      <c r="CK28" s="8">
        <v>287.97380971908598</v>
      </c>
      <c r="CL28" s="1">
        <v>1</v>
      </c>
      <c r="CM28" s="1"/>
      <c r="CN28">
        <v>53.9</v>
      </c>
      <c r="CO28">
        <v>84.8</v>
      </c>
      <c r="CP28">
        <v>7</v>
      </c>
      <c r="CQ28">
        <v>18</v>
      </c>
      <c r="CR28">
        <v>54</v>
      </c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>
        <v>90.578000000000003</v>
      </c>
      <c r="DL28">
        <v>7716</v>
      </c>
      <c r="DO28">
        <v>259.860178262256</v>
      </c>
      <c r="DR28" s="1">
        <v>2420.7517603548599</v>
      </c>
      <c r="DS28" s="1">
        <v>259.76026985536402</v>
      </c>
      <c r="DT28" s="1">
        <v>2420.8000000000002</v>
      </c>
      <c r="DU28" s="1">
        <v>4.9958950675790401</v>
      </c>
      <c r="DV28">
        <f t="shared" si="0"/>
        <v>1.4423743733405803</v>
      </c>
      <c r="DW28" s="11">
        <v>-1.453649</v>
      </c>
      <c r="DX28">
        <v>258.34539799999999</v>
      </c>
      <c r="DY28" s="10" t="s">
        <v>214</v>
      </c>
      <c r="DZ28" s="10" t="s">
        <v>215</v>
      </c>
      <c r="EA28" s="10" t="s">
        <v>216</v>
      </c>
      <c r="EB28" s="10" t="s">
        <v>217</v>
      </c>
      <c r="EC28" s="10" t="s">
        <v>218</v>
      </c>
    </row>
    <row r="29" spans="1:133">
      <c r="A29" s="7">
        <v>39104</v>
      </c>
      <c r="B29">
        <v>45.4</v>
      </c>
      <c r="C29">
        <v>53.5</v>
      </c>
      <c r="D29" s="7"/>
      <c r="E29" s="7"/>
      <c r="F29" s="7"/>
      <c r="G29" s="7"/>
      <c r="H29" s="7"/>
      <c r="I29" s="7"/>
      <c r="J29">
        <v>0.24</v>
      </c>
      <c r="K29" s="8" t="s">
        <v>100</v>
      </c>
      <c r="L29" s="1">
        <v>651.18322637848803</v>
      </c>
      <c r="M29">
        <v>212.79860786796399</v>
      </c>
      <c r="N29" s="1">
        <v>2.1254330271547701</v>
      </c>
      <c r="O29" s="8">
        <v>0.33112007099937002</v>
      </c>
      <c r="P29" s="8">
        <v>3.48101681402798</v>
      </c>
      <c r="Q29" s="8">
        <v>0.66224014199874104</v>
      </c>
      <c r="R29" s="8">
        <v>0.10011305729132</v>
      </c>
      <c r="S29" s="8">
        <v>6.1727189560839203E-2</v>
      </c>
      <c r="T29" s="8">
        <v>0.111789568267712</v>
      </c>
      <c r="U29" s="1">
        <v>6.9278184359122599E-2</v>
      </c>
      <c r="V29" s="1">
        <v>3.8724748265651998</v>
      </c>
      <c r="W29" s="8">
        <v>3.2723509299926299</v>
      </c>
      <c r="X29" s="8">
        <v>3.57241287827891</v>
      </c>
      <c r="Y29" s="8">
        <f t="shared" si="1"/>
        <v>0.13728760624740488</v>
      </c>
      <c r="Z29" s="1">
        <v>0.30006194828628502</v>
      </c>
      <c r="AA29" s="1">
        <v>0.29848137685097698</v>
      </c>
      <c r="AB29" s="1">
        <v>0.30152720080765799</v>
      </c>
      <c r="AC29" s="1">
        <v>0.30029296875</v>
      </c>
      <c r="AD29" s="1">
        <v>3.04582395668102E-3</v>
      </c>
      <c r="AE29" s="1">
        <v>7.28397870233026</v>
      </c>
      <c r="AF29" s="1">
        <v>0.625</v>
      </c>
      <c r="AG29" s="1">
        <v>2.22509143809813E-3</v>
      </c>
      <c r="AH29" s="1">
        <v>0.65185546875</v>
      </c>
      <c r="AI29" s="1">
        <v>3.4513765382669401E-3</v>
      </c>
      <c r="AJ29" s="1">
        <v>50</v>
      </c>
      <c r="AK29" s="8">
        <v>0.30961439266044199</v>
      </c>
      <c r="AL29" s="8">
        <v>0.313859001927974</v>
      </c>
      <c r="AM29" s="8">
        <v>0.3125</v>
      </c>
      <c r="AN29" s="8">
        <v>4.2446092675312904E-3</v>
      </c>
      <c r="AO29" s="8">
        <v>23.969465354842701</v>
      </c>
      <c r="AP29" s="8">
        <v>1.19140625</v>
      </c>
      <c r="AQ29" s="8">
        <v>1.64360395628542E-3</v>
      </c>
      <c r="AR29" s="8">
        <v>6.19140625</v>
      </c>
      <c r="AS29" s="1">
        <v>1.30610861284097E-5</v>
      </c>
      <c r="AT29" s="1">
        <v>9.4589723553454297E-2</v>
      </c>
      <c r="AU29" s="1">
        <v>8.64463840435859E-2</v>
      </c>
      <c r="AV29" s="1">
        <v>0.162172879757956</v>
      </c>
      <c r="AW29" s="1">
        <v>0.231317129940735</v>
      </c>
      <c r="AX29" s="1">
        <v>8.8972176560656504E-3</v>
      </c>
      <c r="AY29" s="1">
        <v>1.11599018990355E-2</v>
      </c>
      <c r="AZ29" s="1">
        <v>1.4014417536567E-3</v>
      </c>
      <c r="BA29" s="1">
        <v>8.3998560777236197E-4</v>
      </c>
      <c r="BB29" s="1">
        <v>1.7511971028862201E-3</v>
      </c>
      <c r="BC29" s="1">
        <v>2.3502316167540601E-3</v>
      </c>
      <c r="BD29" s="1">
        <v>0.26252860084625601</v>
      </c>
      <c r="BE29" s="8">
        <v>0.34329614055663998</v>
      </c>
      <c r="BF29" s="8">
        <v>0.31998142099671401</v>
      </c>
      <c r="BG29" s="8">
        <v>0.26140410683681298</v>
      </c>
      <c r="BH29" s="8">
        <v>8.2048420689330593E-3</v>
      </c>
      <c r="BI29" s="8">
        <v>1.0451920184929599E-2</v>
      </c>
      <c r="BJ29" s="8">
        <v>1.6113966219769801E-3</v>
      </c>
      <c r="BK29" s="8">
        <v>1.58575263854073E-3</v>
      </c>
      <c r="BL29" s="8">
        <v>2.8754912280824101E-3</v>
      </c>
      <c r="BM29" s="1">
        <v>3.1157402504087099E-3</v>
      </c>
      <c r="BN29" s="1">
        <v>12.1184097902009</v>
      </c>
      <c r="BO29" s="8">
        <v>12.7995779424659</v>
      </c>
      <c r="BP29" s="8">
        <v>2.8757971478127198</v>
      </c>
      <c r="BQ29" s="8">
        <v>2.9905121588993202</v>
      </c>
      <c r="BR29" s="8">
        <v>2.93315465335602</v>
      </c>
      <c r="BS29" s="8">
        <v>6.7386571494152196</v>
      </c>
      <c r="BT29" s="8">
        <v>8.1115762243227002E-2</v>
      </c>
      <c r="BU29" s="8">
        <v>9.1852551368448907</v>
      </c>
      <c r="BV29" s="1">
        <v>14.4650854018434</v>
      </c>
      <c r="BW29" s="1">
        <v>34.770857151016102</v>
      </c>
      <c r="BX29" s="8">
        <v>22.436150253897502</v>
      </c>
      <c r="BY29" s="8">
        <v>4.1315277311871101</v>
      </c>
      <c r="BZ29" s="1">
        <v>0.19917039293205299</v>
      </c>
      <c r="CA29" s="1">
        <v>0.04</v>
      </c>
      <c r="CB29" s="8">
        <v>9.3000000000000007</v>
      </c>
      <c r="CC29" s="8">
        <v>206.66800000000001</v>
      </c>
      <c r="CD29" s="8">
        <v>0.35199999999999998</v>
      </c>
      <c r="CE29" s="8">
        <v>7</v>
      </c>
      <c r="CF29" s="8">
        <v>16</v>
      </c>
      <c r="CG29" s="8">
        <v>0</v>
      </c>
      <c r="CH29" s="8">
        <v>7</v>
      </c>
      <c r="CI29" s="8">
        <v>53</v>
      </c>
      <c r="CJ29" s="8">
        <v>2</v>
      </c>
      <c r="CK29" s="8">
        <v>235.30612254142801</v>
      </c>
      <c r="CL29" s="1">
        <v>1</v>
      </c>
      <c r="CM29" s="1"/>
      <c r="CN29">
        <v>50.4</v>
      </c>
      <c r="CO29">
        <v>58</v>
      </c>
      <c r="CP29">
        <v>7</v>
      </c>
      <c r="CQ29">
        <v>18</v>
      </c>
      <c r="CR29">
        <v>54</v>
      </c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>
        <v>51.135800000000003</v>
      </c>
      <c r="DL29">
        <v>2106</v>
      </c>
      <c r="DO29">
        <v>212.79860786796399</v>
      </c>
      <c r="DR29" s="1">
        <v>651.18322637848803</v>
      </c>
      <c r="DS29" s="1">
        <v>212.95874266447899</v>
      </c>
      <c r="DT29" s="1">
        <v>651.1</v>
      </c>
      <c r="DU29" s="1">
        <v>4.2802812793821001</v>
      </c>
      <c r="DV29">
        <f t="shared" si="0"/>
        <v>0.70786840110319016</v>
      </c>
      <c r="DW29" s="11">
        <v>-8.0840259999999997</v>
      </c>
      <c r="DX29">
        <v>260.162598</v>
      </c>
      <c r="DY29" s="10" t="s">
        <v>219</v>
      </c>
      <c r="DZ29" s="10" t="s">
        <v>220</v>
      </c>
      <c r="EA29" s="10" t="s">
        <v>221</v>
      </c>
      <c r="EB29" s="10" t="s">
        <v>222</v>
      </c>
      <c r="EC29" s="10" t="s">
        <v>223</v>
      </c>
    </row>
    <row r="30" spans="1:133">
      <c r="A30" s="7">
        <v>39099</v>
      </c>
      <c r="B30">
        <v>-8.66</v>
      </c>
      <c r="C30">
        <v>50.84</v>
      </c>
      <c r="D30" s="7"/>
      <c r="E30" s="7"/>
      <c r="F30" s="7"/>
      <c r="G30" s="7"/>
      <c r="H30" s="7"/>
      <c r="I30" s="7"/>
      <c r="J30">
        <v>1.36</v>
      </c>
      <c r="K30" s="8" t="s">
        <v>224</v>
      </c>
      <c r="L30" s="1">
        <v>3767.5142062704799</v>
      </c>
      <c r="M30">
        <v>76.812008788434795</v>
      </c>
      <c r="N30" s="1">
        <v>7.3540237562799704E-2</v>
      </c>
      <c r="O30" s="8">
        <v>4.6869237725072899E-2</v>
      </c>
      <c r="P30" s="8">
        <v>0.11084373267619201</v>
      </c>
      <c r="Q30" s="8">
        <v>9.3738475450145894E-2</v>
      </c>
      <c r="R30" s="8">
        <v>2.75494137414149E-2</v>
      </c>
      <c r="S30" s="8">
        <v>1.72972365238112E-2</v>
      </c>
      <c r="T30" s="8">
        <v>1.3602920590524901E-2</v>
      </c>
      <c r="U30" s="1">
        <v>8.2076513755904006E-3</v>
      </c>
      <c r="V30" s="1">
        <v>2.6995722618021598</v>
      </c>
      <c r="W30" s="8">
        <v>3.5129380050331598</v>
      </c>
      <c r="X30" s="8">
        <v>3.10625513341766</v>
      </c>
      <c r="Y30" s="8">
        <f t="shared" si="1"/>
        <v>38.480312679352906</v>
      </c>
      <c r="Z30" s="1">
        <v>0.40668287161550098</v>
      </c>
      <c r="AA30" s="1">
        <v>0.13070262926685</v>
      </c>
      <c r="AC30" s="1">
        <v>0.302734375</v>
      </c>
      <c r="AE30" s="1">
        <v>2.59873148207697E-2</v>
      </c>
      <c r="AF30" s="1">
        <v>0.3125</v>
      </c>
      <c r="AG30" s="1">
        <v>1.0626203882696699E-2</v>
      </c>
      <c r="AH30" s="1">
        <v>0.390625</v>
      </c>
      <c r="AI30" s="1">
        <v>7.1318966006784397E-3</v>
      </c>
      <c r="AJ30" s="1">
        <v>40</v>
      </c>
      <c r="AK30" s="8">
        <v>0.19151821742775901</v>
      </c>
      <c r="AM30" s="8">
        <v>0.29296875</v>
      </c>
      <c r="AO30" s="8">
        <v>4.0461254274494401E-2</v>
      </c>
      <c r="AP30" s="8">
        <v>0.390625</v>
      </c>
      <c r="AQ30" s="8">
        <v>2.0033675288478599E-3</v>
      </c>
      <c r="AR30" s="8">
        <v>0.46875</v>
      </c>
      <c r="AS30" s="1">
        <v>1.3429411144451401E-3</v>
      </c>
      <c r="AT30" s="1">
        <v>2.3617163313079899E-2</v>
      </c>
      <c r="AU30" s="1">
        <v>3.4413226061755099E-2</v>
      </c>
      <c r="AV30" s="1">
        <v>3.5570452443266398E-2</v>
      </c>
      <c r="AW30" s="1">
        <v>4.8700244777402403E-2</v>
      </c>
      <c r="AX30" s="1">
        <v>3.5339024523172598E-3</v>
      </c>
      <c r="AY30" s="1">
        <v>4.6723025779469799E-3</v>
      </c>
      <c r="AZ30" s="1">
        <v>6.1257575047496903E-4</v>
      </c>
      <c r="BA30" s="1">
        <v>4.5638491210302202E-4</v>
      </c>
      <c r="BB30" s="1">
        <v>2.61508571546408E-4</v>
      </c>
      <c r="BC30" s="1">
        <v>2.4979089759871102E-4</v>
      </c>
      <c r="BD30" s="1">
        <v>3.10736823423669E-2</v>
      </c>
      <c r="BE30" s="8">
        <v>3.23309352621464E-2</v>
      </c>
      <c r="BF30" s="8">
        <v>3.10736823423669E-2</v>
      </c>
      <c r="BG30" s="8">
        <v>3.23309352621464E-2</v>
      </c>
      <c r="BH30" s="8">
        <v>2.8200040389425498E-3</v>
      </c>
      <c r="BI30" s="8">
        <v>2.6122712674957098E-3</v>
      </c>
      <c r="BJ30" s="8">
        <v>8.8136720250394502E-4</v>
      </c>
      <c r="BK30" s="8">
        <v>9.1356366837574E-4</v>
      </c>
      <c r="BL30" s="8">
        <v>3.26194060928411E-4</v>
      </c>
      <c r="BM30" s="1">
        <v>4.8752284404323298E-4</v>
      </c>
      <c r="BN30" s="1">
        <v>2.89304985578142E-2</v>
      </c>
      <c r="BO30" s="8">
        <v>3.3127320685833399E-2</v>
      </c>
      <c r="BP30" s="8">
        <v>4.9750496445840599E-2</v>
      </c>
      <c r="BQ30" s="8">
        <v>1.2129335855213899E-2</v>
      </c>
      <c r="BR30" s="8">
        <v>3.09399161505273E-2</v>
      </c>
      <c r="BS30" s="8">
        <v>6.2471223741580602E-2</v>
      </c>
      <c r="BT30" s="8">
        <v>2.66021777697402E-2</v>
      </c>
      <c r="BU30" s="8">
        <v>-2.00941759271305E-3</v>
      </c>
      <c r="BV30" s="1">
        <v>7.0711195518055506E-2</v>
      </c>
      <c r="BW30" s="1">
        <v>4.0234515956163799</v>
      </c>
      <c r="BX30" s="8">
        <v>4.2378003623235196</v>
      </c>
      <c r="BY30" s="8">
        <v>0.93505420044007403</v>
      </c>
      <c r="BZ30" s="1">
        <v>0.22377976161204299</v>
      </c>
      <c r="CA30" s="1">
        <v>0.2</v>
      </c>
      <c r="CB30" s="8">
        <v>2</v>
      </c>
      <c r="CC30" s="8">
        <v>80.396000000000001</v>
      </c>
      <c r="CD30" s="8">
        <v>0.36099999999999999</v>
      </c>
      <c r="CE30" s="8">
        <v>12</v>
      </c>
      <c r="CF30" s="8">
        <v>59</v>
      </c>
      <c r="CG30" s="8">
        <v>45</v>
      </c>
      <c r="CH30" s="8">
        <v>13</v>
      </c>
      <c r="CI30" s="8">
        <v>18</v>
      </c>
      <c r="CJ30" s="8">
        <v>6</v>
      </c>
      <c r="CK30" s="8">
        <v>65.564965963363605</v>
      </c>
      <c r="CL30" s="1">
        <v>1</v>
      </c>
      <c r="CM30" s="1"/>
      <c r="CN30">
        <v>-19.100000000000001</v>
      </c>
      <c r="CO30">
        <v>17.399999999999999</v>
      </c>
      <c r="CP30">
        <v>9</v>
      </c>
      <c r="CQ30">
        <v>50</v>
      </c>
      <c r="CR30">
        <v>46</v>
      </c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>
        <v>-2.2052999999999998</v>
      </c>
      <c r="DL30">
        <v>12314</v>
      </c>
      <c r="DO30">
        <v>76.812008788434795</v>
      </c>
      <c r="DR30" s="1">
        <v>3767.5142062704799</v>
      </c>
      <c r="DS30" s="1">
        <v>76.565258854889393</v>
      </c>
      <c r="DT30" s="1">
        <v>3767.5</v>
      </c>
      <c r="DU30" s="1">
        <v>3.08402562260058</v>
      </c>
      <c r="DV30">
        <f t="shared" si="0"/>
        <v>2.2229510817080023E-2</v>
      </c>
      <c r="DW30" s="11">
        <v>0.14968500000000001</v>
      </c>
      <c r="DX30">
        <v>284.50305200000003</v>
      </c>
      <c r="DY30" s="10" t="s">
        <v>225</v>
      </c>
      <c r="DZ30" s="10" t="s">
        <v>226</v>
      </c>
      <c r="EA30" s="10" t="s">
        <v>227</v>
      </c>
      <c r="EB30" s="10" t="s">
        <v>228</v>
      </c>
      <c r="EC30" s="10" t="s">
        <v>229</v>
      </c>
    </row>
    <row r="31" spans="1:133">
      <c r="A31" s="7">
        <v>39099</v>
      </c>
      <c r="B31">
        <v>-8.66</v>
      </c>
      <c r="C31">
        <v>50.84</v>
      </c>
      <c r="D31" s="7"/>
      <c r="E31" s="7"/>
      <c r="F31" s="7"/>
      <c r="G31" s="7"/>
      <c r="H31" s="7"/>
      <c r="I31" s="7"/>
      <c r="J31">
        <v>1.36</v>
      </c>
      <c r="K31" s="8" t="s">
        <v>162</v>
      </c>
      <c r="L31" s="1">
        <v>1212.4004306472</v>
      </c>
      <c r="M31">
        <v>18.167907461091001</v>
      </c>
      <c r="N31" s="1">
        <v>0.284281698804491</v>
      </c>
      <c r="O31" s="8">
        <v>3.7382493708862402E-2</v>
      </c>
      <c r="P31" s="8">
        <v>0.44940600374422002</v>
      </c>
      <c r="Q31" s="8">
        <v>7.4764987417724804E-2</v>
      </c>
      <c r="R31" s="8">
        <v>5.18363811166314E-2</v>
      </c>
      <c r="S31" s="8">
        <v>2.9842644263309601E-2</v>
      </c>
      <c r="T31" s="8">
        <v>3.1782007189845397E-2</v>
      </c>
      <c r="U31" s="1">
        <v>1.8810056135441199E-2</v>
      </c>
      <c r="V31" s="1">
        <v>3.3107102273487898</v>
      </c>
      <c r="W31" s="8">
        <v>3.0135037435118801</v>
      </c>
      <c r="X31" s="8">
        <v>3.1621069854303299</v>
      </c>
      <c r="Y31" s="8">
        <f t="shared" si="1"/>
        <v>1.1232954276429521</v>
      </c>
      <c r="Z31" s="1">
        <v>0.148603241918458</v>
      </c>
      <c r="AA31" s="1">
        <v>0.27619849270781299</v>
      </c>
      <c r="AB31" s="1">
        <v>0.280292559771606</v>
      </c>
      <c r="AC31" s="1">
        <v>0.2783203125</v>
      </c>
      <c r="AD31" s="1">
        <v>4.0940670637925596E-3</v>
      </c>
      <c r="AE31" s="1">
        <v>0.89023775526117199</v>
      </c>
      <c r="AF31" s="1">
        <v>0.37109375</v>
      </c>
      <c r="AG31" s="1">
        <v>2.54080958200587E-2</v>
      </c>
      <c r="AH31" s="1">
        <v>0.3857421875</v>
      </c>
      <c r="AI31" s="1">
        <v>6.5163771103658494E-2</v>
      </c>
      <c r="AJ31" s="1">
        <v>50</v>
      </c>
      <c r="AK31" s="8">
        <v>0.269670512262419</v>
      </c>
      <c r="AL31" s="8">
        <v>0.29550131545404201</v>
      </c>
      <c r="AM31" s="8">
        <v>0.2734375</v>
      </c>
      <c r="AN31" s="8">
        <v>2.5830803191622901E-2</v>
      </c>
      <c r="AO31" s="8">
        <v>0.86457438698185696</v>
      </c>
      <c r="AP31" s="8">
        <v>0.4296875</v>
      </c>
      <c r="AQ31" s="8">
        <v>1.42599891111201E-2</v>
      </c>
      <c r="AR31" s="8">
        <v>0.52734375</v>
      </c>
      <c r="AS31" s="1">
        <v>1.2140329369624401E-2</v>
      </c>
      <c r="AT31" s="1">
        <v>5.6680889160043803E-2</v>
      </c>
      <c r="AU31" s="1">
        <v>6.1243229254672897E-2</v>
      </c>
      <c r="AV31" s="1">
        <v>5.8933978121360697E-2</v>
      </c>
      <c r="AW31" s="1">
        <v>4.6537322654759697E-2</v>
      </c>
      <c r="AX31" s="1">
        <v>1.5864308849768301E-2</v>
      </c>
      <c r="AY31" s="1">
        <v>2.15957869020959E-2</v>
      </c>
      <c r="AZ31" s="1">
        <v>3.6908919460157501E-3</v>
      </c>
      <c r="BA31" s="1">
        <v>4.8830737322898199E-3</v>
      </c>
      <c r="BB31" s="1">
        <v>1.6192179301136899E-3</v>
      </c>
      <c r="BC31" s="1">
        <v>2.0619434202970599E-3</v>
      </c>
      <c r="BD31" s="1">
        <v>4.3852402009502502E-2</v>
      </c>
      <c r="BE31" s="8">
        <v>7.2242056576090799E-2</v>
      </c>
      <c r="BF31" s="8">
        <v>4.3852402009502502E-2</v>
      </c>
      <c r="BG31" s="8">
        <v>7.2242056576090799E-2</v>
      </c>
      <c r="BH31" s="8">
        <v>1.74733263103602E-2</v>
      </c>
      <c r="BI31" s="8">
        <v>2.8623131506842699E-2</v>
      </c>
      <c r="BJ31" s="8">
        <v>2.6064429317177299E-3</v>
      </c>
      <c r="BK31" s="8">
        <v>2.5808507801256099E-3</v>
      </c>
      <c r="BL31" s="8">
        <v>1.97990613304909E-3</v>
      </c>
      <c r="BM31" s="1">
        <v>2.9548490439008598E-3</v>
      </c>
      <c r="BN31" s="1">
        <v>0.979034993311376</v>
      </c>
      <c r="BO31" s="8">
        <v>1.0457324521301701</v>
      </c>
      <c r="BP31" s="8">
        <v>0.55650875305533798</v>
      </c>
      <c r="BQ31" s="8">
        <v>0.18834655147587201</v>
      </c>
      <c r="BR31" s="8">
        <v>0.37242765226560498</v>
      </c>
      <c r="BS31" s="8">
        <v>0.59774238411608005</v>
      </c>
      <c r="BT31" s="8">
        <v>0.260329989313409</v>
      </c>
      <c r="BU31" s="8">
        <v>0.60660734104577096</v>
      </c>
      <c r="BV31" s="1">
        <v>1.20451331217506</v>
      </c>
      <c r="BW31" s="1">
        <v>8.6697025151709806</v>
      </c>
      <c r="BX31" s="8">
        <v>5.1954398829160002</v>
      </c>
      <c r="BY31" s="8">
        <v>2.6287924308401101</v>
      </c>
      <c r="BZ31" s="1">
        <v>0.364725950831912</v>
      </c>
      <c r="CA31" s="1">
        <v>0.16</v>
      </c>
      <c r="CB31" s="8">
        <v>0.9</v>
      </c>
      <c r="CC31" s="8">
        <v>14.387</v>
      </c>
      <c r="CD31" s="8">
        <v>0.35099999999999998</v>
      </c>
      <c r="CE31" s="8">
        <v>10</v>
      </c>
      <c r="CF31" s="8">
        <v>11</v>
      </c>
      <c r="CG31" s="8">
        <v>0</v>
      </c>
      <c r="CH31" s="8">
        <v>10</v>
      </c>
      <c r="CI31" s="8">
        <v>57</v>
      </c>
      <c r="CJ31" s="8">
        <v>45</v>
      </c>
      <c r="CK31" s="8">
        <v>183.46938776969901</v>
      </c>
      <c r="CL31" s="1">
        <v>1</v>
      </c>
      <c r="CM31" s="1"/>
      <c r="CN31">
        <v>-18.8</v>
      </c>
      <c r="CO31">
        <v>47.5</v>
      </c>
      <c r="CP31">
        <v>9</v>
      </c>
      <c r="CQ31">
        <v>50</v>
      </c>
      <c r="CR31">
        <v>46</v>
      </c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>
        <v>46.254100000000001</v>
      </c>
      <c r="DL31">
        <v>3914</v>
      </c>
      <c r="DO31">
        <v>18.167907461091001</v>
      </c>
      <c r="DR31" s="1">
        <v>1212.4004306472</v>
      </c>
      <c r="DS31" s="1">
        <v>18.799143057339101</v>
      </c>
      <c r="DT31" s="1">
        <v>1212.4000000000001</v>
      </c>
      <c r="DU31" s="1">
        <v>3.7171626498527202</v>
      </c>
      <c r="DV31">
        <f t="shared" si="0"/>
        <v>0.55505566442239029</v>
      </c>
      <c r="DW31" s="11">
        <v>3.3883839999999998</v>
      </c>
      <c r="DX31">
        <v>283.01110799999998</v>
      </c>
      <c r="DY31" s="10" t="s">
        <v>230</v>
      </c>
      <c r="DZ31" s="10" t="s">
        <v>231</v>
      </c>
      <c r="EA31" s="10" t="s">
        <v>232</v>
      </c>
      <c r="EB31" s="10" t="s">
        <v>233</v>
      </c>
      <c r="EC31" s="10" t="s">
        <v>234</v>
      </c>
    </row>
    <row r="32" spans="1:133">
      <c r="A32" s="7">
        <v>39099</v>
      </c>
      <c r="B32">
        <v>-8.66</v>
      </c>
      <c r="C32">
        <v>50.84</v>
      </c>
      <c r="D32" s="7"/>
      <c r="E32" s="7"/>
      <c r="F32" s="7"/>
      <c r="G32" s="7"/>
      <c r="H32" s="7"/>
      <c r="I32" s="7"/>
      <c r="J32">
        <v>1.36</v>
      </c>
      <c r="K32" s="8" t="s">
        <v>94</v>
      </c>
      <c r="L32" s="1">
        <v>1756.8577084523999</v>
      </c>
      <c r="M32">
        <v>118.232595027423</v>
      </c>
      <c r="N32" s="1">
        <v>0.40531263288976299</v>
      </c>
      <c r="O32" s="8">
        <v>0.31104192843950101</v>
      </c>
      <c r="P32" s="8">
        <v>0.64099307670925398</v>
      </c>
      <c r="Q32" s="8">
        <v>0.62208385687900303</v>
      </c>
      <c r="R32" s="8">
        <v>2.03330421010075E-2</v>
      </c>
      <c r="S32" s="8">
        <v>1.16777630483039E-2</v>
      </c>
      <c r="T32" s="8">
        <v>2.37383559136717E-2</v>
      </c>
      <c r="U32" s="1">
        <v>1.4407353639576501E-2</v>
      </c>
      <c r="V32" s="1">
        <v>2.6800268062484101</v>
      </c>
      <c r="W32" s="8">
        <v>2.8072763830406302</v>
      </c>
      <c r="X32" s="8">
        <v>2.7436515946445201</v>
      </c>
      <c r="Y32" s="8">
        <f t="shared" si="1"/>
        <v>0.85511581857416408</v>
      </c>
      <c r="Z32" s="1">
        <v>6.3624788396111895E-2</v>
      </c>
      <c r="AA32" s="1">
        <v>0.275833289887842</v>
      </c>
      <c r="AB32" s="1">
        <v>0.275934121086786</v>
      </c>
      <c r="AC32" s="1">
        <v>0.27587890625</v>
      </c>
      <c r="AD32" s="1">
        <v>1.0083119894382901E-4</v>
      </c>
      <c r="AE32" s="1">
        <v>1.1694322316097701</v>
      </c>
      <c r="AF32" s="1">
        <v>0.289306640625</v>
      </c>
      <c r="AG32" s="1">
        <v>3.2835998717842098E-3</v>
      </c>
      <c r="AH32" s="1">
        <v>0.44921875</v>
      </c>
      <c r="AI32" s="1">
        <v>8.4764813199666804E-4</v>
      </c>
      <c r="AJ32" s="1">
        <v>50</v>
      </c>
      <c r="AK32" s="8">
        <v>0.37006448752402998</v>
      </c>
      <c r="AL32" s="8">
        <v>0.37241463158955102</v>
      </c>
      <c r="AM32" s="8">
        <v>0.37109375</v>
      </c>
      <c r="AN32" s="8">
        <v>2.35014406552109E-3</v>
      </c>
      <c r="AO32" s="8">
        <v>1.2723448070774299</v>
      </c>
      <c r="AP32" s="8">
        <v>3.92578125</v>
      </c>
      <c r="AQ32" s="8">
        <v>2.0859796498635401E-6</v>
      </c>
      <c r="AR32" s="8">
        <v>4.140625</v>
      </c>
      <c r="AS32" s="1">
        <v>6.8055739509578302E-6</v>
      </c>
      <c r="AT32" s="1">
        <v>3.4407502588536302E-3</v>
      </c>
      <c r="AU32" s="1">
        <v>3.8561455290465501E-3</v>
      </c>
      <c r="AV32" s="1">
        <v>5.5662034468404098E-3</v>
      </c>
      <c r="AW32" s="1">
        <v>4.3089656871234897E-3</v>
      </c>
      <c r="AX32" s="1">
        <v>8.4681611855064903E-5</v>
      </c>
      <c r="AY32" s="1">
        <v>7.0289072699268498E-5</v>
      </c>
      <c r="AZ32" s="1">
        <v>8.0826336295117501E-5</v>
      </c>
      <c r="BA32" s="1">
        <v>7.9294788843899006E-5</v>
      </c>
      <c r="BB32" s="1">
        <v>3.1695108844661603E-5</v>
      </c>
      <c r="BC32" s="1">
        <v>5.4883193328623302E-5</v>
      </c>
      <c r="BD32" s="1">
        <v>5.3148998868604398E-3</v>
      </c>
      <c r="BE32" s="8">
        <v>6.4928758878559202E-3</v>
      </c>
      <c r="BF32" s="8">
        <v>8.2061171437950806E-3</v>
      </c>
      <c r="BG32" s="8">
        <v>7.3133241532591202E-3</v>
      </c>
      <c r="BH32" s="8">
        <v>6.1951585692005201E-4</v>
      </c>
      <c r="BI32" s="8">
        <v>5.8718704292725396E-4</v>
      </c>
      <c r="BJ32" s="8">
        <v>2.1444076759471101E-4</v>
      </c>
      <c r="BK32" s="8">
        <v>2.04928840006317E-4</v>
      </c>
      <c r="BL32" s="8">
        <v>3.4012212389560102E-4</v>
      </c>
      <c r="BM32" s="1">
        <v>5.4553340940283104E-4</v>
      </c>
      <c r="BN32" s="1">
        <v>2.2410448198608202</v>
      </c>
      <c r="BO32" s="8">
        <v>4.4870620726972996</v>
      </c>
      <c r="BP32" s="8">
        <v>0.27068576453960702</v>
      </c>
      <c r="BQ32" s="8">
        <v>0.44719591871833603</v>
      </c>
      <c r="BR32" s="8">
        <v>0.358940841628972</v>
      </c>
      <c r="BS32" s="8">
        <v>1.45215485427024</v>
      </c>
      <c r="BT32" s="8">
        <v>0.124811526968062</v>
      </c>
      <c r="BU32" s="8">
        <v>1.88210397823185</v>
      </c>
      <c r="BV32" s="1">
        <v>4.7161933553470101</v>
      </c>
      <c r="BW32" s="1">
        <v>31.524701199408501</v>
      </c>
      <c r="BX32" s="8">
        <v>35.550569833173903</v>
      </c>
      <c r="BY32" s="8">
        <v>6.2434935230283299</v>
      </c>
      <c r="BZ32" s="1">
        <v>1.38414378820456</v>
      </c>
      <c r="CA32" s="1">
        <v>0.17</v>
      </c>
      <c r="CB32" s="8">
        <v>8</v>
      </c>
      <c r="CC32" s="8">
        <v>120.685</v>
      </c>
      <c r="CD32" s="8">
        <v>0.35199999999999998</v>
      </c>
      <c r="CE32" s="8">
        <v>10</v>
      </c>
      <c r="CF32" s="8">
        <v>33</v>
      </c>
      <c r="CG32" s="8">
        <v>0</v>
      </c>
      <c r="CH32" s="8">
        <v>11</v>
      </c>
      <c r="CI32" s="8">
        <v>20</v>
      </c>
      <c r="CJ32" s="8">
        <v>59</v>
      </c>
      <c r="CK32" s="8">
        <v>593.26530599594105</v>
      </c>
      <c r="CL32" s="1">
        <v>1</v>
      </c>
      <c r="CM32" s="1"/>
      <c r="CN32">
        <v>-1.3</v>
      </c>
      <c r="CO32">
        <v>36.799999999999997</v>
      </c>
      <c r="CP32">
        <v>9</v>
      </c>
      <c r="CQ32">
        <v>50</v>
      </c>
      <c r="CR32">
        <v>46</v>
      </c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>
        <v>68.326099999999997</v>
      </c>
      <c r="DL32">
        <v>5114</v>
      </c>
      <c r="DO32">
        <v>118.232595027423</v>
      </c>
      <c r="DR32" s="1">
        <v>1756.8577084523999</v>
      </c>
      <c r="DS32" s="1">
        <v>118.457418006487</v>
      </c>
      <c r="DT32" s="1">
        <v>1756.9</v>
      </c>
      <c r="DU32" s="1">
        <v>3.4248082971760101</v>
      </c>
      <c r="DV32">
        <f t="shared" si="0"/>
        <v>0.68115670253148997</v>
      </c>
      <c r="DW32" s="11">
        <v>-2.34815</v>
      </c>
      <c r="DX32">
        <v>282.65661599999999</v>
      </c>
      <c r="DY32" s="10" t="s">
        <v>235</v>
      </c>
      <c r="DZ32" s="10" t="s">
        <v>236</v>
      </c>
      <c r="EA32" s="10" t="s">
        <v>237</v>
      </c>
      <c r="EB32" s="10" t="s">
        <v>238</v>
      </c>
      <c r="EC32" s="10" t="s">
        <v>239</v>
      </c>
    </row>
    <row r="33" spans="1:133" s="100" customFormat="1" ht="15">
      <c r="A33" s="98">
        <v>39060</v>
      </c>
      <c r="B33" s="100">
        <v>26.2</v>
      </c>
      <c r="C33" s="100">
        <v>25.96</v>
      </c>
      <c r="D33" s="98"/>
      <c r="E33" s="98"/>
      <c r="F33" s="98"/>
      <c r="G33" s="98"/>
      <c r="H33" s="98"/>
      <c r="I33" s="98"/>
      <c r="J33" s="100">
        <v>10.17</v>
      </c>
      <c r="K33" s="99" t="s">
        <v>224</v>
      </c>
      <c r="L33" s="99">
        <v>5127.7731751947103</v>
      </c>
      <c r="M33" s="100">
        <v>10.6893240390869</v>
      </c>
      <c r="N33" s="99">
        <v>0.70371028356002396</v>
      </c>
      <c r="O33" s="99">
        <v>0.41494353129289002</v>
      </c>
      <c r="P33" s="99">
        <v>1.0036562250173999</v>
      </c>
      <c r="Q33" s="99">
        <v>0.82988706258577905</v>
      </c>
      <c r="R33" s="99">
        <v>9.8091455278980902E-2</v>
      </c>
      <c r="S33" s="99">
        <v>6.1137156024200598E-2</v>
      </c>
      <c r="T33" s="99">
        <v>8.4541673191762395E-2</v>
      </c>
      <c r="U33" s="99">
        <v>5.0015851845224897E-2</v>
      </c>
      <c r="V33" s="99">
        <v>35.788518092395101</v>
      </c>
      <c r="W33" s="99">
        <v>28.0841779057148</v>
      </c>
      <c r="X33" s="99">
        <v>31.936347999054899</v>
      </c>
      <c r="Y33" s="8">
        <f t="shared" si="1"/>
        <v>3.0437746531725388E-2</v>
      </c>
      <c r="Z33" s="99">
        <v>3.8521700933401299</v>
      </c>
      <c r="AA33" s="99">
        <v>3.2309620177058601E-2</v>
      </c>
      <c r="AB33" s="99">
        <v>3.3151291142181398E-2</v>
      </c>
      <c r="AC33" s="99">
        <v>3.23486328125E-2</v>
      </c>
      <c r="AD33" s="99">
        <v>8.4167096512283905E-4</v>
      </c>
      <c r="AE33" s="99">
        <v>32.853943341623399</v>
      </c>
      <c r="AF33" s="99">
        <v>3.60107421875E-2</v>
      </c>
      <c r="AG33" s="99">
        <v>2.4523970294198798</v>
      </c>
      <c r="AH33" s="99">
        <v>4.21142578125E-2</v>
      </c>
      <c r="AI33" s="99">
        <v>2.4790933771419001</v>
      </c>
      <c r="AJ33" s="99">
        <v>100</v>
      </c>
      <c r="AK33" s="99">
        <v>1.6929203950488698E-2</v>
      </c>
      <c r="AL33" s="99">
        <v>3.8272515715174801E-2</v>
      </c>
      <c r="AM33" s="99">
        <v>1.953125E-2</v>
      </c>
      <c r="AN33" s="99">
        <v>2.1343311764686099E-2</v>
      </c>
      <c r="AO33" s="99">
        <v>53.186911511711898</v>
      </c>
      <c r="AP33" s="99">
        <v>9.765625E-2</v>
      </c>
      <c r="AQ33" s="99">
        <v>0.16853499152107301</v>
      </c>
      <c r="AR33" s="99">
        <v>0.234375</v>
      </c>
      <c r="AS33" s="99">
        <v>9.85408261747194E-3</v>
      </c>
      <c r="AT33" s="99">
        <v>2.2371261070177901</v>
      </c>
      <c r="AU33" s="99">
        <v>1.4046975562086099</v>
      </c>
      <c r="AV33" s="99">
        <v>5.4351700671224903E-3</v>
      </c>
      <c r="AW33" s="99">
        <v>6.9844280018384998E-3</v>
      </c>
      <c r="AX33" s="99">
        <v>1.06168799282316E-3</v>
      </c>
      <c r="AY33" s="99">
        <v>1.09091646075838E-3</v>
      </c>
      <c r="AZ33" s="99">
        <v>1.09488086159206E-4</v>
      </c>
      <c r="BA33" s="99">
        <v>1.50112463742047E-4</v>
      </c>
      <c r="BB33" s="99">
        <v>4.3772684397751403E-5</v>
      </c>
      <c r="BC33" s="99">
        <v>3.5214642163394202E-5</v>
      </c>
      <c r="BD33" s="99">
        <v>12.104709570380701</v>
      </c>
      <c r="BE33" s="99">
        <v>14.7359526642737</v>
      </c>
      <c r="BF33" s="99">
        <v>4.1539482870686602E-2</v>
      </c>
      <c r="BG33" s="99">
        <v>3.9640778707321397E-2</v>
      </c>
      <c r="BH33" s="99">
        <v>2.98690709650882E-3</v>
      </c>
      <c r="BI33" s="99">
        <v>7.5405630718203102E-4</v>
      </c>
      <c r="BJ33" s="99">
        <v>1.8913050857251001E-4</v>
      </c>
      <c r="BK33" s="99">
        <v>7.90515266015566E-6</v>
      </c>
      <c r="BL33" s="99">
        <v>4.76322221492464E-5</v>
      </c>
      <c r="BM33" s="99">
        <v>5.8568697535032399E-5</v>
      </c>
      <c r="BN33" s="99">
        <v>18.041290546953199</v>
      </c>
      <c r="BO33" s="99">
        <v>15.764682851688899</v>
      </c>
      <c r="BP33" s="99">
        <v>18.024916911009502</v>
      </c>
      <c r="BQ33" s="99">
        <v>17.9772143051601</v>
      </c>
      <c r="BR33" s="99">
        <v>18.001065608084801</v>
      </c>
      <c r="BS33" s="99">
        <v>14.1853106259118</v>
      </c>
      <c r="BT33" s="99">
        <v>3.3730836076371097E-2</v>
      </c>
      <c r="BU33" s="99">
        <v>4.0224938868409103E-2</v>
      </c>
      <c r="BV33" s="99">
        <v>21.207269106792999</v>
      </c>
      <c r="BW33" s="99">
        <v>10.2318415213936</v>
      </c>
      <c r="BX33" s="99">
        <v>10.5946035709014</v>
      </c>
      <c r="BY33" s="99">
        <v>1.0022345865375</v>
      </c>
      <c r="BZ33" s="99">
        <v>0.236246682089991</v>
      </c>
      <c r="CA33" s="99">
        <v>3.2000000000000001E-2</v>
      </c>
      <c r="CB33" s="99">
        <v>1.5</v>
      </c>
      <c r="CC33" s="99">
        <v>10.199999999999999</v>
      </c>
      <c r="CD33" s="99">
        <v>0.34399999999999997</v>
      </c>
      <c r="CE33" s="99">
        <v>10</v>
      </c>
      <c r="CF33" s="99">
        <v>28</v>
      </c>
      <c r="CG33" s="99">
        <v>49</v>
      </c>
      <c r="CH33" s="99">
        <v>11</v>
      </c>
      <c r="CI33" s="99">
        <v>14</v>
      </c>
      <c r="CJ33" s="99">
        <v>43</v>
      </c>
      <c r="CK33" s="99">
        <v>1409.9645409584</v>
      </c>
      <c r="CL33" s="99">
        <v>1</v>
      </c>
      <c r="CM33" s="99"/>
      <c r="CN33" s="100">
        <v>-19.100000000000001</v>
      </c>
      <c r="CO33" s="100">
        <v>17.399999999999999</v>
      </c>
      <c r="CP33" s="100">
        <v>6</v>
      </c>
      <c r="CQ33" s="100">
        <v>31</v>
      </c>
      <c r="CR33" s="100">
        <v>12</v>
      </c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100">
        <v>-5.9100999999999999</v>
      </c>
      <c r="DL33" s="100">
        <v>17028</v>
      </c>
      <c r="DO33" s="100">
        <v>10.6893240390869</v>
      </c>
      <c r="DR33" s="99">
        <v>5127.7731751947103</v>
      </c>
      <c r="DS33" s="99">
        <v>10.4569406676145</v>
      </c>
      <c r="DT33" s="99">
        <v>5127.8</v>
      </c>
      <c r="DU33" s="99">
        <v>31.321632651276001</v>
      </c>
      <c r="DV33" s="100">
        <f t="shared" si="0"/>
        <v>0.61471534777889758</v>
      </c>
      <c r="DW33" s="101">
        <v>-3.1805699999999999</v>
      </c>
      <c r="DX33" s="100">
        <v>283.73761000000002</v>
      </c>
      <c r="DY33" s="102" t="s">
        <v>240</v>
      </c>
      <c r="DZ33" s="102" t="s">
        <v>241</v>
      </c>
      <c r="EA33" s="102" t="s">
        <v>242</v>
      </c>
      <c r="EB33" s="102" t="s">
        <v>243</v>
      </c>
      <c r="EC33" s="102" t="s">
        <v>244</v>
      </c>
    </row>
    <row r="34" spans="1:133" s="100" customFormat="1" ht="15">
      <c r="A34" s="103">
        <v>39060</v>
      </c>
      <c r="B34" s="100">
        <v>26.2</v>
      </c>
      <c r="C34" s="100">
        <v>25.96</v>
      </c>
      <c r="D34" s="103"/>
      <c r="E34" s="103"/>
      <c r="F34" s="103"/>
      <c r="G34" s="103"/>
      <c r="H34" s="103"/>
      <c r="I34" s="103"/>
      <c r="J34" s="100">
        <v>10.17</v>
      </c>
      <c r="K34" s="100" t="s">
        <v>100</v>
      </c>
      <c r="L34" s="99">
        <v>3828.9263604083799</v>
      </c>
      <c r="M34" s="100">
        <v>237.38317582769901</v>
      </c>
      <c r="N34" s="100">
        <v>8.7447418204544505E-2</v>
      </c>
      <c r="O34" s="100">
        <v>0.162041592871454</v>
      </c>
      <c r="P34" s="100">
        <v>0.163143701013614</v>
      </c>
      <c r="Q34" s="100">
        <v>0.32408318574290701</v>
      </c>
      <c r="R34" s="100">
        <v>3.4531908525234703E-2</v>
      </c>
      <c r="S34" s="100">
        <v>2.1705479193174199E-2</v>
      </c>
      <c r="T34" s="100">
        <v>2.4183341943481099E-2</v>
      </c>
      <c r="U34" s="100">
        <v>1.55014224832053E-2</v>
      </c>
      <c r="V34" s="100">
        <v>9.15533239750423</v>
      </c>
      <c r="W34" s="100">
        <v>10.9408104985483</v>
      </c>
      <c r="X34" s="100">
        <v>10.048071448026301</v>
      </c>
      <c r="Y34" s="8">
        <f t="shared" si="1"/>
        <v>112.60819332220156</v>
      </c>
      <c r="Z34" s="100">
        <v>0.89273905052203195</v>
      </c>
      <c r="AA34" s="100">
        <v>0.14002212827010599</v>
      </c>
      <c r="AC34" s="100">
        <v>0.15625</v>
      </c>
      <c r="AE34" s="100">
        <v>8.8803484941698506E-3</v>
      </c>
      <c r="AF34" s="100">
        <v>0.1611328125</v>
      </c>
      <c r="AG34" s="100">
        <v>4.1613243866671697E-3</v>
      </c>
      <c r="AH34" s="100">
        <v>0.1806640625</v>
      </c>
      <c r="AI34" s="100">
        <v>2.71290354906912E-3</v>
      </c>
      <c r="AJ34" s="100">
        <v>80</v>
      </c>
      <c r="AM34" s="100">
        <v>8.7890625E-2</v>
      </c>
      <c r="AO34" s="100">
        <v>7.8155804101313606E-2</v>
      </c>
      <c r="AP34" s="100">
        <v>9.765625E-2</v>
      </c>
      <c r="AQ34" s="100">
        <v>4.0092138947466098E-2</v>
      </c>
      <c r="AR34" s="100">
        <v>0.15625</v>
      </c>
      <c r="AS34" s="100">
        <v>4.3623234808067802E-3</v>
      </c>
      <c r="AT34" s="100">
        <v>8.3721797376624697E-3</v>
      </c>
      <c r="AU34" s="100">
        <v>9.3269879932085693E-3</v>
      </c>
      <c r="AV34" s="100">
        <v>9.4125061605620803E-4</v>
      </c>
      <c r="AW34" s="100">
        <v>7.1117380884220399E-4</v>
      </c>
      <c r="AX34" s="100">
        <v>1.5560675500838299E-4</v>
      </c>
      <c r="AY34" s="100">
        <v>1.2888051652849901E-4</v>
      </c>
      <c r="AZ34" s="100">
        <v>3.2879348335144998E-5</v>
      </c>
      <c r="BA34" s="100">
        <v>1.9062262350552701E-5</v>
      </c>
      <c r="BB34" s="100">
        <v>3.00079004506059E-5</v>
      </c>
      <c r="BC34" s="100">
        <v>4.3993856276585997E-5</v>
      </c>
      <c r="BD34" s="100">
        <v>0.131133340923721</v>
      </c>
      <c r="BE34" s="100">
        <v>0.12856473174423799</v>
      </c>
      <c r="BF34" s="100">
        <v>2.4901243062081298E-3</v>
      </c>
      <c r="BG34" s="100">
        <v>2.8603377116395599E-3</v>
      </c>
      <c r="BH34" s="100">
        <v>2.6765815563894302E-4</v>
      </c>
      <c r="BI34" s="100">
        <v>3.1423926904007202E-4</v>
      </c>
      <c r="BJ34" s="100">
        <v>4.7420541695587498E-5</v>
      </c>
      <c r="BK34" s="100">
        <v>4.30648950779102E-5</v>
      </c>
      <c r="BL34" s="100">
        <v>2.1444593853752299E-5</v>
      </c>
      <c r="BM34" s="100">
        <v>1.9600028939864101E-5</v>
      </c>
      <c r="BN34" s="100">
        <v>0.10171064402159399</v>
      </c>
      <c r="BO34" s="100">
        <v>0.72221144275383098</v>
      </c>
      <c r="BP34" s="100">
        <v>0.19049431984662901</v>
      </c>
      <c r="BQ34" s="100">
        <v>0.10168429127678801</v>
      </c>
      <c r="BR34" s="100">
        <v>0.14608930556170799</v>
      </c>
      <c r="BS34" s="100">
        <v>0.65992016942701703</v>
      </c>
      <c r="BT34" s="100">
        <v>6.2798173439105903E-2</v>
      </c>
      <c r="BU34" s="100">
        <v>-4.4378661540114703E-2</v>
      </c>
      <c r="BV34" s="100">
        <v>0.97830669938478598</v>
      </c>
      <c r="BW34" s="100">
        <v>4.7244333713670699</v>
      </c>
      <c r="BX34" s="100">
        <v>9.8436496161021108</v>
      </c>
      <c r="BY34" s="100">
        <v>0.69622238007443304</v>
      </c>
      <c r="BZ34" s="100">
        <v>0.36155972519276303</v>
      </c>
      <c r="CA34" s="100">
        <v>0.05</v>
      </c>
      <c r="CB34" s="100">
        <v>1.5</v>
      </c>
      <c r="CC34" s="100">
        <v>231.81399999999999</v>
      </c>
      <c r="CD34" s="100">
        <v>0.27900000000000003</v>
      </c>
      <c r="CE34" s="100">
        <v>8</v>
      </c>
      <c r="CF34" s="100">
        <v>40</v>
      </c>
      <c r="CG34" s="100">
        <v>0</v>
      </c>
      <c r="CH34" s="100">
        <v>10</v>
      </c>
      <c r="CI34" s="100">
        <v>17</v>
      </c>
      <c r="CJ34" s="100">
        <v>30</v>
      </c>
      <c r="CK34" s="100">
        <v>159.79591846466101</v>
      </c>
      <c r="CL34" s="100">
        <v>1</v>
      </c>
      <c r="CN34" s="100">
        <v>50.4</v>
      </c>
      <c r="CO34" s="100">
        <v>58</v>
      </c>
      <c r="CP34" s="100">
        <v>6</v>
      </c>
      <c r="CQ34" s="100">
        <v>31</v>
      </c>
      <c r="CR34" s="100">
        <v>12</v>
      </c>
      <c r="DG34" s="100">
        <v>77.562799999999996</v>
      </c>
      <c r="DL34" s="100">
        <v>13583</v>
      </c>
      <c r="DO34" s="100">
        <v>237.38317582769901</v>
      </c>
      <c r="DR34" s="99">
        <v>3828.9263604083799</v>
      </c>
      <c r="DS34" s="99">
        <v>237.41622135835999</v>
      </c>
      <c r="DT34" s="99">
        <v>3828.9</v>
      </c>
      <c r="DU34" s="99">
        <v>13.862309038823501</v>
      </c>
      <c r="DV34" s="100">
        <f t="shared" si="0"/>
        <v>3.8142375907971999</v>
      </c>
      <c r="DW34" s="101">
        <v>-2.2478989999999999</v>
      </c>
      <c r="DX34" s="100">
        <v>267.451233</v>
      </c>
      <c r="DY34" s="102" t="s">
        <v>245</v>
      </c>
      <c r="DZ34" s="102" t="s">
        <v>246</v>
      </c>
      <c r="EA34" s="102" t="s">
        <v>247</v>
      </c>
      <c r="EB34" s="102" t="s">
        <v>248</v>
      </c>
      <c r="EC34" s="102" t="s">
        <v>249</v>
      </c>
    </row>
    <row r="35" spans="1:133" s="100" customFormat="1" ht="15">
      <c r="A35" s="98">
        <v>39060</v>
      </c>
      <c r="B35" s="100">
        <v>26.2</v>
      </c>
      <c r="C35" s="100">
        <v>25.96</v>
      </c>
      <c r="D35" s="98"/>
      <c r="E35" s="98"/>
      <c r="F35" s="98"/>
      <c r="G35" s="98"/>
      <c r="H35" s="98"/>
      <c r="I35" s="98"/>
      <c r="J35" s="100">
        <v>10.17</v>
      </c>
      <c r="K35" s="99" t="s">
        <v>202</v>
      </c>
      <c r="L35" s="99">
        <v>2731.7581146637599</v>
      </c>
      <c r="M35" s="100">
        <v>152.78443113561701</v>
      </c>
      <c r="N35" s="99">
        <v>0.20874584776468599</v>
      </c>
      <c r="O35" s="99">
        <v>5.21575818950335E-2</v>
      </c>
      <c r="P35" s="99">
        <v>0.35481079029739199</v>
      </c>
      <c r="Q35" s="99">
        <v>0.104315163790067</v>
      </c>
      <c r="R35" s="99">
        <v>2.7493919332479199E-2</v>
      </c>
      <c r="S35" s="99">
        <v>1.5981943009830399E-2</v>
      </c>
      <c r="T35" s="99">
        <v>3.7229559712028001E-2</v>
      </c>
      <c r="U35" s="99">
        <v>2.17235476846156E-2</v>
      </c>
      <c r="V35" s="99">
        <v>5.4185551741027096</v>
      </c>
      <c r="W35" s="99">
        <v>5.8433592770996396</v>
      </c>
      <c r="X35" s="99">
        <v>5.6309572256011702</v>
      </c>
      <c r="Y35" s="8">
        <f t="shared" si="1"/>
        <v>1.3224365382885792</v>
      </c>
      <c r="Z35" s="99">
        <v>0.212402051498465</v>
      </c>
      <c r="AA35" s="99">
        <v>0.203748621486041</v>
      </c>
      <c r="AB35" s="99">
        <v>0.20596739457411301</v>
      </c>
      <c r="AC35" s="99">
        <v>0.205078125</v>
      </c>
      <c r="AD35" s="99">
        <v>2.2187730880722499E-3</v>
      </c>
      <c r="AE35" s="99">
        <v>0.756179953477497</v>
      </c>
      <c r="AF35" s="99">
        <v>0.2197265625</v>
      </c>
      <c r="AG35" s="99">
        <v>2.92275778895239E-2</v>
      </c>
      <c r="AH35" s="99">
        <v>0.2587890625</v>
      </c>
      <c r="AI35" s="99">
        <v>6.1514723965967001E-2</v>
      </c>
      <c r="AJ35" s="99">
        <v>40</v>
      </c>
      <c r="AK35" s="99">
        <v>0.171161143697204</v>
      </c>
      <c r="AL35" s="99">
        <v>0.17900382043891</v>
      </c>
      <c r="AM35" s="99">
        <v>0.17578125</v>
      </c>
      <c r="AN35" s="99">
        <v>7.8426767417068607E-3</v>
      </c>
      <c r="AO35" s="99">
        <v>1.2421292490087299</v>
      </c>
      <c r="AP35" s="99">
        <v>0.41015625</v>
      </c>
      <c r="AQ35" s="99">
        <v>3.2305574000337099E-3</v>
      </c>
      <c r="AR35" s="99">
        <v>0.546875</v>
      </c>
      <c r="AS35" s="99">
        <v>1.3548029504779199E-3</v>
      </c>
      <c r="AT35" s="99">
        <v>4.41733426341872E-2</v>
      </c>
      <c r="AU35" s="99">
        <v>6.0825252469369102E-2</v>
      </c>
      <c r="AV35" s="99">
        <v>1.0097430030135E-2</v>
      </c>
      <c r="AW35" s="99">
        <v>1.02383991883665E-2</v>
      </c>
      <c r="AX35" s="99">
        <v>1.54513986212908E-3</v>
      </c>
      <c r="AY35" s="99">
        <v>1.4298422538358299E-3</v>
      </c>
      <c r="AZ35" s="99">
        <v>1.5544265045648101E-3</v>
      </c>
      <c r="BA35" s="99">
        <v>1.1485944013175601E-3</v>
      </c>
      <c r="BB35" s="99">
        <v>5.7120164683010502E-4</v>
      </c>
      <c r="BC35" s="99">
        <v>3.8143449298311401E-4</v>
      </c>
      <c r="BD35" s="99">
        <v>3.9660609140485803E-2</v>
      </c>
      <c r="BE35" s="99">
        <v>7.39848123562864E-2</v>
      </c>
      <c r="BF35" s="99">
        <v>4.4928220341760798E-2</v>
      </c>
      <c r="BG35" s="99">
        <v>5.7022966060068597E-2</v>
      </c>
      <c r="BH35" s="99">
        <v>3.3198896122341799E-3</v>
      </c>
      <c r="BI35" s="99">
        <v>2.7281909271027801E-3</v>
      </c>
      <c r="BJ35" s="99">
        <v>7.1558875583763301E-4</v>
      </c>
      <c r="BK35" s="99">
        <v>7.2770546504941698E-4</v>
      </c>
      <c r="BL35" s="99">
        <v>4.2327919570256498E-4</v>
      </c>
      <c r="BM35" s="99">
        <v>3.5628728292469799E-4</v>
      </c>
      <c r="BN35" s="99">
        <v>0.84301913982170196</v>
      </c>
      <c r="BO35" s="99">
        <v>0.35708685516637001</v>
      </c>
      <c r="BP35" s="99">
        <v>0.22213264458811199</v>
      </c>
      <c r="BQ35" s="99">
        <v>0.38237256342398401</v>
      </c>
      <c r="BR35" s="99">
        <v>0.30225260400604798</v>
      </c>
      <c r="BS35" s="99">
        <v>0.15053036053851701</v>
      </c>
      <c r="BT35" s="99">
        <v>0.113306733225627</v>
      </c>
      <c r="BU35" s="99">
        <v>0.54076653581565404</v>
      </c>
      <c r="BV35" s="99">
        <v>0.38751827257106702</v>
      </c>
      <c r="BW35" s="99">
        <v>12.905064061865</v>
      </c>
      <c r="BX35" s="99">
        <v>8.4064927261237798</v>
      </c>
      <c r="BY35" s="99">
        <v>2.7891211809206902</v>
      </c>
      <c r="BZ35" s="99">
        <v>0.111289182899212</v>
      </c>
      <c r="CA35" s="99">
        <v>7.0000000000000007E-2</v>
      </c>
      <c r="CB35" s="99">
        <v>0.4</v>
      </c>
      <c r="CC35" s="99">
        <v>151.24799999999999</v>
      </c>
      <c r="CD35" s="99">
        <v>0.35399999999999998</v>
      </c>
      <c r="CE35" s="99">
        <v>7</v>
      </c>
      <c r="CF35" s="99">
        <v>55</v>
      </c>
      <c r="CG35" s="99">
        <v>0</v>
      </c>
      <c r="CH35" s="99">
        <v>9</v>
      </c>
      <c r="CI35" s="99">
        <v>9</v>
      </c>
      <c r="CJ35" s="99">
        <v>35</v>
      </c>
      <c r="CK35" s="99">
        <v>254.18359851837201</v>
      </c>
      <c r="CL35" s="99">
        <v>3</v>
      </c>
      <c r="CM35" s="99"/>
      <c r="CN35" s="100">
        <v>48.9</v>
      </c>
      <c r="CO35" s="100">
        <v>13.7</v>
      </c>
      <c r="CP35" s="100">
        <v>6</v>
      </c>
      <c r="CQ35" s="100">
        <v>31</v>
      </c>
      <c r="CR35" s="100">
        <v>12</v>
      </c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100">
        <v>-4.6811999999999996</v>
      </c>
      <c r="DL35" s="100">
        <v>9348</v>
      </c>
      <c r="DO35" s="100">
        <v>152.78443113561701</v>
      </c>
      <c r="DR35" s="99">
        <v>2731.7581146637599</v>
      </c>
      <c r="DS35" s="99">
        <v>152.76691471351199</v>
      </c>
      <c r="DT35" s="99">
        <v>2732.5</v>
      </c>
      <c r="DU35" s="99">
        <v>5.5421774415009004</v>
      </c>
      <c r="DV35" s="100">
        <f t="shared" ref="DV35:DV66" si="2">ABS($DU35-$X35)</f>
        <v>8.8779784100269765E-2</v>
      </c>
      <c r="DW35" s="101">
        <v>-12.059729000000001</v>
      </c>
      <c r="DX35" s="100">
        <v>265.94491599999998</v>
      </c>
      <c r="DY35" s="102" t="s">
        <v>250</v>
      </c>
      <c r="DZ35" s="102" t="s">
        <v>251</v>
      </c>
      <c r="EA35" s="102" t="s">
        <v>252</v>
      </c>
      <c r="EB35" s="102" t="s">
        <v>253</v>
      </c>
      <c r="EC35" s="102" t="s">
        <v>254</v>
      </c>
    </row>
    <row r="36" spans="1:133">
      <c r="A36" s="7">
        <v>39057</v>
      </c>
      <c r="B36">
        <v>-28.2</v>
      </c>
      <c r="C36">
        <v>124.3</v>
      </c>
      <c r="D36" s="7"/>
      <c r="E36" s="7"/>
      <c r="F36" s="7"/>
      <c r="G36" s="7"/>
      <c r="H36" s="7"/>
      <c r="I36" s="7"/>
      <c r="J36">
        <v>0.02</v>
      </c>
      <c r="K36" s="8" t="s">
        <v>208</v>
      </c>
      <c r="L36" s="1">
        <v>1370.4820702843399</v>
      </c>
      <c r="M36">
        <v>225.78233881877</v>
      </c>
      <c r="N36" s="1">
        <v>3.2064960361073598E-2</v>
      </c>
      <c r="O36" s="8">
        <v>1.2338647607532701E-2</v>
      </c>
      <c r="P36" s="8">
        <v>5.2775858526384098E-2</v>
      </c>
      <c r="Q36" s="8">
        <v>2.4677295215065301E-2</v>
      </c>
      <c r="R36" s="8">
        <v>6.0732217677232497E-3</v>
      </c>
      <c r="S36" s="8">
        <v>3.9024583687061101E-3</v>
      </c>
      <c r="T36" s="8">
        <v>4.8826560846122304E-3</v>
      </c>
      <c r="U36" s="1">
        <v>3.0450164418158402E-3</v>
      </c>
      <c r="V36" s="1">
        <v>2.6736654552176602</v>
      </c>
      <c r="W36" s="8">
        <v>1.54146118713234</v>
      </c>
      <c r="X36" s="8">
        <v>2.1075633211749998</v>
      </c>
      <c r="Y36" s="8">
        <f t="shared" si="1"/>
        <v>146.99703175604429</v>
      </c>
      <c r="Z36" s="1">
        <v>0.56610213404265697</v>
      </c>
      <c r="AA36" s="1">
        <v>0.23911905610777601</v>
      </c>
      <c r="AB36" s="1">
        <v>0.30438801240576102</v>
      </c>
      <c r="AC36" s="1">
        <v>0.29296875</v>
      </c>
      <c r="AD36" s="1">
        <v>6.5268956297984404E-2</v>
      </c>
      <c r="AE36" s="1">
        <v>6.80285845267676E-3</v>
      </c>
      <c r="AF36" s="1">
        <v>0.33203125</v>
      </c>
      <c r="AG36" s="1">
        <v>2.4450840504932302E-4</v>
      </c>
      <c r="AH36" s="1">
        <v>0.37109375</v>
      </c>
      <c r="AI36" s="1">
        <v>2.5981286905188303E-4</v>
      </c>
      <c r="AJ36" s="1">
        <v>40</v>
      </c>
      <c r="AK36" s="8">
        <v>0.234668205231751</v>
      </c>
      <c r="AL36" s="8">
        <v>0.30506203894612799</v>
      </c>
      <c r="AM36" s="8">
        <v>0.29296875</v>
      </c>
      <c r="AN36" s="8">
        <v>7.03938337143762E-2</v>
      </c>
      <c r="AO36" s="8">
        <v>6.8280696722302497E-3</v>
      </c>
      <c r="AP36" s="8">
        <v>0.33203125</v>
      </c>
      <c r="AQ36" s="8">
        <v>2.4104816270529501E-4</v>
      </c>
      <c r="AR36" s="8">
        <v>0.37109375</v>
      </c>
      <c r="AS36" s="1">
        <v>2.55305004758832E-4</v>
      </c>
      <c r="AT36" s="1">
        <v>1.21740152131327E-3</v>
      </c>
      <c r="AU36" s="1">
        <v>1.8570578431363E-3</v>
      </c>
      <c r="AV36" s="1">
        <v>1.21740152131327E-3</v>
      </c>
      <c r="AW36" s="1">
        <v>1.8570578431363E-3</v>
      </c>
      <c r="AX36" s="1">
        <v>1.2983408746272199E-4</v>
      </c>
      <c r="AY36" s="1">
        <v>9.0489153326008405E-5</v>
      </c>
      <c r="AZ36" s="1">
        <v>5.6554389992586301E-5</v>
      </c>
      <c r="BA36" s="1">
        <v>4.6370672319530497E-5</v>
      </c>
      <c r="BB36" s="1">
        <v>1.64058167839374E-5</v>
      </c>
      <c r="BC36" s="1">
        <v>1.2683196404368099E-5</v>
      </c>
      <c r="BD36" s="1">
        <v>1.29854175512993E-3</v>
      </c>
      <c r="BE36" s="8">
        <v>2.0929300058582399E-3</v>
      </c>
      <c r="BF36" s="8">
        <v>1.29854175512993E-3</v>
      </c>
      <c r="BG36" s="8">
        <v>2.0929300058582399E-3</v>
      </c>
      <c r="BH36" s="8">
        <v>1.2877239151774301E-4</v>
      </c>
      <c r="BI36" s="8">
        <v>9.73817949812009E-5</v>
      </c>
      <c r="BJ36" s="8">
        <v>5.5929559927972002E-5</v>
      </c>
      <c r="BK36" s="8">
        <v>4.6197752669887101E-5</v>
      </c>
      <c r="BL36" s="8">
        <v>1.66639612245324E-5</v>
      </c>
      <c r="BM36" s="1">
        <v>1.1886921679133499E-5</v>
      </c>
      <c r="BN36" s="1">
        <v>3.8174895324578498E-3</v>
      </c>
      <c r="BO36" s="8">
        <v>1.62934005214349E-3</v>
      </c>
      <c r="BP36" s="8">
        <v>1.4845819112578899E-3</v>
      </c>
      <c r="BQ36" s="8">
        <v>9.59573300234184E-4</v>
      </c>
      <c r="BR36" s="8">
        <v>1.2220776057460399E-3</v>
      </c>
      <c r="BS36" s="8">
        <v>5.27225420986459E-4</v>
      </c>
      <c r="BT36" s="8">
        <v>3.71237149036191E-4</v>
      </c>
      <c r="BU36" s="8">
        <v>2.5954119267118199E-3</v>
      </c>
      <c r="BV36" s="1">
        <v>1.7125173429934401E-3</v>
      </c>
      <c r="BW36" s="1">
        <v>8.6899277755452093</v>
      </c>
      <c r="BX36" s="8">
        <v>6.9057929454381703</v>
      </c>
      <c r="BY36" s="8">
        <v>3.1237701390718202</v>
      </c>
      <c r="BZ36" s="1">
        <v>0.50323160521689403</v>
      </c>
      <c r="CA36" s="1">
        <v>0.09</v>
      </c>
      <c r="CB36" s="8">
        <v>1.3</v>
      </c>
      <c r="CC36" s="8">
        <v>232.13399999999999</v>
      </c>
      <c r="CD36" s="8">
        <v>0.35699999999999998</v>
      </c>
      <c r="CE36" s="8">
        <v>8</v>
      </c>
      <c r="CF36" s="8">
        <v>45</v>
      </c>
      <c r="CG36" s="8">
        <v>7</v>
      </c>
      <c r="CH36" s="8">
        <v>9</v>
      </c>
      <c r="CI36" s="8">
        <v>19</v>
      </c>
      <c r="CJ36" s="8">
        <v>5</v>
      </c>
      <c r="CK36" s="8">
        <v>40.280612230300903</v>
      </c>
      <c r="CL36" s="1">
        <v>1</v>
      </c>
      <c r="CM36" s="1"/>
      <c r="CN36">
        <v>-19.899999999999999</v>
      </c>
      <c r="CO36">
        <v>134.30000000000001</v>
      </c>
      <c r="CP36">
        <v>7</v>
      </c>
      <c r="CQ36">
        <v>51</v>
      </c>
      <c r="CR36">
        <v>7</v>
      </c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>
        <v>-17.315300000000001</v>
      </c>
      <c r="DL36">
        <v>5213</v>
      </c>
      <c r="DO36">
        <v>225.78233881877</v>
      </c>
      <c r="DR36" s="1">
        <v>1370.4820702843399</v>
      </c>
      <c r="DS36" s="1">
        <v>225.97496224406001</v>
      </c>
      <c r="DT36" s="1">
        <v>1362.3</v>
      </c>
      <c r="DU36" s="1">
        <v>1.9773295985896799</v>
      </c>
      <c r="DV36">
        <f t="shared" si="2"/>
        <v>0.13023372258531984</v>
      </c>
      <c r="DW36" s="11">
        <v>0.32415100000000002</v>
      </c>
      <c r="DX36">
        <v>281.72628800000001</v>
      </c>
      <c r="DY36" s="10" t="s">
        <v>255</v>
      </c>
      <c r="DZ36" s="10" t="s">
        <v>256</v>
      </c>
      <c r="EA36" s="10" t="s">
        <v>257</v>
      </c>
      <c r="EB36" s="10" t="s">
        <v>258</v>
      </c>
      <c r="EC36" s="10" t="s">
        <v>259</v>
      </c>
    </row>
    <row r="37" spans="1:133">
      <c r="A37" s="7">
        <v>39057</v>
      </c>
      <c r="B37">
        <v>-28.2</v>
      </c>
      <c r="C37">
        <v>124.3</v>
      </c>
      <c r="D37" s="7"/>
      <c r="E37" s="7"/>
      <c r="F37" s="7"/>
      <c r="G37" s="7"/>
      <c r="H37" s="7"/>
      <c r="I37" s="7"/>
      <c r="J37">
        <v>0.02</v>
      </c>
      <c r="K37" s="8" t="s">
        <v>260</v>
      </c>
      <c r="L37" s="1">
        <v>1035.83303973337</v>
      </c>
      <c r="M37">
        <v>54.302304411975797</v>
      </c>
      <c r="N37" s="1">
        <v>0.11147147820554899</v>
      </c>
      <c r="O37" s="8">
        <v>2.44952213013899E-2</v>
      </c>
      <c r="P37" s="8">
        <v>0.140493678216081</v>
      </c>
      <c r="Q37" s="8">
        <v>4.8990442602779703E-2</v>
      </c>
      <c r="R37" s="8">
        <v>8.5863612017259994E-3</v>
      </c>
      <c r="S37" s="8">
        <v>5.2113203828059304E-3</v>
      </c>
      <c r="T37" s="8">
        <v>6.4617424522596997E-3</v>
      </c>
      <c r="U37" s="1">
        <v>3.86491479421033E-3</v>
      </c>
      <c r="V37" s="1">
        <v>2.3982748873123998</v>
      </c>
      <c r="W37" s="8">
        <v>1.9374721394587799</v>
      </c>
      <c r="X37" s="8">
        <v>2.1678735133855902</v>
      </c>
      <c r="Y37" s="8">
        <f t="shared" si="1"/>
        <v>41.142434170155539</v>
      </c>
      <c r="Z37" s="1">
        <v>0.23040137392681001</v>
      </c>
      <c r="AA37" s="1">
        <v>0.38498480381826</v>
      </c>
      <c r="AB37" s="1">
        <v>0.38819859086983999</v>
      </c>
      <c r="AC37" s="1">
        <v>0.3857421875</v>
      </c>
      <c r="AD37" s="1">
        <v>3.2137870515798702E-3</v>
      </c>
      <c r="AE37" s="1">
        <v>2.4305805433490701E-2</v>
      </c>
      <c r="AF37" s="1">
        <v>0.39306640625</v>
      </c>
      <c r="AG37" s="1">
        <v>5.2228457815561699E-3</v>
      </c>
      <c r="AH37" s="1">
        <v>0.41015625</v>
      </c>
      <c r="AI37" s="1">
        <v>1.5020990318049001E-3</v>
      </c>
      <c r="AJ37" s="1">
        <v>40</v>
      </c>
      <c r="AK37" s="8">
        <v>0.34866505318953001</v>
      </c>
      <c r="AL37" s="8">
        <v>0.35535669422828797</v>
      </c>
      <c r="AM37" s="8">
        <v>0.3515625</v>
      </c>
      <c r="AN37" s="8">
        <v>6.6916410387579698E-3</v>
      </c>
      <c r="AO37" s="8">
        <v>5.7013076596045702E-2</v>
      </c>
      <c r="AP37" s="8">
        <v>1.19140625</v>
      </c>
      <c r="AQ37" s="8">
        <v>5.4885976488064501E-5</v>
      </c>
      <c r="AR37" s="8">
        <v>3.125</v>
      </c>
      <c r="AS37" s="1">
        <v>1.9040018070809101E-6</v>
      </c>
      <c r="AT37" s="1">
        <v>7.0231854781556402E-4</v>
      </c>
      <c r="AU37" s="1">
        <v>6.6475497915401095E-4</v>
      </c>
      <c r="AV37" s="1">
        <v>1.44970788109434E-3</v>
      </c>
      <c r="AW37" s="1">
        <v>2.1590357724685602E-3</v>
      </c>
      <c r="AX37" s="1">
        <v>7.6727742311593803E-4</v>
      </c>
      <c r="AY37" s="1">
        <v>8.7398466547581005E-4</v>
      </c>
      <c r="AZ37" s="1">
        <v>6.4970163147164896E-5</v>
      </c>
      <c r="BA37" s="1">
        <v>7.8753906497714007E-5</v>
      </c>
      <c r="BB37" s="1">
        <v>7.2180223542319004E-5</v>
      </c>
      <c r="BC37" s="1">
        <v>1.02829687473776E-4</v>
      </c>
      <c r="BD37" s="1">
        <v>1.8531658073419101E-3</v>
      </c>
      <c r="BE37" s="8">
        <v>1.8782783173123701E-3</v>
      </c>
      <c r="BF37" s="8">
        <v>3.8404714040438E-3</v>
      </c>
      <c r="BG37" s="8">
        <v>4.0171894854040104E-3</v>
      </c>
      <c r="BH37" s="8">
        <v>1.64292049961448E-3</v>
      </c>
      <c r="BI37" s="8">
        <v>1.53808198569756E-3</v>
      </c>
      <c r="BJ37" s="8">
        <v>2.41351133797654E-4</v>
      </c>
      <c r="BK37" s="8">
        <v>2.00143159645384E-4</v>
      </c>
      <c r="BL37" s="8">
        <v>1.6662348057222299E-4</v>
      </c>
      <c r="BM37" s="1">
        <v>2.73787164167767E-4</v>
      </c>
      <c r="BN37" s="1">
        <v>0.112050068842656</v>
      </c>
      <c r="BO37" s="8">
        <v>2.2811029049762999E-2</v>
      </c>
      <c r="BP37" s="8">
        <v>2.7031598125115901E-2</v>
      </c>
      <c r="BQ37" s="8">
        <v>1.16860157875355E-2</v>
      </c>
      <c r="BR37" s="8">
        <v>1.9358806956325698E-2</v>
      </c>
      <c r="BS37" s="8">
        <v>2.0903897284647401E-2</v>
      </c>
      <c r="BT37" s="8">
        <v>1.0850965332159601E-2</v>
      </c>
      <c r="BU37" s="8">
        <v>9.2691261886330201E-2</v>
      </c>
      <c r="BV37" s="1">
        <v>3.0940523072440499E-2</v>
      </c>
      <c r="BW37" s="1">
        <v>16.362423489456599</v>
      </c>
      <c r="BX37" s="8">
        <v>11.4531963783778</v>
      </c>
      <c r="BY37" s="8">
        <v>5.78806685223143</v>
      </c>
      <c r="BZ37" s="1">
        <v>0.500747178407007</v>
      </c>
      <c r="CA37" s="1">
        <v>0.2</v>
      </c>
      <c r="CB37" s="8">
        <v>8</v>
      </c>
      <c r="CC37" s="8">
        <v>48.186</v>
      </c>
      <c r="CD37" s="8">
        <v>0.34399999999999997</v>
      </c>
      <c r="CE37" s="8">
        <v>8</v>
      </c>
      <c r="CF37" s="8">
        <v>4</v>
      </c>
      <c r="CG37" s="8">
        <v>0</v>
      </c>
      <c r="CH37" s="8">
        <v>8</v>
      </c>
      <c r="CI37" s="8">
        <v>45</v>
      </c>
      <c r="CJ37" s="8">
        <v>58</v>
      </c>
      <c r="CK37" s="8">
        <v>260.71428585052502</v>
      </c>
      <c r="CL37" s="1">
        <v>3</v>
      </c>
      <c r="CM37" s="1"/>
      <c r="CN37">
        <v>-32.9</v>
      </c>
      <c r="CO37">
        <v>117.2</v>
      </c>
      <c r="CP37">
        <v>7</v>
      </c>
      <c r="CQ37">
        <v>51</v>
      </c>
      <c r="CR37">
        <v>7</v>
      </c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>
        <v>19.085999999999999</v>
      </c>
      <c r="DL37">
        <v>3113</v>
      </c>
      <c r="DO37">
        <v>54.302304411975797</v>
      </c>
      <c r="DR37" s="1">
        <v>1035.83303973337</v>
      </c>
      <c r="DS37" s="1">
        <v>48.798155352606202</v>
      </c>
      <c r="DT37" s="1">
        <v>1035.8</v>
      </c>
      <c r="DU37" s="1">
        <v>2.2997878687295299</v>
      </c>
      <c r="DV37">
        <f t="shared" si="2"/>
        <v>0.13191435534393969</v>
      </c>
      <c r="DW37" s="11">
        <v>-2.7743199999999999</v>
      </c>
      <c r="DX37">
        <v>277.69869999999997</v>
      </c>
      <c r="DY37" s="10" t="s">
        <v>261</v>
      </c>
      <c r="DZ37" s="10" t="s">
        <v>262</v>
      </c>
      <c r="EA37" s="10" t="s">
        <v>263</v>
      </c>
      <c r="EB37" s="10" t="s">
        <v>264</v>
      </c>
      <c r="EC37" s="10" t="s">
        <v>265</v>
      </c>
    </row>
    <row r="38" spans="1:133">
      <c r="A38" s="7">
        <v>39052</v>
      </c>
      <c r="B38">
        <v>-13.4</v>
      </c>
      <c r="C38">
        <v>30.69</v>
      </c>
      <c r="D38" s="7"/>
      <c r="E38" s="7"/>
      <c r="F38" s="7"/>
      <c r="G38" s="7"/>
      <c r="H38" s="7"/>
      <c r="I38" s="7"/>
      <c r="J38">
        <v>0.21</v>
      </c>
      <c r="K38" s="8" t="s">
        <v>266</v>
      </c>
      <c r="L38" s="1">
        <v>1783.9385510623599</v>
      </c>
      <c r="M38">
        <v>19.0178657496086</v>
      </c>
      <c r="N38" s="1">
        <v>7.2063437517619497E-2</v>
      </c>
      <c r="O38" s="8">
        <v>2.4677087556911899E-2</v>
      </c>
      <c r="P38" s="8">
        <v>0.120003555927443</v>
      </c>
      <c r="Q38" s="8">
        <v>4.9354175113823701E-2</v>
      </c>
      <c r="R38" s="8">
        <v>1.1650927380858401E-2</v>
      </c>
      <c r="S38" s="8">
        <v>6.9359642402204401E-3</v>
      </c>
      <c r="T38" s="8">
        <v>8.5849382803040702E-3</v>
      </c>
      <c r="U38" s="1">
        <v>5.0501931145106203E-3</v>
      </c>
      <c r="V38" s="1">
        <v>1.9330991121374601</v>
      </c>
      <c r="W38" s="8">
        <v>1.9792430508443899</v>
      </c>
      <c r="X38" s="8">
        <v>1.9561710814909199</v>
      </c>
      <c r="Y38" s="8">
        <f t="shared" si="1"/>
        <v>26.753769947608227</v>
      </c>
      <c r="Z38" s="1">
        <v>2.3071969353466702E-2</v>
      </c>
      <c r="AA38" s="1">
        <v>0.71767082735364096</v>
      </c>
      <c r="AB38" s="1">
        <v>0.71788419981017604</v>
      </c>
      <c r="AC38" s="1">
        <v>0.7177734375</v>
      </c>
      <c r="AD38" s="1">
        <v>2.13372456535632E-4</v>
      </c>
      <c r="AE38" s="1">
        <v>3.7377909803302301E-2</v>
      </c>
      <c r="AF38" s="1">
        <v>0.7275390625</v>
      </c>
      <c r="AG38" s="1">
        <v>1.0311838108825299E-3</v>
      </c>
      <c r="AH38" s="1">
        <v>0.7763671875</v>
      </c>
      <c r="AI38" s="1">
        <v>1.05881462112161E-3</v>
      </c>
      <c r="AJ38" s="1">
        <v>40</v>
      </c>
      <c r="AK38" s="8">
        <v>0.49906149621559798</v>
      </c>
      <c r="AL38" s="8">
        <v>0.53900838891985203</v>
      </c>
      <c r="AM38" s="8">
        <v>0.5078125</v>
      </c>
      <c r="AN38" s="8">
        <v>3.9946892704253702E-2</v>
      </c>
      <c r="AO38" s="8">
        <v>2.9496472088456099E-2</v>
      </c>
      <c r="AP38" s="8">
        <v>0.78125</v>
      </c>
      <c r="AQ38" s="8">
        <v>6.9914220437857703E-4</v>
      </c>
      <c r="AR38" s="8">
        <v>0.859375</v>
      </c>
      <c r="AS38" s="1">
        <v>1.9303241421071701E-4</v>
      </c>
      <c r="AT38" s="1">
        <v>2.2268120414259301E-4</v>
      </c>
      <c r="AU38" s="1">
        <v>1.78655952140832E-4</v>
      </c>
      <c r="AV38" s="1">
        <v>1.4861412856461E-2</v>
      </c>
      <c r="AW38" s="1">
        <v>1.2467803860994201E-2</v>
      </c>
      <c r="AX38" s="1">
        <v>1.90216535650576E-3</v>
      </c>
      <c r="AY38" s="1">
        <v>1.4578404033597501E-3</v>
      </c>
      <c r="AZ38" s="1">
        <v>8.2830482590684495E-4</v>
      </c>
      <c r="BA38" s="1">
        <v>5.8038855832271698E-4</v>
      </c>
      <c r="BB38" s="1">
        <v>3.3698527066564499E-4</v>
      </c>
      <c r="BC38" s="1">
        <v>3.2874169031837502E-4</v>
      </c>
      <c r="BD38" s="1">
        <v>3.4864743590736799E-3</v>
      </c>
      <c r="BE38" s="8">
        <v>4.4776227953155102E-3</v>
      </c>
      <c r="BF38" s="8">
        <v>7.6226169734055502E-3</v>
      </c>
      <c r="BG38" s="8">
        <v>4.3427273168581901E-3</v>
      </c>
      <c r="BH38" s="8">
        <v>2.2033216477500002E-3</v>
      </c>
      <c r="BI38" s="8">
        <v>2.0953228933819402E-3</v>
      </c>
      <c r="BJ38" s="8">
        <v>3.37966754942984E-3</v>
      </c>
      <c r="BK38" s="8">
        <v>2.6204395969494599E-3</v>
      </c>
      <c r="BL38" s="8">
        <v>3.8334825329856901E-4</v>
      </c>
      <c r="BM38" s="1">
        <v>6.1016931026802203E-4</v>
      </c>
      <c r="BN38" s="1">
        <v>6.2936513079332498E-2</v>
      </c>
      <c r="BO38" s="8">
        <v>2.9346492205284801E-2</v>
      </c>
      <c r="BP38" s="8">
        <v>3.1397302000515097E-2</v>
      </c>
      <c r="BQ38" s="8">
        <v>1.7024526715806398E-2</v>
      </c>
      <c r="BR38" s="8">
        <v>2.42109143581608E-2</v>
      </c>
      <c r="BS38" s="8">
        <v>2.1125660038798798E-2</v>
      </c>
      <c r="BT38" s="8">
        <v>1.01630868682879E-2</v>
      </c>
      <c r="BU38" s="8">
        <v>3.8725598721171699E-2</v>
      </c>
      <c r="BV38" s="1">
        <v>3.6159509355489602E-2</v>
      </c>
      <c r="BW38" s="1">
        <v>10.2999145050547</v>
      </c>
      <c r="BX38" s="8">
        <v>7.4526435464306697</v>
      </c>
      <c r="BY38" s="8">
        <v>2.5995099626676601</v>
      </c>
      <c r="BZ38" s="1">
        <v>0.32975897352708899</v>
      </c>
      <c r="CA38" s="1">
        <v>0.4</v>
      </c>
      <c r="CB38" s="8">
        <v>1.9</v>
      </c>
      <c r="CC38" s="8">
        <v>18.47</v>
      </c>
      <c r="CD38" s="8">
        <v>0.34799999999999998</v>
      </c>
      <c r="CE38" s="8">
        <v>6</v>
      </c>
      <c r="CF38" s="8">
        <v>53</v>
      </c>
      <c r="CG38" s="8">
        <v>0</v>
      </c>
      <c r="CH38" s="8">
        <v>7</v>
      </c>
      <c r="CI38" s="8">
        <v>48</v>
      </c>
      <c r="CJ38" s="8">
        <v>59</v>
      </c>
      <c r="CK38" s="8">
        <v>199.04102468490601</v>
      </c>
      <c r="CL38" s="1">
        <v>1</v>
      </c>
      <c r="CM38" s="1"/>
      <c r="CN38">
        <v>-28.6</v>
      </c>
      <c r="CO38">
        <v>25.4</v>
      </c>
      <c r="CP38">
        <v>6</v>
      </c>
      <c r="CQ38">
        <v>9</v>
      </c>
      <c r="CR38">
        <v>25</v>
      </c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>
        <v>10.182</v>
      </c>
      <c r="DL38">
        <v>5975</v>
      </c>
      <c r="DO38">
        <v>19.0178657496086</v>
      </c>
      <c r="DR38" s="1">
        <v>1783.9385510623599</v>
      </c>
      <c r="DS38" s="1">
        <v>19.5483184617283</v>
      </c>
      <c r="DT38" s="1">
        <v>1811.5</v>
      </c>
      <c r="DU38" s="1">
        <v>2.0252375223911501</v>
      </c>
      <c r="DV38">
        <f t="shared" si="2"/>
        <v>6.9066440900230175E-2</v>
      </c>
      <c r="DW38" s="11">
        <v>2.4183340000000002</v>
      </c>
      <c r="DX38">
        <v>283.03701799999999</v>
      </c>
      <c r="DY38" s="10" t="s">
        <v>267</v>
      </c>
      <c r="DZ38" s="10" t="s">
        <v>268</v>
      </c>
      <c r="EA38" s="10" t="s">
        <v>269</v>
      </c>
      <c r="EB38" s="10" t="s">
        <v>270</v>
      </c>
      <c r="EC38" s="10" t="s">
        <v>271</v>
      </c>
    </row>
    <row r="39" spans="1:133">
      <c r="A39" s="7">
        <v>39052</v>
      </c>
      <c r="B39">
        <v>-13.4</v>
      </c>
      <c r="C39">
        <v>30.69</v>
      </c>
      <c r="D39" s="7"/>
      <c r="E39" s="7"/>
      <c r="F39" s="7"/>
      <c r="G39" s="7"/>
      <c r="H39" s="7"/>
      <c r="I39" s="7"/>
      <c r="J39">
        <v>0.21</v>
      </c>
      <c r="K39" s="8" t="s">
        <v>224</v>
      </c>
      <c r="L39" s="1">
        <v>1539.6548430579501</v>
      </c>
      <c r="M39">
        <v>67.901807159768495</v>
      </c>
      <c r="N39" s="1">
        <v>0.104390726040083</v>
      </c>
      <c r="O39" s="8">
        <v>8.5556950370776902E-2</v>
      </c>
      <c r="P39" s="8">
        <v>0.17346582904580199</v>
      </c>
      <c r="Q39" s="8">
        <v>0.171113900741554</v>
      </c>
      <c r="R39" s="8">
        <v>1.1918339619796599E-2</v>
      </c>
      <c r="S39" s="8">
        <v>7.1998266544978399E-3</v>
      </c>
      <c r="T39" s="8">
        <v>1.52856737056105E-2</v>
      </c>
      <c r="U39" s="1">
        <v>9.3664527634548106E-3</v>
      </c>
      <c r="V39" s="1">
        <v>1.6724851895258399</v>
      </c>
      <c r="W39" s="8">
        <v>1.7450212102753</v>
      </c>
      <c r="X39" s="8">
        <v>1.7087531999005701</v>
      </c>
      <c r="Y39" s="8">
        <f t="shared" si="1"/>
        <v>9.1941916658105569</v>
      </c>
      <c r="Z39" s="1">
        <v>3.62680103747266E-2</v>
      </c>
      <c r="AA39" s="1">
        <v>0.33475444240917102</v>
      </c>
      <c r="AB39" s="1">
        <v>0.343775952716178</v>
      </c>
      <c r="AC39" s="1">
        <v>0.341796875</v>
      </c>
      <c r="AD39" s="1">
        <v>9.0215103070069892E-3</v>
      </c>
      <c r="AE39" s="1">
        <v>0.108764319512567</v>
      </c>
      <c r="AF39" s="1">
        <v>0.3515625</v>
      </c>
      <c r="AG39" s="1">
        <v>1.7089176000821701E-2</v>
      </c>
      <c r="AH39" s="1">
        <v>0.35888671875</v>
      </c>
      <c r="AI39" s="1">
        <v>2.60924627458014E-2</v>
      </c>
      <c r="AJ39" s="1">
        <v>40</v>
      </c>
      <c r="AK39" s="8">
        <v>0.248847338036598</v>
      </c>
      <c r="AL39" s="8">
        <v>0.32527487639746699</v>
      </c>
      <c r="AM39" s="8">
        <v>0.3125</v>
      </c>
      <c r="AN39" s="8">
        <v>7.6427538360869005E-2</v>
      </c>
      <c r="AO39" s="8">
        <v>0.32462625675155599</v>
      </c>
      <c r="AP39" s="8">
        <v>0.56640625</v>
      </c>
      <c r="AQ39" s="8">
        <v>2.9697293761587699E-3</v>
      </c>
      <c r="AR39" s="8">
        <v>0.60546875</v>
      </c>
      <c r="AS39" s="1">
        <v>1.4013594265660199E-2</v>
      </c>
      <c r="AT39" s="1">
        <v>1.9115200173028601E-2</v>
      </c>
      <c r="AU39" s="1">
        <v>2.4670951191403299E-2</v>
      </c>
      <c r="AV39" s="1">
        <v>2.3586382660477301E-2</v>
      </c>
      <c r="AW39" s="1">
        <v>2.00841937084952E-2</v>
      </c>
      <c r="AX39" s="1">
        <v>3.5297630055655701E-3</v>
      </c>
      <c r="AY39" s="1">
        <v>2.70886331089038E-3</v>
      </c>
      <c r="AZ39" s="1">
        <v>1.1251703824018201E-3</v>
      </c>
      <c r="BA39" s="1">
        <v>1.17439248649435E-3</v>
      </c>
      <c r="BB39" s="1">
        <v>2.23052339359283E-4</v>
      </c>
      <c r="BC39" s="1">
        <v>2.6723804685820399E-4</v>
      </c>
      <c r="BD39" s="1">
        <v>6.7485478098305393E-2</v>
      </c>
      <c r="BE39" s="8">
        <v>3.5145115603472603E-2</v>
      </c>
      <c r="BF39" s="8">
        <v>0.141133130927312</v>
      </c>
      <c r="BG39" s="8">
        <v>0.14736941774873399</v>
      </c>
      <c r="BH39" s="8">
        <v>2.1856362479711001E-2</v>
      </c>
      <c r="BI39" s="8">
        <v>2.1430082916984301E-2</v>
      </c>
      <c r="BJ39" s="8">
        <v>2.8370773156182298E-3</v>
      </c>
      <c r="BK39" s="8">
        <v>2.6527096561992699E-3</v>
      </c>
      <c r="BL39" s="8">
        <v>1.96735157312131E-3</v>
      </c>
      <c r="BM39" s="1">
        <v>1.4429555326740499E-3</v>
      </c>
      <c r="BN39" s="1">
        <v>0.17896758145189801</v>
      </c>
      <c r="BO39" s="8">
        <v>0.12525219139483401</v>
      </c>
      <c r="BP39" s="8">
        <v>6.1456984965254903E-2</v>
      </c>
      <c r="BQ39" s="8">
        <v>8.5037074578819705E-2</v>
      </c>
      <c r="BR39" s="8">
        <v>7.32470297720373E-2</v>
      </c>
      <c r="BS39" s="8">
        <v>8.6917442577379503E-2</v>
      </c>
      <c r="BT39" s="8">
        <v>1.66736412667381E-2</v>
      </c>
      <c r="BU39" s="8">
        <v>0.105720551679861</v>
      </c>
      <c r="BV39" s="1">
        <v>0.152455742015183</v>
      </c>
      <c r="BW39" s="1">
        <v>14.5545297901791</v>
      </c>
      <c r="BX39" s="8">
        <v>16.835504928321999</v>
      </c>
      <c r="BY39" s="8">
        <v>2.4433425083431901</v>
      </c>
      <c r="BZ39" s="1">
        <v>0.91198263260503498</v>
      </c>
      <c r="CA39" s="1">
        <v>0.44</v>
      </c>
      <c r="CB39" s="8">
        <v>1.9</v>
      </c>
      <c r="CC39" s="8">
        <v>64.623000000000005</v>
      </c>
      <c r="CD39" s="8">
        <v>0.36099999999999999</v>
      </c>
      <c r="CE39" s="8">
        <v>6</v>
      </c>
      <c r="CF39" s="8">
        <v>43</v>
      </c>
      <c r="CG39" s="8">
        <v>0</v>
      </c>
      <c r="CH39" s="8">
        <v>7</v>
      </c>
      <c r="CI39" s="8">
        <v>30</v>
      </c>
      <c r="CJ39" s="8">
        <v>50</v>
      </c>
      <c r="CK39" s="8">
        <v>280.40816330909701</v>
      </c>
      <c r="CL39" s="1">
        <v>6</v>
      </c>
      <c r="CM39" s="1"/>
      <c r="CN39">
        <v>-19.100000000000001</v>
      </c>
      <c r="CO39">
        <v>17.399999999999999</v>
      </c>
      <c r="CP39">
        <v>6</v>
      </c>
      <c r="CQ39">
        <v>9</v>
      </c>
      <c r="CR39">
        <v>25</v>
      </c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>
        <v>13.9968</v>
      </c>
      <c r="DL39">
        <v>4895</v>
      </c>
      <c r="DO39">
        <v>67.901807159768495</v>
      </c>
      <c r="DR39" s="1">
        <v>1539.6548430579501</v>
      </c>
      <c r="DS39" s="1">
        <v>67.246375723886999</v>
      </c>
      <c r="DT39" s="1">
        <v>1552.7</v>
      </c>
      <c r="DU39" s="1">
        <v>1.7883336956570199</v>
      </c>
      <c r="DV39">
        <f t="shared" si="2"/>
        <v>7.9580495756449876E-2</v>
      </c>
      <c r="DW39" s="11">
        <v>-2.9284590000000001</v>
      </c>
      <c r="DX39">
        <v>284.347015</v>
      </c>
      <c r="DY39" s="10" t="s">
        <v>272</v>
      </c>
      <c r="DZ39" s="10" t="s">
        <v>273</v>
      </c>
      <c r="EA39" s="10" t="s">
        <v>274</v>
      </c>
      <c r="EB39" s="10" t="s">
        <v>275</v>
      </c>
      <c r="EC39" s="10" t="s">
        <v>276</v>
      </c>
    </row>
    <row r="40" spans="1:133">
      <c r="A40" s="7">
        <v>39052</v>
      </c>
      <c r="B40">
        <v>-13.4</v>
      </c>
      <c r="C40">
        <v>30.69</v>
      </c>
      <c r="D40" s="7"/>
      <c r="E40" s="7"/>
      <c r="F40" s="7"/>
      <c r="G40" s="7"/>
      <c r="H40" s="7"/>
      <c r="I40" s="7"/>
      <c r="J40">
        <v>0.21</v>
      </c>
      <c r="K40" s="8" t="s">
        <v>94</v>
      </c>
      <c r="L40" s="1">
        <v>1511.26566355719</v>
      </c>
      <c r="M40">
        <v>206.273217369901</v>
      </c>
      <c r="N40" s="1">
        <v>4.2584470193088503E-2</v>
      </c>
      <c r="O40" s="8">
        <v>2.8244479554517199E-2</v>
      </c>
      <c r="P40" s="8">
        <v>5.5259682141592499E-2</v>
      </c>
      <c r="Q40" s="8">
        <v>5.6488959109034502E-2</v>
      </c>
      <c r="R40" s="8">
        <v>3.18740926051851E-3</v>
      </c>
      <c r="S40" s="8">
        <v>1.9793241065715799E-3</v>
      </c>
      <c r="T40" s="8">
        <v>7.8352651418527302E-3</v>
      </c>
      <c r="U40" s="1">
        <v>4.8511139806429503E-3</v>
      </c>
      <c r="V40" s="1">
        <v>3.2808397933161499</v>
      </c>
      <c r="W40" s="8">
        <v>3.71172828214026</v>
      </c>
      <c r="X40" s="8">
        <v>3.4962840377281998</v>
      </c>
      <c r="Y40" s="8">
        <f t="shared" si="1"/>
        <v>74.496950286403489</v>
      </c>
      <c r="Z40" s="1">
        <v>0.21544424441205501</v>
      </c>
      <c r="AA40" s="1">
        <v>0.212130213710823</v>
      </c>
      <c r="AB40" s="1">
        <v>0.21401620254658901</v>
      </c>
      <c r="AC40" s="1">
        <v>0.213623046875</v>
      </c>
      <c r="AD40" s="1">
        <v>1.8859888357666301E-3</v>
      </c>
      <c r="AE40" s="1">
        <v>1.34233682876346E-2</v>
      </c>
      <c r="AF40" s="1">
        <v>0.224609375</v>
      </c>
      <c r="AG40" s="1">
        <v>1.0348083572485501E-3</v>
      </c>
      <c r="AH40" s="1">
        <v>0.238037109375</v>
      </c>
      <c r="AI40" s="1">
        <v>7.6071852505784604E-5</v>
      </c>
      <c r="AJ40" s="1">
        <v>70</v>
      </c>
      <c r="AK40" s="8">
        <v>0.19685870578338399</v>
      </c>
      <c r="AL40" s="8">
        <v>0.254175423076614</v>
      </c>
      <c r="AM40" s="8">
        <v>0.21484375</v>
      </c>
      <c r="AN40" s="8">
        <v>5.7316717293229701E-2</v>
      </c>
      <c r="AO40" s="8">
        <v>9.5957171396830795E-3</v>
      </c>
      <c r="AP40" s="8">
        <v>0.458984375</v>
      </c>
      <c r="AQ40" s="8">
        <v>4.5867209629425797E-5</v>
      </c>
      <c r="AR40" s="8">
        <v>0.849609375</v>
      </c>
      <c r="AS40" s="1">
        <v>1.88705581338288E-5</v>
      </c>
      <c r="AT40" s="1">
        <v>7.4103131817016097E-4</v>
      </c>
      <c r="AU40" s="1">
        <v>7.7026802951798696E-4</v>
      </c>
      <c r="AV40" s="1">
        <v>3.0387347069093102E-4</v>
      </c>
      <c r="AW40" s="1">
        <v>2.3515117870752901E-4</v>
      </c>
      <c r="AX40" s="1">
        <v>2.7398054992514399E-5</v>
      </c>
      <c r="AY40" s="1">
        <v>2.0414713458685798E-5</v>
      </c>
      <c r="AZ40" s="1">
        <v>8.7517177861755606E-6</v>
      </c>
      <c r="BA40" s="1">
        <v>7.8088528565010098E-6</v>
      </c>
      <c r="BB40" s="1">
        <v>6.2363309779717E-6</v>
      </c>
      <c r="BC40" s="1">
        <v>5.2550856910511504E-6</v>
      </c>
      <c r="BD40" s="1">
        <v>2.4298402893239502E-3</v>
      </c>
      <c r="BE40" s="8">
        <v>3.0917966839681E-3</v>
      </c>
      <c r="BF40" s="8">
        <v>3.5371228085146698E-4</v>
      </c>
      <c r="BG40" s="8">
        <v>3.1915236564209398E-4</v>
      </c>
      <c r="BH40" s="8">
        <v>8.5575363793629695E-5</v>
      </c>
      <c r="BI40" s="8">
        <v>6.4704267743913204E-5</v>
      </c>
      <c r="BJ40" s="8">
        <v>1.60139191945909E-5</v>
      </c>
      <c r="BK40" s="8">
        <v>1.33487207646748E-5</v>
      </c>
      <c r="BL40" s="8">
        <v>1.15472038785721E-5</v>
      </c>
      <c r="BM40" s="1">
        <v>2.1150320866519599E-5</v>
      </c>
      <c r="BN40" s="1">
        <v>3.7385910936488298E-2</v>
      </c>
      <c r="BO40" s="8">
        <v>0.13323794477731399</v>
      </c>
      <c r="BP40" s="8">
        <v>1.52982406396448E-2</v>
      </c>
      <c r="BQ40" s="8">
        <v>3.4983972283970703E-2</v>
      </c>
      <c r="BR40" s="8">
        <v>2.51411064618077E-2</v>
      </c>
      <c r="BS40" s="8">
        <v>0.10647287670253</v>
      </c>
      <c r="BT40" s="8">
        <v>1.3919914338321401E-2</v>
      </c>
      <c r="BU40" s="8">
        <v>1.22448044746805E-2</v>
      </c>
      <c r="BV40" s="1">
        <v>0.17055445875671099</v>
      </c>
      <c r="BW40" s="1">
        <v>17.336864401467899</v>
      </c>
      <c r="BX40" s="8">
        <v>20.736256362267799</v>
      </c>
      <c r="BY40" s="8">
        <v>1.4870431813843099</v>
      </c>
      <c r="BZ40" s="1">
        <v>0.29464282206694598</v>
      </c>
      <c r="CA40" s="1">
        <v>0.16</v>
      </c>
      <c r="CB40" s="8">
        <v>2.6</v>
      </c>
      <c r="CC40" s="8">
        <v>208.40899999999999</v>
      </c>
      <c r="CD40" s="8">
        <v>0.34300000000000003</v>
      </c>
      <c r="CE40" s="8">
        <v>6</v>
      </c>
      <c r="CF40" s="8">
        <v>41</v>
      </c>
      <c r="CG40" s="8">
        <v>0</v>
      </c>
      <c r="CH40" s="8">
        <v>7</v>
      </c>
      <c r="CI40" s="8">
        <v>34</v>
      </c>
      <c r="CJ40" s="8">
        <v>3</v>
      </c>
      <c r="CK40" s="8">
        <v>513.06122469902004</v>
      </c>
      <c r="CL40" s="1">
        <v>1</v>
      </c>
      <c r="CM40" s="1"/>
      <c r="CN40">
        <v>-1.3</v>
      </c>
      <c r="CO40">
        <v>36.799999999999997</v>
      </c>
      <c r="CP40">
        <v>6</v>
      </c>
      <c r="CQ40">
        <v>9</v>
      </c>
      <c r="CR40">
        <v>25</v>
      </c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>
        <v>3.7625999999999999</v>
      </c>
      <c r="DL40">
        <v>4835</v>
      </c>
      <c r="DO40">
        <v>206.273217369901</v>
      </c>
      <c r="DR40" s="1">
        <v>1511.26566355719</v>
      </c>
      <c r="DS40" s="1">
        <v>206.26764606531199</v>
      </c>
      <c r="DT40" s="1">
        <v>1485.6</v>
      </c>
      <c r="DU40" s="1">
        <v>3.53888408213056</v>
      </c>
      <c r="DV40">
        <f t="shared" si="2"/>
        <v>4.2600044402360204E-2</v>
      </c>
      <c r="DW40" s="11">
        <v>6.8321699999999996</v>
      </c>
      <c r="DX40">
        <v>281.70974699999999</v>
      </c>
      <c r="DY40" s="10" t="s">
        <v>277</v>
      </c>
      <c r="DZ40" s="10" t="s">
        <v>278</v>
      </c>
      <c r="EA40" s="10" t="s">
        <v>279</v>
      </c>
      <c r="EB40" s="10" t="s">
        <v>280</v>
      </c>
      <c r="EC40" s="10" t="s">
        <v>281</v>
      </c>
    </row>
    <row r="41" spans="1:133">
      <c r="A41" s="7">
        <v>39004</v>
      </c>
      <c r="B41">
        <v>49.4</v>
      </c>
      <c r="C41">
        <v>-174.5</v>
      </c>
      <c r="D41" s="7"/>
      <c r="E41" s="7"/>
      <c r="F41" s="7"/>
      <c r="G41" s="7"/>
      <c r="H41" s="7"/>
      <c r="I41" s="7"/>
      <c r="J41">
        <v>0.66</v>
      </c>
      <c r="K41" s="8" t="s">
        <v>123</v>
      </c>
      <c r="L41" s="1">
        <v>2320.1950879683</v>
      </c>
      <c r="M41">
        <v>236.633775448081</v>
      </c>
      <c r="N41" s="1">
        <v>3.8494759202247202E-2</v>
      </c>
      <c r="O41" s="8">
        <v>1.28421869754844E-2</v>
      </c>
      <c r="P41" s="8">
        <v>6.1130195521274001E-2</v>
      </c>
      <c r="Q41" s="8">
        <v>2.56843739509687E-2</v>
      </c>
      <c r="R41" s="8">
        <v>5.4615282638198698E-3</v>
      </c>
      <c r="S41" s="8">
        <v>3.14916845765763E-3</v>
      </c>
      <c r="T41" s="8">
        <v>6.3660422594131703E-3</v>
      </c>
      <c r="U41" s="1">
        <v>3.6925721450376502E-3</v>
      </c>
      <c r="V41" s="1">
        <v>3.6439407437020499</v>
      </c>
      <c r="W41" s="8">
        <v>2.7447411264522499</v>
      </c>
      <c r="X41" s="8">
        <v>3.1943409350771499</v>
      </c>
      <c r="Y41" s="8">
        <f t="shared" si="1"/>
        <v>65.872753800452671</v>
      </c>
      <c r="Z41" s="1">
        <v>0.44959980862489601</v>
      </c>
      <c r="AA41" s="1">
        <v>0.26912658606671702</v>
      </c>
      <c r="AB41" s="1">
        <v>0.273900129448305</v>
      </c>
      <c r="AC41" s="1">
        <v>0.272216796875</v>
      </c>
      <c r="AD41" s="1">
        <v>4.7735433815874204E-3</v>
      </c>
      <c r="AE41" s="1">
        <v>1.5180783287568099E-2</v>
      </c>
      <c r="AF41" s="1">
        <v>0.27587890625</v>
      </c>
      <c r="AG41" s="1">
        <v>2.7659513504558701E-3</v>
      </c>
      <c r="AH41" s="1">
        <v>0.289306640625</v>
      </c>
      <c r="AI41" s="1">
        <v>1.5928954520553801E-3</v>
      </c>
      <c r="AJ41" s="1">
        <v>40</v>
      </c>
      <c r="AK41" s="8">
        <v>0.26762494462766101</v>
      </c>
      <c r="AL41" s="8">
        <v>0.36426649238863301</v>
      </c>
      <c r="AM41" s="8">
        <v>0.33203125</v>
      </c>
      <c r="AN41" s="8">
        <v>9.6641547760972099E-2</v>
      </c>
      <c r="AO41" s="8">
        <v>1.36254567821849E-2</v>
      </c>
      <c r="AP41" s="8">
        <v>0.44921875</v>
      </c>
      <c r="AQ41" s="8">
        <v>1.3393794679434701E-4</v>
      </c>
      <c r="AR41" s="8">
        <v>0.546875</v>
      </c>
      <c r="AS41" s="1">
        <v>4.62943136202432E-5</v>
      </c>
      <c r="AT41" s="1">
        <v>2.60968793495567E-3</v>
      </c>
      <c r="AU41" s="1">
        <v>1.81966028476588E-3</v>
      </c>
      <c r="AV41" s="1">
        <v>4.2527694020306102E-3</v>
      </c>
      <c r="AW41" s="1">
        <v>1.80220098590821E-3</v>
      </c>
      <c r="AX41" s="1">
        <v>6.8652403196071805E-5</v>
      </c>
      <c r="AY41" s="1">
        <v>6.6325444956022195E-5</v>
      </c>
      <c r="AZ41" s="1">
        <v>2.66118943614586E-5</v>
      </c>
      <c r="BA41" s="1">
        <v>3.3693233094428502E-5</v>
      </c>
      <c r="BB41" s="1">
        <v>1.4308887037161199E-5</v>
      </c>
      <c r="BC41" s="1">
        <v>1.2049144807268199E-5</v>
      </c>
      <c r="BD41" s="1">
        <v>4.1559585931814904E-3</v>
      </c>
      <c r="BE41" s="8">
        <v>3.7816007977742499E-3</v>
      </c>
      <c r="BF41" s="8">
        <v>5.3839133525521703E-3</v>
      </c>
      <c r="BG41" s="8">
        <v>4.5276034475859699E-3</v>
      </c>
      <c r="BH41" s="8">
        <v>3.1487710422544601E-4</v>
      </c>
      <c r="BI41" s="8">
        <v>2.5487001790820203E-4</v>
      </c>
      <c r="BJ41" s="8">
        <v>7.9348625955578901E-5</v>
      </c>
      <c r="BK41" s="8">
        <v>8.2825891012409004E-5</v>
      </c>
      <c r="BL41" s="8">
        <v>1.46272083977511E-5</v>
      </c>
      <c r="BM41" s="1">
        <v>1.59502296400744E-5</v>
      </c>
      <c r="BN41" s="1">
        <v>3.69346241245661E-2</v>
      </c>
      <c r="BO41" s="8">
        <v>1.3050017918470099E-2</v>
      </c>
      <c r="BP41" s="8">
        <v>1.4690833748378301E-2</v>
      </c>
      <c r="BQ41" s="8">
        <v>1.9920441636199201E-2</v>
      </c>
      <c r="BR41" s="8">
        <v>1.7305637692288701E-2</v>
      </c>
      <c r="BS41" s="8">
        <v>6.1880376074602596E-3</v>
      </c>
      <c r="BT41" s="8">
        <v>3.6978912004247901E-3</v>
      </c>
      <c r="BU41" s="8">
        <v>1.9628986432277298E-2</v>
      </c>
      <c r="BV41" s="1">
        <v>1.4442810568020799E-2</v>
      </c>
      <c r="BW41" s="1">
        <v>11.1928736002766</v>
      </c>
      <c r="BX41" s="8">
        <v>7.9855610313072498</v>
      </c>
      <c r="BY41" s="8">
        <v>2.1342538646249301</v>
      </c>
      <c r="BZ41" s="1">
        <v>8.3368103791621004E-2</v>
      </c>
      <c r="CA41" s="1">
        <v>0.26</v>
      </c>
      <c r="CB41" s="8">
        <v>1.61</v>
      </c>
      <c r="CC41" s="8">
        <v>235.77</v>
      </c>
      <c r="CD41" s="8">
        <v>0.34200000000000003</v>
      </c>
      <c r="CE41" s="8">
        <v>19</v>
      </c>
      <c r="CF41" s="8">
        <v>17</v>
      </c>
      <c r="CG41" s="8">
        <v>0</v>
      </c>
      <c r="CH41" s="8">
        <v>20</v>
      </c>
      <c r="CI41" s="8">
        <v>24</v>
      </c>
      <c r="CJ41" s="8">
        <v>21</v>
      </c>
      <c r="CK41" s="8">
        <v>438.54852151870699</v>
      </c>
      <c r="CL41" s="1">
        <v>1</v>
      </c>
      <c r="CM41" s="1"/>
      <c r="CN41">
        <v>64.8</v>
      </c>
      <c r="CO41">
        <v>-146.9</v>
      </c>
      <c r="CP41">
        <v>18</v>
      </c>
      <c r="CQ41">
        <v>10</v>
      </c>
      <c r="CR41">
        <v>49</v>
      </c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>
        <v>-12.4506</v>
      </c>
      <c r="DL41">
        <v>8121</v>
      </c>
      <c r="DO41">
        <v>236.633775448081</v>
      </c>
      <c r="DR41" s="1">
        <v>2320.1950879683</v>
      </c>
      <c r="DS41" s="1">
        <v>235.00487330910599</v>
      </c>
      <c r="DT41" s="1">
        <v>2320.1999999999998</v>
      </c>
      <c r="DU41" s="1">
        <v>3.0609484675351499</v>
      </c>
      <c r="DV41">
        <f t="shared" si="2"/>
        <v>0.13339246754199996</v>
      </c>
      <c r="DW41" s="11">
        <v>4.0380039999999999</v>
      </c>
      <c r="DX41">
        <v>264.38302599999997</v>
      </c>
      <c r="DY41" s="10" t="s">
        <v>282</v>
      </c>
      <c r="DZ41" s="10" t="s">
        <v>283</v>
      </c>
      <c r="EA41" s="10" t="s">
        <v>284</v>
      </c>
      <c r="EB41" s="10" t="s">
        <v>285</v>
      </c>
      <c r="EC41" s="10" t="s">
        <v>286</v>
      </c>
    </row>
    <row r="42" spans="1:133">
      <c r="A42" s="7">
        <v>38992</v>
      </c>
      <c r="B42">
        <v>14</v>
      </c>
      <c r="C42">
        <v>53.1</v>
      </c>
      <c r="D42" s="7"/>
      <c r="E42" s="7"/>
      <c r="F42" s="7"/>
      <c r="G42" s="7"/>
      <c r="H42" s="7"/>
      <c r="I42" s="7"/>
      <c r="J42">
        <v>0.25</v>
      </c>
      <c r="K42" s="8" t="s">
        <v>162</v>
      </c>
      <c r="L42" s="1">
        <v>3725.10715600102</v>
      </c>
      <c r="M42">
        <v>9.9413206725277803</v>
      </c>
      <c r="N42" s="1">
        <v>7.1827814703007101E-2</v>
      </c>
      <c r="O42" s="8">
        <v>1.8394512103614299E-2</v>
      </c>
      <c r="P42" s="8">
        <v>0.119508835578529</v>
      </c>
      <c r="Q42" s="8">
        <v>3.6789024207228599E-2</v>
      </c>
      <c r="R42" s="8">
        <v>6.3741637042339901E-3</v>
      </c>
      <c r="S42" s="8">
        <v>3.6621844237616102E-3</v>
      </c>
      <c r="T42" s="8">
        <v>7.4287894823464803E-3</v>
      </c>
      <c r="U42" s="1">
        <v>4.4517953318985804E-3</v>
      </c>
      <c r="V42" s="1">
        <v>3.12646322777573</v>
      </c>
      <c r="W42" s="8">
        <v>3.4038799435422802</v>
      </c>
      <c r="X42" s="8">
        <v>3.265171585659</v>
      </c>
      <c r="Y42" s="8">
        <f t="shared" si="1"/>
        <v>23.669169786203575</v>
      </c>
      <c r="Z42" s="1">
        <v>0.13870835788327401</v>
      </c>
      <c r="AA42" s="1">
        <v>0.284732980544459</v>
      </c>
      <c r="AB42" s="1">
        <v>0.28568004690107701</v>
      </c>
      <c r="AC42" s="1">
        <v>0.2850341796875</v>
      </c>
      <c r="AD42" s="1">
        <v>9.4706635661823103E-4</v>
      </c>
      <c r="AE42" s="1">
        <v>4.2249052629758303E-2</v>
      </c>
      <c r="AF42" s="1">
        <v>0.2899169921875</v>
      </c>
      <c r="AG42" s="1">
        <v>4.8529097500865596E-3</v>
      </c>
      <c r="AH42" s="1">
        <v>0.2960205078125</v>
      </c>
      <c r="AI42" s="1">
        <v>3.4211296633285902E-3</v>
      </c>
      <c r="AJ42" s="1">
        <v>60</v>
      </c>
      <c r="AK42" s="8">
        <v>0.32217475622694502</v>
      </c>
      <c r="AL42" s="8">
        <v>0.33702783638411299</v>
      </c>
      <c r="AM42" s="8">
        <v>0.33203125</v>
      </c>
      <c r="AN42" s="8">
        <v>1.4853080157168E-2</v>
      </c>
      <c r="AO42" s="8">
        <v>4.09672198475571E-2</v>
      </c>
      <c r="AP42" s="8">
        <v>0.439453125</v>
      </c>
      <c r="AQ42" s="8">
        <v>1.0233904522931199E-3</v>
      </c>
      <c r="AR42" s="8">
        <v>0.546875</v>
      </c>
      <c r="AS42" s="1">
        <v>1.09474908778354E-4</v>
      </c>
      <c r="AT42" s="1">
        <v>3.4987596993294998E-3</v>
      </c>
      <c r="AU42" s="1">
        <v>4.8954471741711096E-3</v>
      </c>
      <c r="AV42" s="1">
        <v>3.3622315620322999E-3</v>
      </c>
      <c r="AW42" s="1">
        <v>2.84355061599741E-3</v>
      </c>
      <c r="AX42" s="1">
        <v>1.53763342332686E-4</v>
      </c>
      <c r="AY42" s="1">
        <v>1.8884140261048101E-4</v>
      </c>
      <c r="AZ42" s="1">
        <v>3.84140797705156E-5</v>
      </c>
      <c r="BA42" s="1">
        <v>3.5265387258054199E-5</v>
      </c>
      <c r="BB42" s="1">
        <v>8.7046527339399798E-6</v>
      </c>
      <c r="BC42" s="1">
        <v>9.9811392076919603E-6</v>
      </c>
      <c r="BD42" s="1">
        <v>3.4023221317143401E-3</v>
      </c>
      <c r="BE42" s="8">
        <v>3.62733574679302E-3</v>
      </c>
      <c r="BF42" s="8">
        <v>4.2022334191889098E-3</v>
      </c>
      <c r="BG42" s="8">
        <v>4.9737442997759302E-3</v>
      </c>
      <c r="BH42" s="8">
        <v>7.5208659252777902E-4</v>
      </c>
      <c r="BI42" s="8">
        <v>9.8562156813937203E-4</v>
      </c>
      <c r="BJ42" s="8">
        <v>7.6233423291596097E-5</v>
      </c>
      <c r="BK42" s="8">
        <v>9.8749992082591194E-5</v>
      </c>
      <c r="BL42" s="8">
        <v>2.7007803063872201E-5</v>
      </c>
      <c r="BM42" s="1">
        <v>2.85131725340627E-5</v>
      </c>
      <c r="BN42" s="1">
        <v>0.215029459387233</v>
      </c>
      <c r="BO42" s="8">
        <v>1.24614054502318E-2</v>
      </c>
      <c r="BP42" s="8">
        <v>4.5000973507458499E-2</v>
      </c>
      <c r="BQ42" s="8">
        <v>6.4209815294476905E-2</v>
      </c>
      <c r="BR42" s="8">
        <v>5.4605394400967698E-2</v>
      </c>
      <c r="BS42" s="8">
        <v>8.6733453778332394E-3</v>
      </c>
      <c r="BT42" s="8">
        <v>1.3582702286340301E-2</v>
      </c>
      <c r="BU42" s="8">
        <v>0.16042406498626499</v>
      </c>
      <c r="BV42" s="1">
        <v>1.5182672552559701E-2</v>
      </c>
      <c r="BW42" s="1">
        <v>18.748943567161099</v>
      </c>
      <c r="BX42" s="8">
        <v>12.2207123934444</v>
      </c>
      <c r="BY42" s="8">
        <v>3.93787943015796</v>
      </c>
      <c r="BZ42" s="1">
        <v>0.10460232903008999</v>
      </c>
      <c r="CA42" s="1">
        <v>0.08</v>
      </c>
      <c r="CB42" s="8">
        <v>1.4</v>
      </c>
      <c r="CC42" s="8">
        <v>11.423</v>
      </c>
      <c r="CD42" s="8">
        <v>0.34899999999999998</v>
      </c>
      <c r="CE42" s="8">
        <v>21</v>
      </c>
      <c r="CF42" s="8">
        <v>15</v>
      </c>
      <c r="CG42" s="8">
        <v>0</v>
      </c>
      <c r="CH42" s="8">
        <v>22</v>
      </c>
      <c r="CI42" s="8">
        <v>35</v>
      </c>
      <c r="CJ42" s="8">
        <v>52</v>
      </c>
      <c r="CK42" s="8">
        <v>957.55102038383495</v>
      </c>
      <c r="CL42" s="1">
        <v>1</v>
      </c>
      <c r="CM42" s="1"/>
      <c r="CN42">
        <v>-18.8</v>
      </c>
      <c r="CO42">
        <v>47.5</v>
      </c>
      <c r="CP42">
        <v>19</v>
      </c>
      <c r="CQ42">
        <v>10</v>
      </c>
      <c r="CR42">
        <v>27</v>
      </c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>
        <v>-4.9977999999999998</v>
      </c>
      <c r="DL42">
        <v>12113</v>
      </c>
      <c r="DO42">
        <v>9.9413206725277803</v>
      </c>
      <c r="DR42" s="1">
        <v>3725.10715600102</v>
      </c>
      <c r="DS42" s="1">
        <v>10.2241026885662</v>
      </c>
      <c r="DT42" s="1">
        <v>3725.1</v>
      </c>
      <c r="DU42" s="1">
        <v>3.2129564206501602</v>
      </c>
      <c r="DV42">
        <f t="shared" si="2"/>
        <v>5.2215165008839826E-2</v>
      </c>
      <c r="DW42" s="11">
        <v>4.9888940000000002</v>
      </c>
      <c r="DX42">
        <v>280.06781000000001</v>
      </c>
      <c r="DY42" s="10" t="s">
        <v>287</v>
      </c>
      <c r="DZ42" s="10" t="s">
        <v>288</v>
      </c>
      <c r="EA42" s="10" t="s">
        <v>289</v>
      </c>
      <c r="EB42" s="10" t="s">
        <v>290</v>
      </c>
      <c r="EC42" s="10" t="s">
        <v>291</v>
      </c>
    </row>
    <row r="43" spans="1:133">
      <c r="A43" s="7">
        <v>38992</v>
      </c>
      <c r="B43">
        <v>14</v>
      </c>
      <c r="C43">
        <v>53.1</v>
      </c>
      <c r="D43" s="7"/>
      <c r="E43" s="7"/>
      <c r="F43" s="7"/>
      <c r="G43" s="7"/>
      <c r="H43" s="7"/>
      <c r="I43" s="7"/>
      <c r="J43">
        <v>0.25</v>
      </c>
      <c r="K43" s="8" t="s">
        <v>94</v>
      </c>
      <c r="L43" s="1">
        <v>2467.0077314709802</v>
      </c>
      <c r="M43">
        <v>45.999729506966602</v>
      </c>
      <c r="N43" s="1">
        <v>4.2845985786159002E-2</v>
      </c>
      <c r="O43" s="8">
        <v>1.77310925786207E-2</v>
      </c>
      <c r="P43" s="8">
        <v>6.9342926253427806E-2</v>
      </c>
      <c r="Q43" s="8">
        <v>3.5462185157241401E-2</v>
      </c>
      <c r="R43" s="8">
        <v>4.0892102096880103E-3</v>
      </c>
      <c r="S43" s="8">
        <v>2.4185666785781902E-3</v>
      </c>
      <c r="T43" s="8">
        <v>5.1744590507814296E-3</v>
      </c>
      <c r="U43" s="1">
        <v>3.0328045471909502E-3</v>
      </c>
      <c r="V43" s="1">
        <v>6.0983785354812898</v>
      </c>
      <c r="W43" s="8">
        <v>4.6793689881460496</v>
      </c>
      <c r="X43" s="8">
        <v>5.3888737618136702</v>
      </c>
      <c r="Y43" s="8">
        <f t="shared" si="1"/>
        <v>59.415475700577822</v>
      </c>
      <c r="Z43" s="1">
        <v>0.70950477366761799</v>
      </c>
      <c r="AA43" s="1">
        <v>0.242216636162981</v>
      </c>
      <c r="AB43" s="1">
        <v>0.24324488564826499</v>
      </c>
      <c r="AC43" s="1">
        <v>0.242919921875</v>
      </c>
      <c r="AD43" s="1">
        <v>1.0282494852832699E-3</v>
      </c>
      <c r="AE43" s="1">
        <v>1.6830631888558201E-2</v>
      </c>
      <c r="AF43" s="1">
        <v>0.250244140625</v>
      </c>
      <c r="AG43" s="1">
        <v>4.3243461987209098E-4</v>
      </c>
      <c r="AH43" s="1">
        <v>0.263671875</v>
      </c>
      <c r="AI43" s="1">
        <v>9.0922516149107805E-4</v>
      </c>
      <c r="AJ43" s="1">
        <v>40</v>
      </c>
      <c r="AM43" s="8">
        <v>0.15625</v>
      </c>
      <c r="AO43" s="8">
        <v>2.6500174633211099E-2</v>
      </c>
      <c r="AP43" s="8">
        <v>0.33203125</v>
      </c>
      <c r="AQ43" s="8">
        <v>4.0576728757791501E-4</v>
      </c>
      <c r="AR43" s="8">
        <v>0.44921875</v>
      </c>
      <c r="AS43" s="1">
        <v>1.09860663704189E-4</v>
      </c>
      <c r="AT43" s="1">
        <v>4.9021289857415905E-4</v>
      </c>
      <c r="AU43" s="1">
        <v>6.4887235388419798E-4</v>
      </c>
      <c r="AV43" s="1">
        <v>3.8170964735775002E-4</v>
      </c>
      <c r="AW43" s="1">
        <v>3.9193179907624998E-4</v>
      </c>
      <c r="AX43" s="1">
        <v>8.4636676487503799E-5</v>
      </c>
      <c r="AY43" s="1">
        <v>9.5858814151735303E-5</v>
      </c>
      <c r="AZ43" s="1">
        <v>1.8623072903518499E-5</v>
      </c>
      <c r="BA43" s="1">
        <v>1.7996659014661999E-5</v>
      </c>
      <c r="BB43" s="1">
        <v>1.25782235650687E-5</v>
      </c>
      <c r="BC43" s="1">
        <v>1.3248402461508601E-5</v>
      </c>
      <c r="BD43" s="1">
        <v>0.41076095483275799</v>
      </c>
      <c r="BE43" s="8">
        <v>0.29312456009839499</v>
      </c>
      <c r="BF43" s="8">
        <v>1.1134795721573099E-3</v>
      </c>
      <c r="BG43" s="8">
        <v>1.39519114375069E-3</v>
      </c>
      <c r="BH43" s="8">
        <v>2.00791413594534E-4</v>
      </c>
      <c r="BI43" s="8">
        <v>2.30120555555307E-4</v>
      </c>
      <c r="BJ43" s="8">
        <v>7.1659896397302495E-5</v>
      </c>
      <c r="BK43" s="8">
        <v>5.0637544600256503E-5</v>
      </c>
      <c r="BL43" s="8">
        <v>2.9617152940050599E-5</v>
      </c>
      <c r="BM43" s="1">
        <v>2.2670141691696799E-5</v>
      </c>
      <c r="BN43" s="1">
        <v>5.4828304367158201E-2</v>
      </c>
      <c r="BO43" s="8">
        <v>8.7728592848911897E-3</v>
      </c>
      <c r="BP43" s="8">
        <v>1.6107409518273299E-2</v>
      </c>
      <c r="BQ43" s="8">
        <v>1.7088295089404501E-2</v>
      </c>
      <c r="BR43" s="8">
        <v>1.6597852303838902E-2</v>
      </c>
      <c r="BS43" s="8">
        <v>8.8689047184681707E-3</v>
      </c>
      <c r="BT43" s="8">
        <v>6.9359083891495704E-4</v>
      </c>
      <c r="BU43" s="8">
        <v>3.8230452063319299E-2</v>
      </c>
      <c r="BV43" s="1">
        <v>1.2474795827498299E-2</v>
      </c>
      <c r="BW43" s="1">
        <v>16.957535244615901</v>
      </c>
      <c r="BX43" s="8">
        <v>13.258874985181199</v>
      </c>
      <c r="BY43" s="8">
        <v>3.3033372850580802</v>
      </c>
      <c r="BZ43" s="1">
        <v>0.159418545071493</v>
      </c>
      <c r="CA43" s="1">
        <v>0.11</v>
      </c>
      <c r="CB43" s="8">
        <v>1.8</v>
      </c>
      <c r="CC43" s="8">
        <v>45.472999999999999</v>
      </c>
      <c r="CD43" s="8">
        <v>0.34799999999999998</v>
      </c>
      <c r="CE43" s="8">
        <v>20</v>
      </c>
      <c r="CF43" s="8">
        <v>23</v>
      </c>
      <c r="CG43" s="8">
        <v>0</v>
      </c>
      <c r="CH43" s="8">
        <v>21</v>
      </c>
      <c r="CI43" s="8">
        <v>31</v>
      </c>
      <c r="CJ43" s="8">
        <v>54</v>
      </c>
      <c r="CK43" s="8">
        <v>582.244897842407</v>
      </c>
      <c r="CL43" s="1">
        <v>1</v>
      </c>
      <c r="CM43" s="1"/>
      <c r="CN43">
        <v>-1.3</v>
      </c>
      <c r="CO43">
        <v>36.799999999999997</v>
      </c>
      <c r="CP43">
        <v>19</v>
      </c>
      <c r="CQ43">
        <v>10</v>
      </c>
      <c r="CR43">
        <v>27</v>
      </c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>
        <v>-28.808399999999999</v>
      </c>
      <c r="DL43">
        <v>8401</v>
      </c>
      <c r="DO43">
        <v>45.999729506966602</v>
      </c>
      <c r="DR43" s="1">
        <v>2467.0077314709802</v>
      </c>
      <c r="DS43" s="1">
        <v>46.054745482504302</v>
      </c>
      <c r="DT43" s="1">
        <v>2467</v>
      </c>
      <c r="DU43" s="1">
        <v>4.9074419502664197</v>
      </c>
      <c r="DV43">
        <f t="shared" si="2"/>
        <v>0.48143181154725045</v>
      </c>
      <c r="DW43" s="11">
        <v>-0.25186399999999998</v>
      </c>
      <c r="DX43">
        <v>281.95983899999999</v>
      </c>
      <c r="DY43" s="10" t="s">
        <v>292</v>
      </c>
      <c r="DZ43" s="10" t="s">
        <v>293</v>
      </c>
      <c r="EA43" s="10" t="s">
        <v>294</v>
      </c>
      <c r="EB43" s="10" t="s">
        <v>295</v>
      </c>
      <c r="EC43" s="10" t="s">
        <v>296</v>
      </c>
    </row>
    <row r="44" spans="1:133">
      <c r="A44" s="7">
        <v>38971</v>
      </c>
      <c r="B44">
        <v>60.4</v>
      </c>
      <c r="C44">
        <v>-161.19999999999999</v>
      </c>
      <c r="D44" s="7"/>
      <c r="E44" s="7"/>
      <c r="F44" s="7"/>
      <c r="G44" s="7"/>
      <c r="H44" s="7"/>
      <c r="I44" s="7"/>
      <c r="J44">
        <v>0.09</v>
      </c>
      <c r="K44" s="8" t="s">
        <v>123</v>
      </c>
      <c r="L44" s="1">
        <v>841.31650746164405</v>
      </c>
      <c r="M44">
        <v>242.73685654156401</v>
      </c>
      <c r="N44" s="1">
        <v>9.6414028143900099E-2</v>
      </c>
      <c r="O44" s="8">
        <v>1.9838694710469201E-2</v>
      </c>
      <c r="P44" s="8">
        <v>0.17539643607345601</v>
      </c>
      <c r="Q44" s="8">
        <v>3.9677389420938299E-2</v>
      </c>
      <c r="R44" s="8">
        <v>2.1416602342971898E-3</v>
      </c>
      <c r="S44" s="8">
        <v>1.2732322294811099E-3</v>
      </c>
      <c r="T44" s="8">
        <v>3.1036302253920202E-3</v>
      </c>
      <c r="U44" s="1">
        <v>1.8405823163146701E-3</v>
      </c>
      <c r="V44" s="1">
        <v>1.5511370709863399</v>
      </c>
      <c r="W44" s="8">
        <v>2.0259362445703299</v>
      </c>
      <c r="X44" s="8">
        <v>1.7885366577783399</v>
      </c>
      <c r="Y44" s="8">
        <f t="shared" si="1"/>
        <v>68.615472267799191</v>
      </c>
      <c r="Z44" s="1">
        <v>0.23739958679199399</v>
      </c>
      <c r="AA44" s="1">
        <v>0.461401546858208</v>
      </c>
      <c r="AB44" s="1">
        <v>0.46152359387976699</v>
      </c>
      <c r="AC44" s="1">
        <v>0.46142578125</v>
      </c>
      <c r="AD44" s="1">
        <v>1.22047021559046E-4</v>
      </c>
      <c r="AE44" s="1">
        <v>1.4573972413934599E-2</v>
      </c>
      <c r="AF44" s="1">
        <v>0.53955078125</v>
      </c>
      <c r="AG44" s="1">
        <v>2.0749281762095701E-5</v>
      </c>
      <c r="AH44" s="1">
        <v>0.59814453125</v>
      </c>
      <c r="AI44" s="1">
        <v>3.4371670483316098E-5</v>
      </c>
      <c r="AJ44" s="1">
        <v>60</v>
      </c>
      <c r="AK44" s="8">
        <v>0.47822419592250598</v>
      </c>
      <c r="AL44" s="8">
        <v>0.478628132587546</v>
      </c>
      <c r="AM44" s="8">
        <v>0.478515625</v>
      </c>
      <c r="AN44" s="8">
        <v>4.0393666504040499E-4</v>
      </c>
      <c r="AO44" s="8">
        <v>0.106983737884457</v>
      </c>
      <c r="AP44" s="8">
        <v>2.041015625</v>
      </c>
      <c r="AQ44" s="8">
        <v>1.3613376251297699E-6</v>
      </c>
      <c r="AR44" s="8">
        <v>2.119140625</v>
      </c>
      <c r="AS44" s="1">
        <v>1.65143649164607E-6</v>
      </c>
      <c r="AT44" s="1">
        <v>3.6060669157879298E-5</v>
      </c>
      <c r="AU44" s="1">
        <v>4.9181449486179697E-5</v>
      </c>
      <c r="AV44" s="1">
        <v>2.3005605956483E-4</v>
      </c>
      <c r="AW44" s="1">
        <v>1.56545613184925E-4</v>
      </c>
      <c r="AX44" s="1">
        <v>6.8499520873850205E-5</v>
      </c>
      <c r="AY44" s="1">
        <v>1.7107070297518701E-4</v>
      </c>
      <c r="AZ44" s="1">
        <v>1.06016643162512E-5</v>
      </c>
      <c r="BA44" s="1">
        <v>1.19808652417426E-5</v>
      </c>
      <c r="BB44" s="1">
        <v>1.06814606991409E-5</v>
      </c>
      <c r="BC44" s="1">
        <v>1.3785750426966601E-5</v>
      </c>
      <c r="BD44" s="1">
        <v>1.5469780191599899E-4</v>
      </c>
      <c r="BE44" s="8">
        <v>1.5259674686937601E-4</v>
      </c>
      <c r="BF44" s="8">
        <v>5.8855133140413404E-4</v>
      </c>
      <c r="BG44" s="8">
        <v>5.1098741937197396E-4</v>
      </c>
      <c r="BH44" s="8">
        <v>1.0172054774126501E-4</v>
      </c>
      <c r="BI44" s="8">
        <v>7.8799663003794405E-5</v>
      </c>
      <c r="BJ44" s="8">
        <v>6.0002700355634502E-5</v>
      </c>
      <c r="BK44" s="8">
        <v>1.1911979846174E-4</v>
      </c>
      <c r="BL44" s="8">
        <v>1.6818912491979401E-5</v>
      </c>
      <c r="BM44" s="1">
        <v>1.86476165784886E-5</v>
      </c>
      <c r="BN44" s="1">
        <v>6.2967737617956501E-2</v>
      </c>
      <c r="BO44" s="8">
        <v>2.40316907865246E-2</v>
      </c>
      <c r="BP44" s="8">
        <v>3.8957307035117502E-3</v>
      </c>
      <c r="BQ44" s="8">
        <v>4.4172609088077904E-3</v>
      </c>
      <c r="BR44" s="8">
        <v>4.1564958061597697E-3</v>
      </c>
      <c r="BS44" s="8">
        <v>4.3644360789615901E-3</v>
      </c>
      <c r="BT44" s="8">
        <v>3.6877754475843902E-4</v>
      </c>
      <c r="BU44" s="8">
        <v>5.88112418117967E-2</v>
      </c>
      <c r="BV44" s="1">
        <v>2.44247920021128E-2</v>
      </c>
      <c r="BW44" s="1">
        <v>81.897414568662697</v>
      </c>
      <c r="BX44" s="8">
        <v>52.0942330637209</v>
      </c>
      <c r="BY44" s="8">
        <v>15.1492364131923</v>
      </c>
      <c r="BZ44" s="1">
        <v>0.83326238775758099</v>
      </c>
      <c r="CA44" s="1">
        <v>0.16</v>
      </c>
      <c r="CB44" s="8">
        <v>4.5</v>
      </c>
      <c r="CC44" s="8">
        <v>236.78399999999999</v>
      </c>
      <c r="CD44" s="8">
        <v>0.34799999999999998</v>
      </c>
      <c r="CE44" s="8">
        <v>12</v>
      </c>
      <c r="CF44" s="8">
        <v>46</v>
      </c>
      <c r="CG44" s="8">
        <v>0</v>
      </c>
      <c r="CH44" s="8">
        <v>13</v>
      </c>
      <c r="CI44" s="8">
        <v>27</v>
      </c>
      <c r="CJ44" s="8">
        <v>13</v>
      </c>
      <c r="CK44" s="8">
        <v>398.36734676361101</v>
      </c>
      <c r="CL44" s="1">
        <v>3</v>
      </c>
      <c r="CM44" s="1"/>
      <c r="CN44">
        <v>64.8</v>
      </c>
      <c r="CO44">
        <v>-146.9</v>
      </c>
      <c r="CP44">
        <v>12</v>
      </c>
      <c r="CQ44">
        <v>41</v>
      </c>
      <c r="CR44">
        <v>22</v>
      </c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>
        <v>11.496</v>
      </c>
      <c r="DL44">
        <v>2618</v>
      </c>
      <c r="DO44">
        <v>242.73685654156401</v>
      </c>
      <c r="DR44" s="1">
        <v>841.31650746164405</v>
      </c>
      <c r="DS44" s="1">
        <v>239.93763751195701</v>
      </c>
      <c r="DT44" s="1">
        <v>841.3</v>
      </c>
      <c r="DU44" s="1">
        <v>1.85489195592518</v>
      </c>
      <c r="DV44">
        <f t="shared" si="2"/>
        <v>6.6355298146840047E-2</v>
      </c>
      <c r="DW44" s="11">
        <v>-1.516462</v>
      </c>
      <c r="DX44">
        <v>266.44754</v>
      </c>
      <c r="DY44" s="10" t="s">
        <v>297</v>
      </c>
      <c r="DZ44" s="10" t="s">
        <v>298</v>
      </c>
      <c r="EA44" s="10" t="s">
        <v>299</v>
      </c>
      <c r="EB44" s="10" t="s">
        <v>300</v>
      </c>
      <c r="EC44" s="10" t="s">
        <v>301</v>
      </c>
    </row>
    <row r="45" spans="1:133" s="95" customFormat="1">
      <c r="A45" s="92">
        <v>38962</v>
      </c>
      <c r="B45" s="95">
        <v>-13.9</v>
      </c>
      <c r="C45" s="95">
        <v>109.1</v>
      </c>
      <c r="D45" s="92"/>
      <c r="E45" s="92"/>
      <c r="F45" s="92"/>
      <c r="G45" s="92"/>
      <c r="H45" s="92"/>
      <c r="I45" s="92"/>
      <c r="J45" s="95">
        <v>2.79</v>
      </c>
      <c r="K45" s="93" t="s">
        <v>302</v>
      </c>
      <c r="L45" s="94">
        <v>6140.3511224621298</v>
      </c>
      <c r="M45" s="95">
        <v>268.26312629411098</v>
      </c>
      <c r="N45" s="94">
        <v>0.12807368587430401</v>
      </c>
      <c r="O45" s="93">
        <v>2.6681432052200599E-2</v>
      </c>
      <c r="P45" s="93">
        <v>0.23296954029544401</v>
      </c>
      <c r="Q45" s="93">
        <v>5.3362864104401199E-2</v>
      </c>
      <c r="R45" s="93">
        <v>2.55181894235233E-2</v>
      </c>
      <c r="S45" s="93">
        <v>1.63665647937879E-2</v>
      </c>
      <c r="T45" s="93">
        <v>2.17493783370762E-2</v>
      </c>
      <c r="U45" s="94">
        <v>1.33616557236919E-2</v>
      </c>
      <c r="V45" s="94">
        <v>11.000583683414201</v>
      </c>
      <c r="W45" s="93">
        <v>10.496883256476</v>
      </c>
      <c r="X45" s="93">
        <v>10.748733469945099</v>
      </c>
      <c r="Y45" s="8">
        <f t="shared" si="1"/>
        <v>0.78346267198101471</v>
      </c>
      <c r="Z45" s="94">
        <v>0.25185021346907599</v>
      </c>
      <c r="AA45" s="94">
        <v>9.1762969123061797E-2</v>
      </c>
      <c r="AB45" s="94">
        <v>9.5329995960363401E-2</v>
      </c>
      <c r="AC45" s="94">
        <v>9.27734375E-2</v>
      </c>
      <c r="AD45" s="94">
        <v>3.56702683730162E-3</v>
      </c>
      <c r="AE45" s="94">
        <v>1.27638499671141</v>
      </c>
      <c r="AF45" s="94">
        <v>0.1123046875</v>
      </c>
      <c r="AG45" s="94">
        <v>3.4411069519881501E-2</v>
      </c>
      <c r="AH45" s="94">
        <v>0.12451171875</v>
      </c>
      <c r="AI45" s="94">
        <v>7.76999500286787E-3</v>
      </c>
      <c r="AJ45" s="94">
        <v>60</v>
      </c>
      <c r="AK45" s="93">
        <v>9.0586295269557901E-2</v>
      </c>
      <c r="AL45" s="93">
        <v>0.100678926512071</v>
      </c>
      <c r="AM45" s="93">
        <v>9.765625E-2</v>
      </c>
      <c r="AN45" s="93">
        <v>1.0092631242513601E-2</v>
      </c>
      <c r="AO45" s="93">
        <v>1.49342233446714</v>
      </c>
      <c r="AP45" s="93">
        <v>0.13671875</v>
      </c>
      <c r="AQ45" s="93">
        <v>1.7037203503404499E-2</v>
      </c>
      <c r="AR45" s="93">
        <v>0.205078125</v>
      </c>
      <c r="AS45" s="94">
        <v>1.6710632893983501E-2</v>
      </c>
      <c r="AT45" s="94">
        <v>8.0259588494157305E-2</v>
      </c>
      <c r="AU45" s="94">
        <v>0.15412949636189499</v>
      </c>
      <c r="AV45" s="94">
        <v>4.1144813615427798E-3</v>
      </c>
      <c r="AW45" s="94">
        <v>4.8794889970837502E-3</v>
      </c>
      <c r="AX45" s="94">
        <v>1.43347331197741E-3</v>
      </c>
      <c r="AY45" s="94">
        <v>1.50726555747217E-3</v>
      </c>
      <c r="AZ45" s="94">
        <v>3.8263875303245701E-4</v>
      </c>
      <c r="BA45" s="94">
        <v>2.5309087531285402E-4</v>
      </c>
      <c r="BB45" s="94">
        <v>7.0320872902717303E-5</v>
      </c>
      <c r="BC45" s="94">
        <v>7.4442382055427405E-5</v>
      </c>
      <c r="BD45" s="94">
        <v>8.1498731036109898E-2</v>
      </c>
      <c r="BE45" s="93">
        <v>0.12120018895571499</v>
      </c>
      <c r="BF45" s="93">
        <v>1.40587616639762E-2</v>
      </c>
      <c r="BG45" s="93">
        <v>2.0658873575312799E-2</v>
      </c>
      <c r="BH45" s="93">
        <v>1.2254810935968499E-3</v>
      </c>
      <c r="BI45" s="93">
        <v>1.1833795755076401E-3</v>
      </c>
      <c r="BJ45" s="93">
        <v>5.6563408805539704E-4</v>
      </c>
      <c r="BK45" s="93">
        <v>4.1970411591443801E-4</v>
      </c>
      <c r="BL45" s="93">
        <v>6.0897159209741998E-5</v>
      </c>
      <c r="BM45" s="94">
        <v>5.8187132279375703E-5</v>
      </c>
      <c r="BN45" s="94">
        <v>0.47728542051577599</v>
      </c>
      <c r="BO45" s="93">
        <v>0.26042462733359001</v>
      </c>
      <c r="BP45" s="93">
        <v>0.19693469111282799</v>
      </c>
      <c r="BQ45" s="93">
        <v>0.136249171673782</v>
      </c>
      <c r="BR45" s="93">
        <v>0.166591931393305</v>
      </c>
      <c r="BS45" s="93">
        <v>0.38700949418533398</v>
      </c>
      <c r="BT45" s="93">
        <v>4.2911142315177501E-2</v>
      </c>
      <c r="BU45" s="93">
        <v>0.31069348912247102</v>
      </c>
      <c r="BV45" s="94">
        <v>0.46647329517500602</v>
      </c>
      <c r="BW45" s="94">
        <v>9.1295481990852902</v>
      </c>
      <c r="BX45" s="93">
        <v>6.2176170774347899</v>
      </c>
      <c r="BY45" s="93">
        <v>2.8649972211977</v>
      </c>
      <c r="BZ45" s="94">
        <v>1.1742164626154501</v>
      </c>
      <c r="CA45" s="94">
        <v>6.5000000000000002E-2</v>
      </c>
      <c r="CB45" s="93">
        <v>0.2</v>
      </c>
      <c r="CC45" s="93">
        <v>258.65199999999999</v>
      </c>
      <c r="CD45" s="93">
        <v>0.34200000000000003</v>
      </c>
      <c r="CE45" s="93">
        <v>8</v>
      </c>
      <c r="CF45" s="93">
        <v>59</v>
      </c>
      <c r="CG45" s="93">
        <v>57</v>
      </c>
      <c r="CH45" s="93">
        <v>10</v>
      </c>
      <c r="CI45" s="93">
        <v>20</v>
      </c>
      <c r="CJ45" s="93">
        <v>10</v>
      </c>
      <c r="CK45" s="93">
        <v>244.32568025589001</v>
      </c>
      <c r="CL45" s="94">
        <v>1</v>
      </c>
      <c r="CM45" s="94"/>
      <c r="CN45" s="95">
        <v>-22.1</v>
      </c>
      <c r="CO45" s="95">
        <v>166.3</v>
      </c>
      <c r="CP45" s="95">
        <v>4</v>
      </c>
      <c r="CQ45" s="95">
        <v>26</v>
      </c>
      <c r="CR45" s="95">
        <v>15</v>
      </c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95">
        <v>13.853</v>
      </c>
      <c r="DL45" s="95">
        <v>21075</v>
      </c>
      <c r="DO45" s="95">
        <v>268.26312629411098</v>
      </c>
      <c r="DR45" s="94">
        <v>6140.3511224621298</v>
      </c>
      <c r="DS45" s="94">
        <v>268.12773663247901</v>
      </c>
      <c r="DT45" s="94">
        <v>6140.4</v>
      </c>
      <c r="DU45" s="94">
        <v>11.285310041785401</v>
      </c>
      <c r="DV45" s="95">
        <f t="shared" si="2"/>
        <v>0.5365765718403015</v>
      </c>
      <c r="DW45" s="96">
        <v>0.23313300000000001</v>
      </c>
      <c r="DX45" s="95">
        <v>276.98693800000001</v>
      </c>
      <c r="DY45" s="95" t="s">
        <v>169</v>
      </c>
      <c r="DZ45" s="95" t="s">
        <v>169</v>
      </c>
      <c r="EA45" s="97" t="s">
        <v>303</v>
      </c>
      <c r="EB45" s="97" t="s">
        <v>304</v>
      </c>
      <c r="EC45" s="97" t="s">
        <v>305</v>
      </c>
    </row>
    <row r="46" spans="1:133" s="95" customFormat="1">
      <c r="A46" s="92">
        <v>38962</v>
      </c>
      <c r="B46" s="95">
        <v>-13.9</v>
      </c>
      <c r="C46" s="95">
        <v>109.1</v>
      </c>
      <c r="D46" s="92"/>
      <c r="E46" s="92"/>
      <c r="F46" s="92"/>
      <c r="G46" s="92"/>
      <c r="H46" s="92"/>
      <c r="I46" s="92"/>
      <c r="J46" s="95">
        <v>2.79</v>
      </c>
      <c r="K46" s="93" t="s">
        <v>208</v>
      </c>
      <c r="L46" s="94">
        <v>2763.24431587564</v>
      </c>
      <c r="M46" s="95">
        <v>280.02746492112698</v>
      </c>
      <c r="N46" s="94">
        <v>0.19972454353994601</v>
      </c>
      <c r="O46" s="93">
        <v>8.2448670176805294E-2</v>
      </c>
      <c r="P46" s="93">
        <v>0.31642221655092401</v>
      </c>
      <c r="Q46" s="93">
        <v>0.164897340353611</v>
      </c>
      <c r="R46" s="93">
        <v>4.2250089412716699E-2</v>
      </c>
      <c r="S46" s="93">
        <v>2.46329636859474E-2</v>
      </c>
      <c r="T46" s="93">
        <v>3.6925186729366601E-2</v>
      </c>
      <c r="U46" s="94">
        <v>2.2063701092034201E-2</v>
      </c>
      <c r="V46" s="94">
        <v>6.96665640507692</v>
      </c>
      <c r="W46" s="93">
        <v>6.7546830001234301</v>
      </c>
      <c r="X46" s="93">
        <v>6.8606697026001697</v>
      </c>
      <c r="Y46" s="8">
        <f t="shared" si="1"/>
        <v>1.5719298083706934</v>
      </c>
      <c r="Z46" s="94">
        <v>0.10598670247674501</v>
      </c>
      <c r="AA46" s="94">
        <v>0.19120124085999499</v>
      </c>
      <c r="AB46" s="94">
        <v>0.19222900613149099</v>
      </c>
      <c r="AC46" s="94">
        <v>0.191650390625</v>
      </c>
      <c r="AD46" s="94">
        <v>1.0277652714957299E-3</v>
      </c>
      <c r="AE46" s="94">
        <v>0.63616072083810205</v>
      </c>
      <c r="AF46" s="94">
        <v>0.196533203125</v>
      </c>
      <c r="AG46" s="94">
        <v>1.8556320415262301E-2</v>
      </c>
      <c r="AH46" s="94">
        <v>0.201416015625</v>
      </c>
      <c r="AI46" s="94">
        <v>5.5376661047745801E-2</v>
      </c>
      <c r="AJ46" s="94">
        <v>80</v>
      </c>
      <c r="AK46" s="93">
        <v>0.115186455602064</v>
      </c>
      <c r="AL46" s="93">
        <v>0.22050335741051899</v>
      </c>
      <c r="AM46" s="93">
        <v>0.146484375</v>
      </c>
      <c r="AN46" s="93">
        <v>0.105316901808455</v>
      </c>
      <c r="AO46" s="93">
        <v>0.52397384039935802</v>
      </c>
      <c r="AP46" s="93">
        <v>0.224609375</v>
      </c>
      <c r="AQ46" s="93">
        <v>6.8104455864131594E-2</v>
      </c>
      <c r="AR46" s="93">
        <v>0.2734375</v>
      </c>
      <c r="AS46" s="94">
        <v>1.50289116297513E-2</v>
      </c>
      <c r="AT46" s="94">
        <v>2.1868444591473302E-2</v>
      </c>
      <c r="AU46" s="94">
        <v>3.1098431299870999E-2</v>
      </c>
      <c r="AV46" s="94">
        <v>2.5201604765826601E-3</v>
      </c>
      <c r="AW46" s="94">
        <v>1.57021130565404E-3</v>
      </c>
      <c r="AX46" s="94">
        <v>5.4409747922861795E-4</v>
      </c>
      <c r="AY46" s="94">
        <v>4.5520094343506798E-4</v>
      </c>
      <c r="AZ46" s="94">
        <v>1.2219826086651999E-4</v>
      </c>
      <c r="BA46" s="94">
        <v>1.13416126868374E-4</v>
      </c>
      <c r="BB46" s="94">
        <v>2.17864479632132E-5</v>
      </c>
      <c r="BC46" s="94">
        <v>2.48685538781966E-5</v>
      </c>
      <c r="BD46" s="94">
        <v>0.21196170077521201</v>
      </c>
      <c r="BE46" s="93">
        <v>0.261838490345838</v>
      </c>
      <c r="BF46" s="93">
        <v>2.0433453254546201E-2</v>
      </c>
      <c r="BG46" s="93">
        <v>2.7688575589787899E-2</v>
      </c>
      <c r="BH46" s="93">
        <v>1.3312823310200901E-3</v>
      </c>
      <c r="BI46" s="93">
        <v>1.43846240638296E-3</v>
      </c>
      <c r="BJ46" s="93">
        <v>2.8981721794855899E-4</v>
      </c>
      <c r="BK46" s="93">
        <v>3.81609894387483E-4</v>
      </c>
      <c r="BL46" s="93">
        <v>5.4518086418713801E-5</v>
      </c>
      <c r="BM46" s="94">
        <v>6.5160591314355505E-5</v>
      </c>
      <c r="BN46" s="94">
        <v>1.44139717077415</v>
      </c>
      <c r="BO46" s="93">
        <v>2.6616890784667802</v>
      </c>
      <c r="BP46" s="93">
        <v>1.1211363372818</v>
      </c>
      <c r="BQ46" s="93">
        <v>0.70640796753294599</v>
      </c>
      <c r="BR46" s="93">
        <v>0.91377215240737497</v>
      </c>
      <c r="BS46" s="93">
        <v>4.3329655131912004</v>
      </c>
      <c r="BT46" s="93">
        <v>0.29325724259985902</v>
      </c>
      <c r="BU46" s="93">
        <v>0.527625018366773</v>
      </c>
      <c r="BV46" s="94">
        <v>5.08519211917638</v>
      </c>
      <c r="BW46" s="94">
        <v>7.4892673826078404</v>
      </c>
      <c r="BX46" s="93">
        <v>5.85648399574072</v>
      </c>
      <c r="BY46" s="93">
        <v>1.5774142021911299</v>
      </c>
      <c r="BZ46" s="94">
        <v>0.765655104664553</v>
      </c>
      <c r="CA46" s="94">
        <v>0.1</v>
      </c>
      <c r="CB46" s="93">
        <v>3.1</v>
      </c>
      <c r="CC46" s="93">
        <v>277.93</v>
      </c>
      <c r="CD46" s="93">
        <v>0.34</v>
      </c>
      <c r="CE46" s="93">
        <v>5</v>
      </c>
      <c r="CF46" s="93">
        <v>50</v>
      </c>
      <c r="CG46" s="93">
        <v>0</v>
      </c>
      <c r="CH46" s="93">
        <v>7</v>
      </c>
      <c r="CI46" s="93">
        <v>4</v>
      </c>
      <c r="CJ46" s="93">
        <v>1</v>
      </c>
      <c r="CK46" s="93">
        <v>460.71428561210598</v>
      </c>
      <c r="CL46" s="94">
        <v>3</v>
      </c>
      <c r="CM46" s="94"/>
      <c r="CN46" s="95">
        <v>-19.899999999999999</v>
      </c>
      <c r="CO46" s="95">
        <v>134.30000000000001</v>
      </c>
      <c r="CP46" s="95">
        <v>4</v>
      </c>
      <c r="CQ46" s="95">
        <v>26</v>
      </c>
      <c r="CR46" s="95">
        <v>15</v>
      </c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95">
        <v>9.7367000000000008</v>
      </c>
      <c r="DL46" s="95">
        <v>9465</v>
      </c>
      <c r="DO46" s="95">
        <v>280.02746492112698</v>
      </c>
      <c r="DR46" s="94">
        <v>2763.24431587564</v>
      </c>
      <c r="DS46" s="94">
        <v>280.08099520809998</v>
      </c>
      <c r="DT46" s="94">
        <v>2752.7</v>
      </c>
      <c r="DU46" s="94">
        <v>7.0973766334459398</v>
      </c>
      <c r="DV46" s="95">
        <f t="shared" si="2"/>
        <v>0.2367069308457701</v>
      </c>
      <c r="DW46" s="96">
        <v>5.1052749999999998</v>
      </c>
      <c r="DX46" s="95">
        <v>282.83322099999998</v>
      </c>
      <c r="DY46" s="97" t="s">
        <v>306</v>
      </c>
      <c r="DZ46" s="97" t="s">
        <v>307</v>
      </c>
      <c r="EA46" s="97" t="s">
        <v>308</v>
      </c>
      <c r="EB46" s="97" t="s">
        <v>309</v>
      </c>
      <c r="EC46" s="97" t="s">
        <v>310</v>
      </c>
    </row>
    <row r="47" spans="1:133" s="95" customFormat="1">
      <c r="A47" s="92">
        <v>38962</v>
      </c>
      <c r="B47" s="95">
        <v>-13.9</v>
      </c>
      <c r="C47" s="95">
        <v>109.1</v>
      </c>
      <c r="D47" s="92"/>
      <c r="E47" s="92"/>
      <c r="F47" s="92"/>
      <c r="G47" s="92"/>
      <c r="H47" s="92"/>
      <c r="I47" s="92"/>
      <c r="J47" s="95">
        <v>2.79</v>
      </c>
      <c r="K47" s="93" t="s">
        <v>260</v>
      </c>
      <c r="L47" s="94">
        <v>2414.20572391726</v>
      </c>
      <c r="M47" s="95">
        <v>336.876964738065</v>
      </c>
      <c r="N47" s="94">
        <v>1.20408494870417</v>
      </c>
      <c r="O47" s="93">
        <v>0.122654519459393</v>
      </c>
      <c r="P47" s="93">
        <v>1.81312177383707</v>
      </c>
      <c r="Q47" s="93">
        <v>0.245309038918786</v>
      </c>
      <c r="R47" s="93">
        <v>4.3932800706051503E-2</v>
      </c>
      <c r="S47" s="93">
        <v>2.7315897652235799E-2</v>
      </c>
      <c r="T47" s="93">
        <v>6.1291295519108301E-2</v>
      </c>
      <c r="U47" s="94">
        <v>3.7791527981077697E-2</v>
      </c>
      <c r="V47" s="94">
        <v>7.5050756239115204</v>
      </c>
      <c r="W47" s="93">
        <v>6.7572026750320298</v>
      </c>
      <c r="X47" s="93">
        <v>7.13113914947178</v>
      </c>
      <c r="Y47" s="8">
        <f t="shared" si="1"/>
        <v>8.3929003200756164E-2</v>
      </c>
      <c r="Z47" s="94">
        <v>0.37393647443974498</v>
      </c>
      <c r="AA47" s="94">
        <v>7.68810456127378E-2</v>
      </c>
      <c r="AB47" s="94">
        <v>7.6929548960405006E-2</v>
      </c>
      <c r="AC47" s="94">
        <v>7.6904296875E-2</v>
      </c>
      <c r="AD47" s="94">
        <v>4.8503347667233598E-5</v>
      </c>
      <c r="AE47" s="94">
        <v>11.9148323209323</v>
      </c>
      <c r="AF47" s="94">
        <v>0.1171875</v>
      </c>
      <c r="AG47" s="94">
        <v>7.0491686438154302E-2</v>
      </c>
      <c r="AH47" s="94">
        <v>0.14404296875</v>
      </c>
      <c r="AI47" s="94">
        <v>0.145530051453819</v>
      </c>
      <c r="AJ47" s="94">
        <v>80</v>
      </c>
      <c r="AK47" s="93">
        <v>0.11692296977260599</v>
      </c>
      <c r="AL47" s="93">
        <v>0.11782574150405099</v>
      </c>
      <c r="AM47" s="93">
        <v>0.1171875</v>
      </c>
      <c r="AN47" s="93">
        <v>9.02771731445415E-4</v>
      </c>
      <c r="AO47" s="93">
        <v>18.4549618123296</v>
      </c>
      <c r="AP47" s="93">
        <v>0.21484375</v>
      </c>
      <c r="AQ47" s="93">
        <v>7.3405951547961899E-3</v>
      </c>
      <c r="AR47" s="93">
        <v>0.283203125</v>
      </c>
      <c r="AS47" s="94">
        <v>6.7034068640470902E-3</v>
      </c>
      <c r="AT47" s="94">
        <v>9.7480185282862505E-3</v>
      </c>
      <c r="AU47" s="94">
        <v>1.44307799997903E-2</v>
      </c>
      <c r="AV47" s="94">
        <v>1.46809425632371E-2</v>
      </c>
      <c r="AW47" s="94">
        <v>1.98388576512574E-2</v>
      </c>
      <c r="AX47" s="94">
        <v>4.8167106619900399E-4</v>
      </c>
      <c r="AY47" s="94">
        <v>4.1653588525754597E-4</v>
      </c>
      <c r="AZ47" s="94">
        <v>7.1811845900507403E-5</v>
      </c>
      <c r="BA47" s="94">
        <v>8.3525909671101897E-5</v>
      </c>
      <c r="BB47" s="94">
        <v>4.3113123270661398E-5</v>
      </c>
      <c r="BC47" s="94">
        <v>3.4935003830402097E-5</v>
      </c>
      <c r="BD47" s="94">
        <v>0.121021481090501</v>
      </c>
      <c r="BE47" s="93">
        <v>0.18396118356070101</v>
      </c>
      <c r="BF47" s="93">
        <v>1.7039060097394601E-2</v>
      </c>
      <c r="BG47" s="93">
        <v>1.43313442287343E-2</v>
      </c>
      <c r="BH47" s="93">
        <v>1.8525783145014101E-3</v>
      </c>
      <c r="BI47" s="93">
        <v>2.0502585341942801E-3</v>
      </c>
      <c r="BJ47" s="93">
        <v>8.1329071680668696E-4</v>
      </c>
      <c r="BK47" s="93">
        <v>9.5064556682741201E-4</v>
      </c>
      <c r="BL47" s="93">
        <v>3.8585349270975903E-4</v>
      </c>
      <c r="BM47" s="94">
        <v>6.8297870549829205E-4</v>
      </c>
      <c r="BN47" s="94">
        <v>27.650825838760799</v>
      </c>
      <c r="BO47" s="93">
        <v>5.1662710115445298</v>
      </c>
      <c r="BP47" s="93">
        <v>1.9134353589020201</v>
      </c>
      <c r="BQ47" s="93">
        <v>2.9238256577747102</v>
      </c>
      <c r="BR47" s="93">
        <v>2.4186305083383699</v>
      </c>
      <c r="BS47" s="93">
        <v>5.2862714422168997</v>
      </c>
      <c r="BT47" s="93">
        <v>0.71445383197798196</v>
      </c>
      <c r="BU47" s="93">
        <v>25.2321953304224</v>
      </c>
      <c r="BV47" s="94">
        <v>7.3915507118278798</v>
      </c>
      <c r="BW47" s="94">
        <v>41.270343449497503</v>
      </c>
      <c r="BX47" s="93">
        <v>26.2609593881782</v>
      </c>
      <c r="BY47" s="93">
        <v>11.432430767507901</v>
      </c>
      <c r="BZ47" s="94">
        <v>1.0210043920746601</v>
      </c>
      <c r="CA47" s="94">
        <v>2.5000000000000001E-2</v>
      </c>
      <c r="CB47" s="93">
        <v>5</v>
      </c>
      <c r="CC47" s="93">
        <v>341.85599999999999</v>
      </c>
      <c r="CD47" s="93">
        <v>0.34100000000000003</v>
      </c>
      <c r="CE47" s="93">
        <v>5</v>
      </c>
      <c r="CF47" s="93">
        <v>36</v>
      </c>
      <c r="CG47" s="93">
        <v>0</v>
      </c>
      <c r="CH47" s="93">
        <v>6</v>
      </c>
      <c r="CI47" s="93">
        <v>34</v>
      </c>
      <c r="CJ47" s="93">
        <v>25</v>
      </c>
      <c r="CK47" s="93">
        <v>674.28571438789402</v>
      </c>
      <c r="CL47" s="94">
        <v>1</v>
      </c>
      <c r="CM47" s="94"/>
      <c r="CN47" s="95">
        <v>-32.9</v>
      </c>
      <c r="CO47" s="95">
        <v>117.2</v>
      </c>
      <c r="CP47" s="95">
        <v>4</v>
      </c>
      <c r="CQ47" s="95">
        <v>26</v>
      </c>
      <c r="CR47" s="95">
        <v>15</v>
      </c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95">
        <v>-1.2871999999999999</v>
      </c>
      <c r="DL47" s="95">
        <v>7825</v>
      </c>
      <c r="DO47" s="95">
        <v>336.876964738065</v>
      </c>
      <c r="DR47" s="94">
        <v>2414.20572391726</v>
      </c>
      <c r="DS47" s="94">
        <v>340.64292500347898</v>
      </c>
      <c r="DT47" s="94">
        <v>2414.1999999999998</v>
      </c>
      <c r="DU47" s="94">
        <v>7.1015108410818</v>
      </c>
      <c r="DV47" s="95">
        <f t="shared" si="2"/>
        <v>2.9628308389979985E-2</v>
      </c>
      <c r="DW47" s="96">
        <v>3.5820219999999998</v>
      </c>
      <c r="DX47" s="95">
        <v>272.32006799999999</v>
      </c>
      <c r="DY47" s="97" t="s">
        <v>311</v>
      </c>
      <c r="DZ47" s="97" t="s">
        <v>312</v>
      </c>
      <c r="EA47" s="97" t="s">
        <v>313</v>
      </c>
      <c r="EB47" s="97" t="s">
        <v>314</v>
      </c>
      <c r="EC47" s="97" t="s">
        <v>315</v>
      </c>
    </row>
    <row r="48" spans="1:133">
      <c r="A48" s="7">
        <v>38946</v>
      </c>
      <c r="B48">
        <v>-11.26</v>
      </c>
      <c r="C48">
        <v>165.68</v>
      </c>
      <c r="D48" s="7"/>
      <c r="E48" s="7"/>
      <c r="F48" s="7"/>
      <c r="G48" s="7"/>
      <c r="H48" s="7"/>
      <c r="I48" s="7"/>
      <c r="J48">
        <v>0.63</v>
      </c>
      <c r="K48" s="8" t="s">
        <v>196</v>
      </c>
      <c r="L48" s="1">
        <v>4028.7469684836501</v>
      </c>
      <c r="M48">
        <v>120.835383505446</v>
      </c>
      <c r="N48" s="1">
        <v>4.9530169139123802E-2</v>
      </c>
      <c r="O48" s="8">
        <v>1.184415477897E-2</v>
      </c>
      <c r="P48" s="8">
        <v>7.0391296756556199E-2</v>
      </c>
      <c r="Q48" s="8">
        <v>2.3688309557940001E-2</v>
      </c>
      <c r="R48" s="8">
        <v>6.8177800481686998E-3</v>
      </c>
      <c r="S48" s="8">
        <v>4.0286879538520403E-3</v>
      </c>
      <c r="T48" s="8">
        <v>7.2481470619411804E-3</v>
      </c>
      <c r="U48" s="1">
        <v>4.2936502804228702E-3</v>
      </c>
      <c r="V48" s="1">
        <v>1.6599252552636601</v>
      </c>
      <c r="W48" s="8">
        <v>1.74291443824853</v>
      </c>
      <c r="X48" s="8">
        <v>1.7014198467560999</v>
      </c>
      <c r="Y48" s="8">
        <f t="shared" si="1"/>
        <v>45.053083995413992</v>
      </c>
      <c r="Z48" s="1">
        <v>4.1494591492437401E-2</v>
      </c>
      <c r="AA48" s="1">
        <v>0.63715562101338996</v>
      </c>
      <c r="AB48" s="1">
        <v>0.63760922506665796</v>
      </c>
      <c r="AC48" s="1">
        <v>0.63720703125</v>
      </c>
      <c r="AD48" s="1">
        <v>4.5360405326810897E-4</v>
      </c>
      <c r="AE48" s="1">
        <v>2.21960387906362E-2</v>
      </c>
      <c r="AF48" s="1">
        <v>0.657958984375</v>
      </c>
      <c r="AG48" s="1">
        <v>4.4550866120499199E-5</v>
      </c>
      <c r="AH48" s="1">
        <v>0.665283203125</v>
      </c>
      <c r="AI48" s="1">
        <v>3.63330271707863E-4</v>
      </c>
      <c r="AJ48" s="1">
        <v>40</v>
      </c>
      <c r="AK48" s="8">
        <v>0.64919405931714103</v>
      </c>
      <c r="AL48" s="8">
        <v>0.686208698192879</v>
      </c>
      <c r="AM48" s="8">
        <v>0.6640625</v>
      </c>
      <c r="AN48" s="8">
        <v>3.7014638875737901E-2</v>
      </c>
      <c r="AO48" s="8">
        <v>6.53041055947643E-3</v>
      </c>
      <c r="AP48" s="8">
        <v>1.171875</v>
      </c>
      <c r="AQ48" s="8">
        <v>1.2649517860074901E-4</v>
      </c>
      <c r="AR48" s="8">
        <v>1.25</v>
      </c>
      <c r="AS48" s="1">
        <v>8.4296150033841003E-5</v>
      </c>
      <c r="AT48" s="1">
        <v>1.75425277231927E-4</v>
      </c>
      <c r="AU48" s="1">
        <v>1.2289444854238899E-4</v>
      </c>
      <c r="AV48" s="1">
        <v>2.4997735872382999E-2</v>
      </c>
      <c r="AW48" s="1">
        <v>4.9510942815807098E-2</v>
      </c>
      <c r="AX48" s="1">
        <v>1.63485990009666E-3</v>
      </c>
      <c r="AY48" s="1">
        <v>1.3525250220149301E-3</v>
      </c>
      <c r="AZ48" s="1">
        <v>3.0947058989250599E-4</v>
      </c>
      <c r="BA48" s="1">
        <v>3.1839112955998601E-4</v>
      </c>
      <c r="BB48" s="1">
        <v>1.38573302177717E-4</v>
      </c>
      <c r="BC48" s="1">
        <v>1.4220246136862599E-4</v>
      </c>
      <c r="BD48" s="1">
        <v>3.0607465365945099E-4</v>
      </c>
      <c r="BE48" s="8">
        <v>2.27806353036524E-4</v>
      </c>
      <c r="BF48" s="8">
        <v>5.6717819711483201E-2</v>
      </c>
      <c r="BG48" s="8">
        <v>4.7752977905484002E-2</v>
      </c>
      <c r="BH48" s="8">
        <v>1.74567057863205E-3</v>
      </c>
      <c r="BI48" s="8">
        <v>9.1770556972756395E-4</v>
      </c>
      <c r="BJ48" s="8">
        <v>5.4958607904696496E-4</v>
      </c>
      <c r="BK48" s="8">
        <v>7.1021449615900898E-4</v>
      </c>
      <c r="BL48" s="8">
        <v>1.54510032427467E-4</v>
      </c>
      <c r="BM48" s="1">
        <v>1.2267257206534501E-4</v>
      </c>
      <c r="BN48" s="1">
        <v>6.3605551160283602E-2</v>
      </c>
      <c r="BO48" s="8">
        <v>1.14794583742872E-2</v>
      </c>
      <c r="BP48" s="8">
        <v>2.5164535543118201E-2</v>
      </c>
      <c r="BQ48" s="8">
        <v>2.8787053057513601E-2</v>
      </c>
      <c r="BR48" s="8">
        <v>2.6975794300315901E-2</v>
      </c>
      <c r="BS48" s="8">
        <v>5.9808688470671797E-3</v>
      </c>
      <c r="BT48" s="8">
        <v>2.5615066993960301E-3</v>
      </c>
      <c r="BU48" s="8">
        <v>3.6629756859967701E-2</v>
      </c>
      <c r="BV48" s="1">
        <v>1.29440626054115E-2</v>
      </c>
      <c r="BW48" s="1">
        <v>10.324665251626</v>
      </c>
      <c r="BX48" s="8">
        <v>7.0209350007218303</v>
      </c>
      <c r="BY48" s="8">
        <v>2.3578750064660299</v>
      </c>
      <c r="BZ48" s="1">
        <v>0.149098676780166</v>
      </c>
      <c r="CA48" s="1">
        <v>0.48</v>
      </c>
      <c r="CB48" s="8">
        <v>2.2000000000000002</v>
      </c>
      <c r="CC48" s="8">
        <v>114.16</v>
      </c>
      <c r="CD48" s="8">
        <v>0.34799999999999998</v>
      </c>
      <c r="CE48" s="8">
        <v>13</v>
      </c>
      <c r="CF48" s="8">
        <v>59</v>
      </c>
      <c r="CG48" s="8">
        <v>58</v>
      </c>
      <c r="CH48" s="8">
        <v>14</v>
      </c>
      <c r="CI48" s="8">
        <v>25</v>
      </c>
      <c r="CJ48" s="8">
        <v>6</v>
      </c>
      <c r="CK48" s="8">
        <v>485.338664770126</v>
      </c>
      <c r="CL48" s="1">
        <v>1</v>
      </c>
      <c r="CM48" s="1"/>
      <c r="CN48">
        <v>7.5</v>
      </c>
      <c r="CO48">
        <v>134.5</v>
      </c>
      <c r="CP48">
        <v>10</v>
      </c>
      <c r="CQ48">
        <v>43</v>
      </c>
      <c r="CR48">
        <v>34</v>
      </c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>
        <v>-0.99594000000000005</v>
      </c>
      <c r="DL48">
        <v>13436</v>
      </c>
      <c r="DO48">
        <v>120.835383505446</v>
      </c>
      <c r="DR48" s="1">
        <v>4028.7469684836501</v>
      </c>
      <c r="DS48" s="1">
        <v>120.915693026613</v>
      </c>
      <c r="DT48" s="1">
        <v>4028.7</v>
      </c>
      <c r="DU48" s="1">
        <v>1.6957873032097499</v>
      </c>
      <c r="DV48">
        <f t="shared" si="2"/>
        <v>5.6325435463500106E-3</v>
      </c>
      <c r="DW48" s="11">
        <v>-2.6271170000000001</v>
      </c>
      <c r="DX48">
        <v>281.99163800000002</v>
      </c>
      <c r="DY48" s="10" t="s">
        <v>316</v>
      </c>
      <c r="DZ48" s="10" t="s">
        <v>317</v>
      </c>
      <c r="EA48" s="10" t="s">
        <v>318</v>
      </c>
      <c r="EB48" s="10" t="s">
        <v>319</v>
      </c>
      <c r="EC48" s="10" t="s">
        <v>320</v>
      </c>
    </row>
    <row r="49" spans="1:133">
      <c r="A49" s="7">
        <v>38946</v>
      </c>
      <c r="B49">
        <v>-11.26</v>
      </c>
      <c r="C49">
        <v>165.68</v>
      </c>
      <c r="D49" s="7"/>
      <c r="E49" s="7"/>
      <c r="F49" s="7"/>
      <c r="G49" s="7"/>
      <c r="H49" s="7"/>
      <c r="I49" s="7"/>
      <c r="J49">
        <v>0.63</v>
      </c>
      <c r="K49" s="8" t="s">
        <v>302</v>
      </c>
      <c r="L49" s="1">
        <v>1221.05333471728</v>
      </c>
      <c r="M49">
        <v>356.76987866600001</v>
      </c>
      <c r="N49" s="1">
        <v>0.18381269160274599</v>
      </c>
      <c r="O49" s="8">
        <v>7.2941093704982293E-2</v>
      </c>
      <c r="P49" s="8">
        <v>0.26428074072366597</v>
      </c>
      <c r="Q49" s="8">
        <v>0.145882187409965</v>
      </c>
      <c r="R49" s="8">
        <v>2.20586997747673E-2</v>
      </c>
      <c r="S49" s="8">
        <v>1.2936136376694E-2</v>
      </c>
      <c r="T49" s="8">
        <v>2.3501676704271099E-2</v>
      </c>
      <c r="U49" s="1">
        <v>1.39771338392929E-2</v>
      </c>
      <c r="V49" s="1">
        <v>3.3808676945629501</v>
      </c>
      <c r="W49" s="8">
        <v>3.0667286024865201</v>
      </c>
      <c r="X49" s="8">
        <v>3.22379814852474</v>
      </c>
      <c r="Y49" s="8">
        <f t="shared" si="1"/>
        <v>4.8813255919538756</v>
      </c>
      <c r="Z49" s="1">
        <v>0.15706954603821499</v>
      </c>
      <c r="AA49" s="1">
        <v>0.36239652698958302</v>
      </c>
      <c r="AB49" s="1">
        <v>0.36797315083465898</v>
      </c>
      <c r="AC49" s="1">
        <v>0.3662109375</v>
      </c>
      <c r="AD49" s="1">
        <v>5.5766238450757301E-3</v>
      </c>
      <c r="AE49" s="1">
        <v>0.204862384440888</v>
      </c>
      <c r="AF49" s="1">
        <v>0.37109375</v>
      </c>
      <c r="AG49" s="1">
        <v>4.5772273232642997E-2</v>
      </c>
      <c r="AH49" s="1">
        <v>0.39306640625</v>
      </c>
      <c r="AI49" s="1">
        <v>1.74153809162431E-2</v>
      </c>
      <c r="AJ49" s="1">
        <v>40</v>
      </c>
      <c r="AK49" s="8">
        <v>0.53004292820244603</v>
      </c>
      <c r="AL49" s="8">
        <v>0.57281434804488596</v>
      </c>
      <c r="AM49" s="8">
        <v>0.56640625</v>
      </c>
      <c r="AN49" s="8">
        <v>4.2771419842439803E-2</v>
      </c>
      <c r="AO49" s="8">
        <v>5.38829779307042E-2</v>
      </c>
      <c r="AP49" s="8">
        <v>0.64453125</v>
      </c>
      <c r="AQ49" s="8">
        <v>4.0199601444436701E-3</v>
      </c>
      <c r="AR49" s="8">
        <v>0.7421875</v>
      </c>
      <c r="AS49" s="1">
        <v>2.3673426124137301E-3</v>
      </c>
      <c r="AT49" s="1">
        <v>2.8758338188735799E-2</v>
      </c>
      <c r="AU49" s="1">
        <v>3.42073736129231E-2</v>
      </c>
      <c r="AV49" s="1">
        <v>0.25364305636053502</v>
      </c>
      <c r="AW49" s="1">
        <v>0.31885203585640498</v>
      </c>
      <c r="AX49" s="1">
        <v>1.2069682387157801E-2</v>
      </c>
      <c r="AY49" s="1">
        <v>2.0834474924590101E-2</v>
      </c>
      <c r="AZ49" s="1">
        <v>3.11558997385582E-3</v>
      </c>
      <c r="BA49" s="1">
        <v>4.0769312103363098E-3</v>
      </c>
      <c r="BB49" s="1">
        <v>9.8953957045041E-4</v>
      </c>
      <c r="BC49" s="1">
        <v>1.69718004013512E-3</v>
      </c>
      <c r="BD49" s="1">
        <v>4.6540655497403199E-3</v>
      </c>
      <c r="BE49" s="8">
        <v>4.1134893374512801E-3</v>
      </c>
      <c r="BF49" s="8">
        <v>9.9521849456593994E-2</v>
      </c>
      <c r="BG49" s="8">
        <v>6.8522583885757299E-2</v>
      </c>
      <c r="BH49" s="8">
        <v>8.6878182141427607E-3</v>
      </c>
      <c r="BI49" s="8">
        <v>6.6968391184147602E-3</v>
      </c>
      <c r="BJ49" s="8">
        <v>1.58996831281089E-3</v>
      </c>
      <c r="BK49" s="8">
        <v>2.1546224045954601E-3</v>
      </c>
      <c r="BL49" s="8">
        <v>7.0925617899019605E-4</v>
      </c>
      <c r="BM49" s="1">
        <v>6.7267377406717303E-4</v>
      </c>
      <c r="BN49" s="1">
        <v>0.30298395107880999</v>
      </c>
      <c r="BO49" s="8">
        <v>0.52166508767995101</v>
      </c>
      <c r="BP49" s="8">
        <v>0.18177341472218</v>
      </c>
      <c r="BQ49" s="8">
        <v>0.17514883140729701</v>
      </c>
      <c r="BR49" s="8">
        <v>0.17846112306473799</v>
      </c>
      <c r="BS49" s="8">
        <v>0.29196923785177198</v>
      </c>
      <c r="BT49" s="8">
        <v>4.6842877844887497E-3</v>
      </c>
      <c r="BU49" s="8">
        <v>0.124522828014072</v>
      </c>
      <c r="BV49" s="1">
        <v>0.59781309751114997</v>
      </c>
      <c r="BW49" s="1">
        <v>11.980794127583801</v>
      </c>
      <c r="BX49" s="8">
        <v>9.64892381338829</v>
      </c>
      <c r="BY49" s="8">
        <v>1.6977588500824401</v>
      </c>
      <c r="BZ49" s="1">
        <v>0.176785560704772</v>
      </c>
      <c r="CA49" s="1">
        <v>0.3</v>
      </c>
      <c r="CB49" s="8">
        <v>4</v>
      </c>
      <c r="CC49" s="8">
        <v>353.07600000000002</v>
      </c>
      <c r="CD49" s="8">
        <v>0.33500000000000002</v>
      </c>
      <c r="CE49" s="8">
        <v>11</v>
      </c>
      <c r="CF49" s="8">
        <v>4</v>
      </c>
      <c r="CG49" s="8">
        <v>0</v>
      </c>
      <c r="CH49" s="8">
        <v>11</v>
      </c>
      <c r="CI49" s="8">
        <v>51</v>
      </c>
      <c r="CJ49" s="8">
        <v>16</v>
      </c>
      <c r="CK49" s="8">
        <v>243.19189929962201</v>
      </c>
      <c r="CL49" s="1">
        <v>4</v>
      </c>
      <c r="CM49" s="1"/>
      <c r="CN49">
        <v>-22.1</v>
      </c>
      <c r="CO49">
        <v>166.3</v>
      </c>
      <c r="CP49">
        <v>10</v>
      </c>
      <c r="CQ49">
        <v>43</v>
      </c>
      <c r="CR49">
        <v>34</v>
      </c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>
        <v>-4.4176000000000002</v>
      </c>
      <c r="DL49">
        <v>4092</v>
      </c>
      <c r="DO49">
        <v>356.76987866600001</v>
      </c>
      <c r="DR49" s="1">
        <v>1221.05333471728</v>
      </c>
      <c r="DS49" s="1">
        <v>353.98656192882498</v>
      </c>
      <c r="DT49" s="1">
        <v>1221.0999999999999</v>
      </c>
      <c r="DU49" s="1">
        <v>3.1767683703501501</v>
      </c>
      <c r="DV49">
        <f t="shared" si="2"/>
        <v>4.7029778174589865E-2</v>
      </c>
      <c r="DW49" s="11">
        <v>6.8280799999999999</v>
      </c>
      <c r="DX49">
        <v>277.66812099999999</v>
      </c>
      <c r="DY49" s="10" t="s">
        <v>321</v>
      </c>
      <c r="DZ49" s="10" t="s">
        <v>322</v>
      </c>
      <c r="EA49" s="10" t="s">
        <v>323</v>
      </c>
      <c r="EB49" s="10" t="s">
        <v>324</v>
      </c>
      <c r="EC49" s="10" t="s">
        <v>325</v>
      </c>
    </row>
    <row r="50" spans="1:133">
      <c r="A50" s="7">
        <v>38944</v>
      </c>
      <c r="B50">
        <v>4.9000000000000004</v>
      </c>
      <c r="C50">
        <v>49.6</v>
      </c>
      <c r="D50" s="7"/>
      <c r="E50" s="7"/>
      <c r="F50" s="7"/>
      <c r="G50" s="7"/>
      <c r="H50" s="7"/>
      <c r="I50" s="7"/>
      <c r="J50">
        <v>0.16</v>
      </c>
      <c r="K50" s="8" t="s">
        <v>94</v>
      </c>
      <c r="L50" s="1">
        <v>1574.68450026655</v>
      </c>
      <c r="M50">
        <v>64.046964110926396</v>
      </c>
      <c r="N50" s="1">
        <v>5.4822386235809602E-2</v>
      </c>
      <c r="O50" s="8">
        <v>2.96283377667565E-2</v>
      </c>
      <c r="P50" s="8">
        <v>7.1636557695340705E-2</v>
      </c>
      <c r="Q50" s="8">
        <v>5.9256675533512999E-2</v>
      </c>
      <c r="R50" s="8">
        <v>5.0326970156833401E-3</v>
      </c>
      <c r="S50" s="8">
        <v>2.9870720838509001E-3</v>
      </c>
      <c r="T50" s="8">
        <v>4.8556820488032601E-3</v>
      </c>
      <c r="U50" s="1">
        <v>2.8786003906668299E-3</v>
      </c>
      <c r="V50" s="1">
        <v>1.9022281356535</v>
      </c>
      <c r="W50" s="8">
        <v>2.19767772680092</v>
      </c>
      <c r="X50" s="8">
        <v>2.0499529312272098</v>
      </c>
      <c r="Y50" s="8">
        <f t="shared" si="1"/>
        <v>88.28454741567559</v>
      </c>
      <c r="Z50" s="1">
        <v>0.14772479557370799</v>
      </c>
      <c r="AA50" s="1">
        <v>0.46240578826679501</v>
      </c>
      <c r="AB50" s="1">
        <v>0.46488680394703102</v>
      </c>
      <c r="AC50" s="1">
        <v>0.4638671875</v>
      </c>
      <c r="AD50" s="1">
        <v>2.4810156802360598E-3</v>
      </c>
      <c r="AE50" s="1">
        <v>1.13270105502341E-2</v>
      </c>
      <c r="AF50" s="1">
        <v>0.46630859375</v>
      </c>
      <c r="AG50" s="1">
        <v>2.14888327225331E-3</v>
      </c>
      <c r="AH50" s="1">
        <v>0.4833984375</v>
      </c>
      <c r="AI50" s="1">
        <v>1.1862112767787199E-3</v>
      </c>
      <c r="AJ50" s="1">
        <v>40</v>
      </c>
      <c r="AK50" s="8">
        <v>0.42231781737727703</v>
      </c>
      <c r="AL50" s="8">
        <v>0.45863132673268298</v>
      </c>
      <c r="AM50" s="8">
        <v>0.4296875</v>
      </c>
      <c r="AN50" s="8">
        <v>3.6313509355406802E-2</v>
      </c>
      <c r="AO50" s="8">
        <v>1.35609402448376E-2</v>
      </c>
      <c r="AP50" s="8">
        <v>0.703125</v>
      </c>
      <c r="AQ50" s="8">
        <v>3.5832833529444297E-5</v>
      </c>
      <c r="AR50" s="8">
        <v>0.91796875</v>
      </c>
      <c r="AS50" s="1">
        <v>1.06647886518366E-4</v>
      </c>
      <c r="AT50" s="1">
        <v>5.8864735695572505E-4</v>
      </c>
      <c r="AU50" s="1">
        <v>1.2378118011338E-3</v>
      </c>
      <c r="AV50" s="1">
        <v>1.2785708686698901E-3</v>
      </c>
      <c r="AW50" s="1">
        <v>7.7033592534481003E-4</v>
      </c>
      <c r="AX50" s="1">
        <v>2.0611436113445201E-4</v>
      </c>
      <c r="AY50" s="1">
        <v>2.08009796477323E-4</v>
      </c>
      <c r="AZ50" s="1">
        <v>1.71898144778075E-4</v>
      </c>
      <c r="BA50" s="1">
        <v>3.0017900529313201E-4</v>
      </c>
      <c r="BB50" s="1">
        <v>2.7765897888818902E-5</v>
      </c>
      <c r="BC50" s="1">
        <v>3.45475771872957E-5</v>
      </c>
      <c r="BD50" s="1">
        <v>1.1519208752064E-3</v>
      </c>
      <c r="BE50" s="8">
        <v>2.8518146058138698E-3</v>
      </c>
      <c r="BF50" s="8">
        <v>7.5192581862279098E-3</v>
      </c>
      <c r="BG50" s="8">
        <v>1.4815861918174E-2</v>
      </c>
      <c r="BH50" s="8">
        <v>2.80004076608633E-4</v>
      </c>
      <c r="BI50" s="8">
        <v>3.1087484259639998E-4</v>
      </c>
      <c r="BJ50" s="8">
        <v>2.4872624719001802E-4</v>
      </c>
      <c r="BK50" s="8">
        <v>5.7259415806408705E-4</v>
      </c>
      <c r="BL50" s="8">
        <v>1.66675222380088E-4</v>
      </c>
      <c r="BM50" s="1">
        <v>3.5827162346948102E-4</v>
      </c>
      <c r="BN50" s="1">
        <v>7.1035241151228806E-2</v>
      </c>
      <c r="BO50" s="8">
        <v>2.3790132809614801E-2</v>
      </c>
      <c r="BP50" s="8">
        <v>4.2301354755238796</v>
      </c>
      <c r="BQ50" s="8">
        <v>1.8448816219804199E-2</v>
      </c>
      <c r="BR50" s="8">
        <v>2.12429214587184</v>
      </c>
      <c r="BS50" s="8">
        <v>0.84811978633851703</v>
      </c>
      <c r="BT50" s="8">
        <v>2.9781121970268298</v>
      </c>
      <c r="BU50" s="8">
        <v>-2.0532569047206102</v>
      </c>
      <c r="BV50" s="1">
        <v>0.84845338257207203</v>
      </c>
      <c r="BW50" s="1">
        <v>14.2342281826425</v>
      </c>
      <c r="BX50" s="8">
        <v>14.491788523409699</v>
      </c>
      <c r="BY50" s="8">
        <v>3.3439487732076903E-2</v>
      </c>
      <c r="BZ50" s="1">
        <v>0.90308240528125405</v>
      </c>
      <c r="CA50" s="1">
        <v>0.30499999999999999</v>
      </c>
      <c r="CB50" s="8">
        <v>3</v>
      </c>
      <c r="CC50" s="8">
        <v>67.256</v>
      </c>
      <c r="CD50" s="8">
        <v>0.34100000000000003</v>
      </c>
      <c r="CE50" s="8">
        <v>11</v>
      </c>
      <c r="CF50" s="8">
        <v>28</v>
      </c>
      <c r="CG50" s="8">
        <v>0</v>
      </c>
      <c r="CH50" s="8">
        <v>12</v>
      </c>
      <c r="CI50" s="8">
        <v>16</v>
      </c>
      <c r="CJ50" s="8">
        <v>43</v>
      </c>
      <c r="CK50" s="8">
        <v>707.755102157593</v>
      </c>
      <c r="CL50" s="1">
        <v>4</v>
      </c>
      <c r="CM50" s="1"/>
      <c r="CN50">
        <v>-1.3</v>
      </c>
      <c r="CO50">
        <v>36.799999999999997</v>
      </c>
      <c r="CP50">
        <v>10</v>
      </c>
      <c r="CQ50">
        <v>52</v>
      </c>
      <c r="CR50">
        <v>24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>
        <v>12.772500000000001</v>
      </c>
      <c r="DL50">
        <v>5076</v>
      </c>
      <c r="DO50">
        <v>64.046964110926396</v>
      </c>
      <c r="DR50" s="1">
        <v>1574.68450026655</v>
      </c>
      <c r="DS50" s="1">
        <v>64.2051477750705</v>
      </c>
      <c r="DT50" s="1">
        <v>1574.7</v>
      </c>
      <c r="DU50" s="1">
        <v>2.1379781756583398</v>
      </c>
      <c r="DV50">
        <f t="shared" si="2"/>
        <v>8.8025244431130023E-2</v>
      </c>
      <c r="DW50" s="11">
        <v>0.52284900000000001</v>
      </c>
      <c r="DX50">
        <v>279.69610599999999</v>
      </c>
      <c r="DY50" s="10" t="s">
        <v>326</v>
      </c>
      <c r="DZ50" s="10" t="s">
        <v>327</v>
      </c>
      <c r="EA50" s="10" t="s">
        <v>328</v>
      </c>
      <c r="EB50" s="10" t="s">
        <v>329</v>
      </c>
      <c r="EC50" s="10" t="s">
        <v>330</v>
      </c>
    </row>
    <row r="51" spans="1:133">
      <c r="A51" s="17">
        <v>38938</v>
      </c>
      <c r="B51" s="21">
        <v>-23.1</v>
      </c>
      <c r="C51" s="21">
        <v>53.7</v>
      </c>
      <c r="D51" s="17"/>
      <c r="E51" s="17"/>
      <c r="F51" s="17"/>
      <c r="G51" s="17"/>
      <c r="H51" s="17"/>
      <c r="I51" s="17"/>
      <c r="J51" s="21">
        <v>2.3199999999999998</v>
      </c>
      <c r="K51" s="18" t="s">
        <v>162</v>
      </c>
      <c r="L51" s="19">
        <v>804.23655995185902</v>
      </c>
      <c r="M51" s="21">
        <v>127.676075328723</v>
      </c>
      <c r="N51" s="20">
        <v>0.792393842128986</v>
      </c>
      <c r="O51" s="18">
        <v>0.24257550733852701</v>
      </c>
      <c r="P51" s="18">
        <v>1.3154486114403099</v>
      </c>
      <c r="Q51" s="18">
        <v>0.48515101467705402</v>
      </c>
      <c r="R51" s="18">
        <v>0.10072039548854</v>
      </c>
      <c r="S51" s="18">
        <v>6.13151123190687E-2</v>
      </c>
      <c r="T51" s="18">
        <v>0.103157908354747</v>
      </c>
      <c r="U51" s="20">
        <v>6.3371847316538096E-2</v>
      </c>
      <c r="V51" s="20">
        <v>5.2239988004753597</v>
      </c>
      <c r="W51" s="18">
        <v>6.7357982636645799</v>
      </c>
      <c r="X51" s="18">
        <v>5.9798985320699698</v>
      </c>
      <c r="Y51" s="8">
        <f t="shared" si="1"/>
        <v>4.8434869455722476</v>
      </c>
      <c r="Z51" s="20">
        <v>0.75589973159460999</v>
      </c>
      <c r="AA51" s="20">
        <v>0.16296314689118299</v>
      </c>
      <c r="AB51" s="18">
        <v>0.16519093910509999</v>
      </c>
      <c r="AC51" s="18">
        <v>0.16357421875</v>
      </c>
      <c r="AD51" s="18">
        <v>2.2277922139173098E-3</v>
      </c>
      <c r="AE51" s="18">
        <v>0.20646282548860101</v>
      </c>
      <c r="AF51" s="18">
        <v>0.167236328125</v>
      </c>
      <c r="AG51" s="18">
        <v>2.4763931820740499E-2</v>
      </c>
      <c r="AH51" s="18">
        <v>0.172119140625</v>
      </c>
      <c r="AI51" s="20">
        <v>4.6174762928171999E-3</v>
      </c>
      <c r="AJ51" s="20">
        <v>80</v>
      </c>
      <c r="AK51" s="18">
        <v>7.4137666403083002E-2</v>
      </c>
      <c r="AL51" s="18"/>
      <c r="AM51" s="18">
        <v>0.126953125</v>
      </c>
      <c r="AN51" s="18"/>
      <c r="AO51" s="18">
        <v>0.25311287740166899</v>
      </c>
      <c r="AP51" s="18">
        <v>0.234375</v>
      </c>
      <c r="AQ51" s="18">
        <v>1.45136200934015E-2</v>
      </c>
      <c r="AR51" s="18">
        <v>0.341796875</v>
      </c>
      <c r="AS51" s="20">
        <v>1.7732909689606501E-3</v>
      </c>
      <c r="AT51" s="20">
        <v>2.4778371123131498E-2</v>
      </c>
      <c r="AU51" s="18">
        <v>2.4213483358902398E-2</v>
      </c>
      <c r="AV51" s="18">
        <v>6.6084230208336E-3</v>
      </c>
      <c r="AW51" s="18">
        <v>4.8989015746755396E-3</v>
      </c>
      <c r="AX51" s="18">
        <v>1.1749755450584599E-3</v>
      </c>
      <c r="AY51" s="18">
        <v>1.1506784479646201E-3</v>
      </c>
      <c r="AZ51" s="18">
        <v>2.50906926194024E-4</v>
      </c>
      <c r="BA51" s="18">
        <v>4.4340982095081099E-4</v>
      </c>
      <c r="BB51" s="18">
        <v>1.17349652786894E-4</v>
      </c>
      <c r="BC51" s="20">
        <v>2.0896506029150001E-4</v>
      </c>
      <c r="BD51" s="20">
        <v>0.135547235240005</v>
      </c>
      <c r="BE51" s="18">
        <v>7.2433694874690396E-2</v>
      </c>
      <c r="BF51" s="18">
        <v>8.4344160249763406E-3</v>
      </c>
      <c r="BG51" s="18">
        <v>2.8661009800418401E-3</v>
      </c>
      <c r="BH51" s="18">
        <v>1.34690372684056E-3</v>
      </c>
      <c r="BI51" s="18">
        <v>1.25123671829767E-3</v>
      </c>
      <c r="BJ51" s="18">
        <v>7.3620553164017305E-4</v>
      </c>
      <c r="BK51" s="18">
        <v>8.3353648007631503E-4</v>
      </c>
      <c r="BL51" s="18">
        <v>1.4556033523777001E-4</v>
      </c>
      <c r="BM51" s="20">
        <v>1.3865245563834201E-4</v>
      </c>
      <c r="BN51" s="20">
        <v>14.4341711152732</v>
      </c>
      <c r="BO51" s="18">
        <v>10.8136199097248</v>
      </c>
      <c r="BP51" s="18">
        <v>7.3648656618725798</v>
      </c>
      <c r="BQ51" s="18">
        <v>7.8430423397809701</v>
      </c>
      <c r="BR51" s="18">
        <v>7.6039540008267803</v>
      </c>
      <c r="BS51" s="18">
        <v>11.075296657141401</v>
      </c>
      <c r="BT51" s="18">
        <v>0.33812197155428297</v>
      </c>
      <c r="BU51" s="18">
        <v>6.8302171144464001</v>
      </c>
      <c r="BV51" s="20">
        <v>15.478907312717</v>
      </c>
      <c r="BW51" s="20">
        <v>13.060399585007399</v>
      </c>
      <c r="BX51" s="18">
        <v>9.2960012923328392</v>
      </c>
      <c r="BY51" s="18">
        <v>1.8982454541024001</v>
      </c>
      <c r="BZ51" s="20">
        <v>0.15767968540437799</v>
      </c>
      <c r="CA51" s="20">
        <v>8.7800000000000003E-2</v>
      </c>
      <c r="CB51" s="18">
        <v>0.7</v>
      </c>
      <c r="CC51" s="18">
        <v>123.697</v>
      </c>
      <c r="CD51" s="18">
        <v>0.33500000000000002</v>
      </c>
      <c r="CE51" s="18">
        <v>4</v>
      </c>
      <c r="CF51" s="18">
        <v>34</v>
      </c>
      <c r="CG51" s="18">
        <v>0</v>
      </c>
      <c r="CH51" s="18">
        <v>5</v>
      </c>
      <c r="CI51" s="18">
        <v>12</v>
      </c>
      <c r="CJ51" s="18">
        <v>52</v>
      </c>
      <c r="CK51" s="18">
        <v>555.51020407676697</v>
      </c>
      <c r="CL51" s="20">
        <v>8</v>
      </c>
      <c r="CM51" s="20"/>
      <c r="CN51" s="21">
        <v>-18.8</v>
      </c>
      <c r="CO51" s="21">
        <v>47.5</v>
      </c>
      <c r="CP51" s="21">
        <v>4</v>
      </c>
      <c r="CQ51" s="21">
        <v>30</v>
      </c>
      <c r="CR51" s="21">
        <v>44</v>
      </c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1">
        <v>-0.27245000000000003</v>
      </c>
      <c r="DL51" s="21">
        <v>2506</v>
      </c>
      <c r="DO51" s="21">
        <v>127.676075328723</v>
      </c>
      <c r="DR51" s="1">
        <v>804.23655995185902</v>
      </c>
      <c r="DS51" s="1">
        <v>125.53515263151201</v>
      </c>
      <c r="DT51" s="20">
        <v>804.2</v>
      </c>
      <c r="DU51" s="1">
        <v>5.9748261805583303</v>
      </c>
      <c r="DV51">
        <f t="shared" si="2"/>
        <v>5.072351511639539E-3</v>
      </c>
      <c r="DW51" s="11">
        <v>1.01478</v>
      </c>
      <c r="DX51">
        <v>279.45660400000003</v>
      </c>
      <c r="DY51" s="10" t="s">
        <v>331</v>
      </c>
      <c r="DZ51" s="10" t="s">
        <v>332</v>
      </c>
      <c r="EA51" s="10" t="s">
        <v>333</v>
      </c>
      <c r="EB51" s="10" t="s">
        <v>334</v>
      </c>
      <c r="EC51" s="10" t="s">
        <v>335</v>
      </c>
    </row>
    <row r="52" spans="1:133">
      <c r="A52" s="17">
        <v>38938</v>
      </c>
      <c r="B52" s="21">
        <v>-23.1</v>
      </c>
      <c r="C52" s="21">
        <v>53.7</v>
      </c>
      <c r="D52" s="17"/>
      <c r="E52" s="17"/>
      <c r="F52" s="17"/>
      <c r="G52" s="17"/>
      <c r="H52" s="17"/>
      <c r="I52" s="17"/>
      <c r="J52" s="21">
        <v>2.3199999999999998</v>
      </c>
      <c r="K52" s="18" t="s">
        <v>94</v>
      </c>
      <c r="L52" s="19">
        <v>3036.92921186378</v>
      </c>
      <c r="M52" s="21">
        <v>144.310997158227</v>
      </c>
      <c r="N52" s="20">
        <v>0.12302796997084001</v>
      </c>
      <c r="O52" s="18">
        <v>1.9334811149995901E-2</v>
      </c>
      <c r="P52" s="18">
        <v>0.19633798326117199</v>
      </c>
      <c r="Q52" s="18">
        <v>3.8669622299991699E-2</v>
      </c>
      <c r="R52" s="18">
        <v>1.12761519096682E-2</v>
      </c>
      <c r="S52" s="18">
        <v>6.6402292097280597E-3</v>
      </c>
      <c r="T52" s="18">
        <v>1.09558378731901E-2</v>
      </c>
      <c r="U52" s="20">
        <v>6.49540394771845E-3</v>
      </c>
      <c r="V52" s="20">
        <v>6.1915870234135504</v>
      </c>
      <c r="W52" s="18">
        <v>4.0397956573968399</v>
      </c>
      <c r="X52" s="18">
        <v>5.1156913404051902</v>
      </c>
      <c r="Y52" s="8">
        <f t="shared" si="1"/>
        <v>92.953477489806019</v>
      </c>
      <c r="Z52" s="20">
        <v>1.0758956830083499</v>
      </c>
      <c r="AA52" s="20">
        <v>0.21848523817148299</v>
      </c>
      <c r="AB52" s="18">
        <v>0.218522164023988</v>
      </c>
      <c r="AC52" s="18">
        <v>0.218505859375</v>
      </c>
      <c r="AD52" s="18">
        <v>3.6925852506003402E-5</v>
      </c>
      <c r="AE52" s="18">
        <v>1.0758069810886501E-2</v>
      </c>
      <c r="AF52" s="18">
        <v>0.22216796875</v>
      </c>
      <c r="AG52" s="18">
        <v>1.11459032368059E-4</v>
      </c>
      <c r="AH52" s="18">
        <v>0.238037109375</v>
      </c>
      <c r="AI52" s="20">
        <v>7.0647789963123795E-5</v>
      </c>
      <c r="AJ52" s="20">
        <v>80</v>
      </c>
      <c r="AK52" s="18">
        <v>0.203218878529873</v>
      </c>
      <c r="AL52" s="18">
        <v>0.206755662106617</v>
      </c>
      <c r="AM52" s="18">
        <v>0.205078125</v>
      </c>
      <c r="AN52" s="18">
        <v>3.5367835767440002E-3</v>
      </c>
      <c r="AO52" s="18">
        <v>9.0644576157959192E-3</v>
      </c>
      <c r="AP52" s="18">
        <v>0.244140625</v>
      </c>
      <c r="AQ52" s="18">
        <v>1.51922752190081E-4</v>
      </c>
      <c r="AR52" s="18">
        <v>0.95703125</v>
      </c>
      <c r="AS52" s="20">
        <v>9.3512233086608201E-8</v>
      </c>
      <c r="AT52" s="20">
        <v>4.4585537686721503E-5</v>
      </c>
      <c r="AU52" s="18">
        <v>5.2120084471283601E-5</v>
      </c>
      <c r="AV52" s="18">
        <v>4.1791908151377199E-5</v>
      </c>
      <c r="AW52" s="18">
        <v>3.1298506527433703E-5</v>
      </c>
      <c r="AX52" s="18">
        <v>1.05196323119319E-6</v>
      </c>
      <c r="AY52" s="18">
        <v>9.9982943140229097E-7</v>
      </c>
      <c r="AZ52" s="18">
        <v>1.736384730421E-7</v>
      </c>
      <c r="BA52" s="18">
        <v>1.89666149277216E-7</v>
      </c>
      <c r="BB52" s="18">
        <v>1.2622407476598199E-7</v>
      </c>
      <c r="BC52" s="20">
        <v>1.11439737972119E-7</v>
      </c>
      <c r="BD52" s="20">
        <v>1.1525774408225E-4</v>
      </c>
      <c r="BE52" s="18">
        <v>8.6137233187726702E-5</v>
      </c>
      <c r="BF52" s="18">
        <v>8.8442632754214101E-5</v>
      </c>
      <c r="BG52" s="18">
        <v>8.0882162432415001E-5</v>
      </c>
      <c r="BH52" s="18">
        <v>6.03212446700916E-6</v>
      </c>
      <c r="BI52" s="18">
        <v>7.3449790328007504E-6</v>
      </c>
      <c r="BJ52" s="18">
        <v>1.10526176515593E-6</v>
      </c>
      <c r="BK52" s="18">
        <v>1.67889616087157E-6</v>
      </c>
      <c r="BL52" s="18">
        <v>2.6074369282206998E-7</v>
      </c>
      <c r="BM52" s="20">
        <v>2.46792658530097E-7</v>
      </c>
      <c r="BN52" s="20">
        <v>0.64505093151211801</v>
      </c>
      <c r="BO52" s="18">
        <v>2.7553665935636702E-2</v>
      </c>
      <c r="BP52" s="18">
        <v>0.11646789980863199</v>
      </c>
      <c r="BQ52" s="18">
        <v>0.112692138507442</v>
      </c>
      <c r="BR52" s="18">
        <v>0.11458001915803701</v>
      </c>
      <c r="BS52" s="18">
        <v>0.14683589815754799</v>
      </c>
      <c r="BT52" s="18">
        <v>2.6698664202127E-3</v>
      </c>
      <c r="BU52" s="18">
        <v>0.53047091235408095</v>
      </c>
      <c r="BV52" s="20">
        <v>0.14939874662870001</v>
      </c>
      <c r="BW52" s="20">
        <v>17.411789485811202</v>
      </c>
      <c r="BX52" s="18">
        <v>10.811631174752</v>
      </c>
      <c r="BY52" s="18">
        <v>5.6296982340561303</v>
      </c>
      <c r="BZ52" s="20">
        <v>0.54547850315691004</v>
      </c>
      <c r="CA52" s="20">
        <v>4.2000000000000003E-2</v>
      </c>
      <c r="CB52" s="18">
        <v>2.2999999999999998</v>
      </c>
      <c r="CC52" s="18">
        <v>147.4</v>
      </c>
      <c r="CD52" s="18">
        <v>0.307</v>
      </c>
      <c r="CE52" s="18">
        <v>6</v>
      </c>
      <c r="CF52" s="18">
        <v>7</v>
      </c>
      <c r="CG52" s="18">
        <v>5</v>
      </c>
      <c r="CH52" s="18">
        <v>7</v>
      </c>
      <c r="CI52" s="18">
        <v>16</v>
      </c>
      <c r="CJ52" s="18">
        <v>13</v>
      </c>
      <c r="CK52" s="18">
        <v>797.94447302818298</v>
      </c>
      <c r="CL52" s="20">
        <v>1</v>
      </c>
      <c r="CM52" s="20"/>
      <c r="CN52" s="21">
        <v>-1.3</v>
      </c>
      <c r="CO52" s="21">
        <v>36.799999999999997</v>
      </c>
      <c r="CP52" s="21">
        <v>4</v>
      </c>
      <c r="CQ52" s="21">
        <v>30</v>
      </c>
      <c r="CR52" s="21">
        <v>44</v>
      </c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1">
        <v>5.8540000000000001</v>
      </c>
      <c r="DL52" s="21">
        <v>9856</v>
      </c>
      <c r="DO52" s="21">
        <v>144.310997158227</v>
      </c>
      <c r="DR52" s="1">
        <v>3036.92921186378</v>
      </c>
      <c r="DS52" s="1">
        <v>144.41847694896001</v>
      </c>
      <c r="DT52" s="20">
        <v>3036.9</v>
      </c>
      <c r="DU52" s="1">
        <v>5.2147639025392598</v>
      </c>
      <c r="DV52">
        <f t="shared" si="2"/>
        <v>9.9072562134069564E-2</v>
      </c>
      <c r="DW52" s="11">
        <v>-1.628045</v>
      </c>
      <c r="DX52">
        <v>279.58477800000003</v>
      </c>
      <c r="DY52" t="s">
        <v>169</v>
      </c>
      <c r="DZ52" t="s">
        <v>169</v>
      </c>
      <c r="EA52" s="10" t="s">
        <v>336</v>
      </c>
      <c r="EB52" s="10" t="s">
        <v>337</v>
      </c>
      <c r="EC52" s="10" t="s">
        <v>338</v>
      </c>
    </row>
    <row r="53" spans="1:133">
      <c r="A53" s="17">
        <v>38938</v>
      </c>
      <c r="B53" s="21">
        <v>-23.1</v>
      </c>
      <c r="C53" s="21">
        <v>53.7</v>
      </c>
      <c r="D53" s="17"/>
      <c r="E53" s="17"/>
      <c r="F53" s="17"/>
      <c r="G53" s="17"/>
      <c r="H53" s="17"/>
      <c r="I53" s="17"/>
      <c r="J53" s="21">
        <v>2.3199999999999998</v>
      </c>
      <c r="K53" s="18" t="s">
        <v>202</v>
      </c>
      <c r="L53" s="19">
        <v>8929.4321847272004</v>
      </c>
      <c r="M53" s="21">
        <v>143.14957824890001</v>
      </c>
      <c r="N53" s="20">
        <v>4.3707754093404598E-2</v>
      </c>
      <c r="O53" s="18">
        <v>2.09090150740588E-2</v>
      </c>
      <c r="P53" s="18">
        <v>5.3911280468563798E-2</v>
      </c>
      <c r="Q53" s="18">
        <v>4.1818030148117698E-2</v>
      </c>
      <c r="R53" s="18">
        <v>8.0641391338685201E-3</v>
      </c>
      <c r="S53" s="18">
        <v>4.6258373451518904E-3</v>
      </c>
      <c r="T53" s="18">
        <v>1.6392213180954001E-2</v>
      </c>
      <c r="U53" s="20">
        <v>1.0030551258634401E-2</v>
      </c>
      <c r="V53" s="20">
        <v>9.4710687987189903</v>
      </c>
      <c r="W53" s="18">
        <v>11.9758947443681</v>
      </c>
      <c r="X53" s="18">
        <v>10.7234817715436</v>
      </c>
      <c r="Y53" s="8">
        <f t="shared" si="1"/>
        <v>786.93525146028378</v>
      </c>
      <c r="Z53" s="20">
        <v>1.2524129728245701</v>
      </c>
      <c r="AA53" s="20">
        <v>0.11121550143513501</v>
      </c>
      <c r="AB53" s="18">
        <v>0.113709268120021</v>
      </c>
      <c r="AC53" s="18">
        <v>0.1123046875</v>
      </c>
      <c r="AD53" s="18">
        <v>2.4937666848859098E-3</v>
      </c>
      <c r="AE53" s="18">
        <v>1.27075257861983E-3</v>
      </c>
      <c r="AF53" s="18">
        <v>0.115966796875</v>
      </c>
      <c r="AG53" s="18">
        <v>8.5748595622950897E-5</v>
      </c>
      <c r="AH53" s="18">
        <v>0.1220703125</v>
      </c>
      <c r="AI53" s="20">
        <v>2.1270106655569301E-4</v>
      </c>
      <c r="AJ53" s="20">
        <v>80</v>
      </c>
      <c r="AK53" s="18">
        <v>0.14297550871006601</v>
      </c>
      <c r="AL53" s="18">
        <v>0.164144517829763</v>
      </c>
      <c r="AM53" s="18">
        <v>0.15625</v>
      </c>
      <c r="AN53" s="18">
        <v>2.1169009119696901E-2</v>
      </c>
      <c r="AO53" s="18">
        <v>9.3912524365928705E-4</v>
      </c>
      <c r="AP53" s="18">
        <v>0.224609375</v>
      </c>
      <c r="AQ53" s="18">
        <v>2.4218176802697798E-5</v>
      </c>
      <c r="AR53" s="18">
        <v>0.3125</v>
      </c>
      <c r="AS53" s="20">
        <v>2.5918725590428098E-5</v>
      </c>
      <c r="AT53" s="20">
        <v>1.69295742335555E-4</v>
      </c>
      <c r="AU53" s="18">
        <v>2.4832094603108198E-4</v>
      </c>
      <c r="AV53" s="18">
        <v>1.38037690406029E-5</v>
      </c>
      <c r="AW53" s="18">
        <v>1.16037088018808E-5</v>
      </c>
      <c r="AX53" s="18">
        <v>3.5809559908860502E-6</v>
      </c>
      <c r="AY53" s="18">
        <v>3.9987246541526398E-6</v>
      </c>
      <c r="AZ53" s="18">
        <v>1.18215146096903E-6</v>
      </c>
      <c r="BA53" s="18">
        <v>1.31963331944873E-6</v>
      </c>
      <c r="BB53" s="18">
        <v>1.60013081528204E-6</v>
      </c>
      <c r="BC53" s="20">
        <v>1.8034427392167101E-6</v>
      </c>
      <c r="BD53" s="20">
        <v>1.2849808563631399E-4</v>
      </c>
      <c r="BE53" s="18">
        <v>1.1777900763243501E-4</v>
      </c>
      <c r="BF53" s="18">
        <v>5.1103616102997601E-5</v>
      </c>
      <c r="BG53" s="18">
        <v>5.5146334947308899E-5</v>
      </c>
      <c r="BH53" s="18">
        <v>4.8545406456841204E-6</v>
      </c>
      <c r="BI53" s="18">
        <v>6.3278544256602801E-6</v>
      </c>
      <c r="BJ53" s="18">
        <v>2.6384899485923401E-6</v>
      </c>
      <c r="BK53" s="18">
        <v>4.6587933606205599E-6</v>
      </c>
      <c r="BL53" s="18">
        <v>1.2303965329573499E-6</v>
      </c>
      <c r="BM53" s="20">
        <v>1.7515125226715601E-6</v>
      </c>
      <c r="BN53" s="20">
        <v>7.0329465232613797E-2</v>
      </c>
      <c r="BO53" s="18">
        <v>0.153546667378613</v>
      </c>
      <c r="BP53" s="18">
        <v>5.12577681589345E-2</v>
      </c>
      <c r="BQ53" s="18">
        <v>0.18189346305592599</v>
      </c>
      <c r="BR53" s="18">
        <v>0.11657561560743</v>
      </c>
      <c r="BS53" s="18">
        <v>0.142578682579241</v>
      </c>
      <c r="BT53" s="18">
        <v>9.23733857266794E-2</v>
      </c>
      <c r="BU53" s="18">
        <v>-4.62461503748164E-2</v>
      </c>
      <c r="BV53" s="20">
        <v>0.20953581982350999</v>
      </c>
      <c r="BW53" s="20">
        <v>6.6853112990253702</v>
      </c>
      <c r="BX53" s="18">
        <v>6.4496288007155602</v>
      </c>
      <c r="BY53" s="18">
        <v>0.60329482170138504</v>
      </c>
      <c r="BZ53" s="20">
        <v>0.29319459995624397</v>
      </c>
      <c r="CA53" s="20">
        <v>7.1999999999999995E-2</v>
      </c>
      <c r="CB53" s="18">
        <v>0.45</v>
      </c>
      <c r="CC53" s="18">
        <v>145.77099999999999</v>
      </c>
      <c r="CD53" s="18">
        <v>0.36</v>
      </c>
      <c r="CE53" s="18">
        <v>11</v>
      </c>
      <c r="CF53" s="18">
        <v>5</v>
      </c>
      <c r="CG53" s="18">
        <v>19</v>
      </c>
      <c r="CH53" s="18">
        <v>12</v>
      </c>
      <c r="CI53" s="18">
        <v>47</v>
      </c>
      <c r="CJ53" s="18">
        <v>43</v>
      </c>
      <c r="CK53" s="18">
        <v>595.01750016212497</v>
      </c>
      <c r="CL53" s="20">
        <v>1</v>
      </c>
      <c r="CM53" s="20"/>
      <c r="CN53" s="21">
        <v>48.9</v>
      </c>
      <c r="CO53" s="21">
        <v>13.7</v>
      </c>
      <c r="CP53" s="21">
        <v>4</v>
      </c>
      <c r="CQ53" s="21">
        <v>30</v>
      </c>
      <c r="CR53" s="21">
        <v>44</v>
      </c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1">
        <v>16.8996</v>
      </c>
      <c r="DL53" s="21">
        <v>29536</v>
      </c>
      <c r="DO53" s="21">
        <v>143.14957824890001</v>
      </c>
      <c r="DR53" s="1">
        <v>8929.4321847272004</v>
      </c>
      <c r="DS53" s="1">
        <v>143.159159217461</v>
      </c>
      <c r="DT53" s="20">
        <v>8930.1</v>
      </c>
      <c r="DU53" s="1">
        <v>11.3584056123876</v>
      </c>
      <c r="DV53">
        <f t="shared" si="2"/>
        <v>0.63492384084399944</v>
      </c>
      <c r="DW53" s="11">
        <v>4.4417030000000004</v>
      </c>
      <c r="DX53">
        <v>271.03027300000002</v>
      </c>
      <c r="DY53" s="10" t="s">
        <v>339</v>
      </c>
      <c r="DZ53" s="10" t="s">
        <v>340</v>
      </c>
      <c r="EA53" s="10" t="s">
        <v>341</v>
      </c>
      <c r="EB53" s="10" t="s">
        <v>342</v>
      </c>
      <c r="EC53" s="10" t="s">
        <v>343</v>
      </c>
    </row>
    <row r="54" spans="1:133">
      <c r="A54" s="17">
        <v>38914</v>
      </c>
      <c r="B54" s="21">
        <v>-78.3</v>
      </c>
      <c r="C54" s="21">
        <v>-5</v>
      </c>
      <c r="D54" s="17"/>
      <c r="E54" s="17"/>
      <c r="F54" s="17"/>
      <c r="G54" s="17"/>
      <c r="H54" s="17"/>
      <c r="I54" s="17"/>
      <c r="J54" s="21">
        <v>0.27</v>
      </c>
      <c r="K54" s="18" t="s">
        <v>344</v>
      </c>
      <c r="L54" s="19">
        <v>2659.5787371501201</v>
      </c>
      <c r="M54" s="21">
        <v>186.527644752703</v>
      </c>
      <c r="N54" s="20">
        <v>6.3280289956154603E-2</v>
      </c>
      <c r="O54" s="18">
        <v>2.5385730550507E-2</v>
      </c>
      <c r="P54" s="18">
        <v>0.117632731092135</v>
      </c>
      <c r="Q54" s="18">
        <v>5.0771461101014097E-2</v>
      </c>
      <c r="R54" s="18">
        <v>1.2907990993320699E-2</v>
      </c>
      <c r="S54" s="18">
        <v>7.6663760857260902E-3</v>
      </c>
      <c r="T54" s="18">
        <v>1.22981913404212E-2</v>
      </c>
      <c r="U54" s="20">
        <v>7.8208271361615306E-3</v>
      </c>
      <c r="V54" s="20">
        <v>3.81383086938148</v>
      </c>
      <c r="W54" s="18">
        <v>3.41507885498658</v>
      </c>
      <c r="X54" s="18">
        <v>3.6144548621840298</v>
      </c>
      <c r="Y54" s="8">
        <f t="shared" si="1"/>
        <v>572.06285189044877</v>
      </c>
      <c r="Z54" s="20">
        <v>0.19937600719745099</v>
      </c>
      <c r="AA54" s="20">
        <v>0.242852531041749</v>
      </c>
      <c r="AB54" s="18">
        <v>0.25366127127512</v>
      </c>
      <c r="AC54" s="18">
        <v>0.2490234375</v>
      </c>
      <c r="AD54" s="18">
        <v>1.08087402333713E-2</v>
      </c>
      <c r="AE54" s="18">
        <v>1.7480596698341499E-3</v>
      </c>
      <c r="AF54" s="18">
        <v>0.283203125</v>
      </c>
      <c r="AG54" s="18">
        <v>1.5228816299091801E-4</v>
      </c>
      <c r="AH54" s="18">
        <v>0.341796875</v>
      </c>
      <c r="AI54" s="20">
        <v>2.1431841332237099E-5</v>
      </c>
      <c r="AJ54" s="20">
        <v>40</v>
      </c>
      <c r="AK54" s="18">
        <v>0.33186916660864901</v>
      </c>
      <c r="AL54" s="18">
        <v>0.35516883758615703</v>
      </c>
      <c r="AM54" s="18">
        <v>0.3515625</v>
      </c>
      <c r="AN54" s="18">
        <v>2.3299670977507701E-2</v>
      </c>
      <c r="AO54" s="18">
        <v>2.0032634759749399E-3</v>
      </c>
      <c r="AP54" s="18">
        <v>0.44921875</v>
      </c>
      <c r="AQ54" s="18">
        <v>5.4398876237608903E-5</v>
      </c>
      <c r="AR54" s="18">
        <v>0.76171875</v>
      </c>
      <c r="AS54" s="20">
        <v>7.5234625154114197E-6</v>
      </c>
      <c r="AT54" s="20">
        <v>2.77673832774366E-4</v>
      </c>
      <c r="AU54" s="18">
        <v>2.4734036150856302E-4</v>
      </c>
      <c r="AV54" s="18">
        <v>2.4711815786042601E-4</v>
      </c>
      <c r="AW54" s="18">
        <v>2.1296485993621E-4</v>
      </c>
      <c r="AX54" s="18">
        <v>1.6829509933756998E-5</v>
      </c>
      <c r="AY54" s="18">
        <v>2.0137755010949401E-5</v>
      </c>
      <c r="AZ54" s="18">
        <v>2.1433938995254799E-6</v>
      </c>
      <c r="BA54" s="18">
        <v>1.8592578100583099E-6</v>
      </c>
      <c r="BB54" s="18">
        <v>5.9516379668742695E-7</v>
      </c>
      <c r="BC54" s="20">
        <v>6.0697097340440002E-7</v>
      </c>
      <c r="BD54" s="20">
        <v>1.02816190092928E-4</v>
      </c>
      <c r="BE54" s="18">
        <v>1.17198970438384E-4</v>
      </c>
      <c r="BF54" s="18">
        <v>3.9170277655286201E-4</v>
      </c>
      <c r="BG54" s="18">
        <v>5.0198282868323899E-4</v>
      </c>
      <c r="BH54" s="18">
        <v>3.0966851941657501E-5</v>
      </c>
      <c r="BI54" s="18">
        <v>2.7110667913940199E-5</v>
      </c>
      <c r="BJ54" s="18">
        <v>3.1955902923553001E-6</v>
      </c>
      <c r="BK54" s="18">
        <v>3.2152321599708599E-6</v>
      </c>
      <c r="BL54" s="18">
        <v>1.8757332371452601E-6</v>
      </c>
      <c r="BM54" s="20">
        <v>1.74803388879471E-6</v>
      </c>
      <c r="BN54" s="20">
        <v>3.9804154634147999E-2</v>
      </c>
      <c r="BO54" s="18">
        <v>3.1295561902256699E-2</v>
      </c>
      <c r="BP54" s="18">
        <v>2.0221577923949699E-2</v>
      </c>
      <c r="BQ54" s="18">
        <v>1.8204671523054401E-2</v>
      </c>
      <c r="BR54" s="18">
        <v>1.9213124723501999E-2</v>
      </c>
      <c r="BS54" s="18">
        <v>1.77556590800854E-2</v>
      </c>
      <c r="BT54" s="18">
        <v>1.4261681930916601E-3</v>
      </c>
      <c r="BU54" s="18">
        <v>2.0591029910645899E-2</v>
      </c>
      <c r="BV54" s="20">
        <v>3.5981601189305101E-2</v>
      </c>
      <c r="BW54" s="20">
        <v>9.1131711474702009</v>
      </c>
      <c r="BX54" s="18">
        <v>6.6907923001012497</v>
      </c>
      <c r="BY54" s="18">
        <v>2.0717168709917502</v>
      </c>
      <c r="BZ54" s="20">
        <v>0.21324298563455299</v>
      </c>
      <c r="CA54" s="20">
        <v>0.15</v>
      </c>
      <c r="CB54" s="18">
        <v>1</v>
      </c>
      <c r="CC54" s="18">
        <v>188.50899999999999</v>
      </c>
      <c r="CD54" s="18">
        <v>0.34300000000000003</v>
      </c>
      <c r="CE54" s="18">
        <v>2</v>
      </c>
      <c r="CF54" s="18">
        <v>23</v>
      </c>
      <c r="CG54" s="18">
        <v>23</v>
      </c>
      <c r="CH54" s="18">
        <v>2</v>
      </c>
      <c r="CI54" s="18">
        <v>41</v>
      </c>
      <c r="CJ54" s="18">
        <v>43</v>
      </c>
      <c r="CK54" s="18">
        <v>115.97346925735501</v>
      </c>
      <c r="CL54" s="20">
        <v>3</v>
      </c>
      <c r="CM54" s="20"/>
      <c r="CN54" s="21">
        <v>-77.5</v>
      </c>
      <c r="CO54" s="21">
        <v>161.80000000000001</v>
      </c>
      <c r="CP54" s="21">
        <v>23</v>
      </c>
      <c r="CQ54" s="21">
        <v>55</v>
      </c>
      <c r="CR54" s="21">
        <v>45</v>
      </c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1">
        <v>13.508100000000001</v>
      </c>
      <c r="DL54" s="21">
        <v>9945</v>
      </c>
      <c r="DO54" s="21">
        <v>186.527644752703</v>
      </c>
      <c r="DR54" s="1">
        <v>2659.5787371501201</v>
      </c>
      <c r="DS54" s="1">
        <v>183.69949732148899</v>
      </c>
      <c r="DT54" s="20">
        <v>2658.5</v>
      </c>
      <c r="DU54" s="1">
        <v>3.8067370622926902</v>
      </c>
      <c r="DV54">
        <f t="shared" si="2"/>
        <v>0.19228220010866037</v>
      </c>
      <c r="DW54" s="11">
        <v>-11.518115999999999</v>
      </c>
      <c r="DX54">
        <v>245.962402</v>
      </c>
      <c r="DY54" s="10" t="s">
        <v>345</v>
      </c>
      <c r="DZ54" s="10" t="s">
        <v>346</v>
      </c>
      <c r="EA54" s="10" t="s">
        <v>347</v>
      </c>
      <c r="EB54" s="10" t="s">
        <v>348</v>
      </c>
      <c r="EC54" s="10" t="s">
        <v>349</v>
      </c>
    </row>
    <row r="55" spans="1:133">
      <c r="A55" s="17">
        <v>38913</v>
      </c>
      <c r="B55" s="21">
        <v>31.13</v>
      </c>
      <c r="C55" s="21">
        <v>45.63</v>
      </c>
      <c r="D55" s="17"/>
      <c r="E55" s="17"/>
      <c r="F55" s="17"/>
      <c r="G55" s="17"/>
      <c r="H55" s="17"/>
      <c r="I55" s="17"/>
      <c r="J55" s="21">
        <v>0.38</v>
      </c>
      <c r="K55" s="18" t="s">
        <v>350</v>
      </c>
      <c r="L55" s="19">
        <v>3388.1221980483401</v>
      </c>
      <c r="M55" s="21">
        <v>87.546671686315094</v>
      </c>
      <c r="N55" s="20">
        <v>0.112596906113515</v>
      </c>
      <c r="O55" s="18">
        <v>3.9237944864834597E-2</v>
      </c>
      <c r="P55" s="18">
        <v>0.14071412733421501</v>
      </c>
      <c r="Q55" s="18">
        <v>7.8475889729669304E-2</v>
      </c>
      <c r="R55" s="18">
        <v>4.5107161473601897E-3</v>
      </c>
      <c r="S55" s="18">
        <v>2.7499479076250801E-3</v>
      </c>
      <c r="T55" s="18">
        <v>9.8332694610563601E-3</v>
      </c>
      <c r="U55" s="20">
        <v>6.0145811398845802E-3</v>
      </c>
      <c r="V55" s="20">
        <v>2.5528713922438402</v>
      </c>
      <c r="W55" s="18">
        <v>2.4895816793528498</v>
      </c>
      <c r="X55" s="18">
        <v>2.5212265357983501</v>
      </c>
      <c r="Y55" s="8">
        <f t="shared" si="1"/>
        <v>628.38259656329262</v>
      </c>
      <c r="Z55" s="20">
        <v>3.1644856445495903E-2</v>
      </c>
      <c r="AA55" s="20">
        <v>0.53462942238750999</v>
      </c>
      <c r="AB55" s="18">
        <v>0.53468398890092905</v>
      </c>
      <c r="AC55" s="18">
        <v>0.53466796875</v>
      </c>
      <c r="AD55" s="18">
        <v>5.45665134189521E-5</v>
      </c>
      <c r="AE55" s="18">
        <v>1.5913871667820401E-3</v>
      </c>
      <c r="AF55" s="18">
        <v>0.61767578125</v>
      </c>
      <c r="AG55" s="18">
        <v>1.8021436603087301E-5</v>
      </c>
      <c r="AH55" s="18">
        <v>0.625</v>
      </c>
      <c r="AI55" s="20">
        <v>1.4285860359588301E-5</v>
      </c>
      <c r="AJ55" s="20">
        <v>50</v>
      </c>
      <c r="AK55" s="18">
        <v>0.53783362512094102</v>
      </c>
      <c r="AL55" s="18">
        <v>0.54736542093351603</v>
      </c>
      <c r="AM55" s="18">
        <v>0.546875</v>
      </c>
      <c r="AN55" s="18">
        <v>9.5317958125750203E-3</v>
      </c>
      <c r="AO55" s="18">
        <v>2.1119841556924302E-3</v>
      </c>
      <c r="AP55" s="18">
        <v>0.9375</v>
      </c>
      <c r="AQ55" s="18">
        <v>2.82975788165454E-6</v>
      </c>
      <c r="AR55" s="18">
        <v>0.99609375</v>
      </c>
      <c r="AS55" s="20">
        <v>9.6863483207290695E-7</v>
      </c>
      <c r="AT55" s="20">
        <v>5.7238303813155902E-6</v>
      </c>
      <c r="AU55" s="18">
        <v>8.7449778741350206E-6</v>
      </c>
      <c r="AV55" s="18">
        <v>6.50751258101294E-5</v>
      </c>
      <c r="AW55" s="18">
        <v>8.5242357517873997E-5</v>
      </c>
      <c r="AX55" s="18">
        <v>7.2001368198024703E-6</v>
      </c>
      <c r="AY55" s="18">
        <v>8.6168846695039099E-6</v>
      </c>
      <c r="AZ55" s="18">
        <v>3.8168488373201899E-6</v>
      </c>
      <c r="BA55" s="18">
        <v>7.3935947981677301E-6</v>
      </c>
      <c r="BB55" s="18">
        <v>1.3622880362793901E-6</v>
      </c>
      <c r="BC55" s="20">
        <v>1.43445595726718E-6</v>
      </c>
      <c r="BD55" s="20">
        <v>1.278453278383E-5</v>
      </c>
      <c r="BE55" s="18">
        <v>1.05421826121742E-5</v>
      </c>
      <c r="BF55" s="18">
        <v>1.3246087537316801E-4</v>
      </c>
      <c r="BG55" s="18">
        <v>9.8252127838527098E-5</v>
      </c>
      <c r="BH55" s="18">
        <v>1.5672395781091601E-5</v>
      </c>
      <c r="BI55" s="18">
        <v>8.6008567886210408E-6</v>
      </c>
      <c r="BJ55" s="18">
        <v>9.0701118426641697E-6</v>
      </c>
      <c r="BK55" s="18">
        <v>8.6323318757322905E-6</v>
      </c>
      <c r="BL55" s="18">
        <v>4.5100190582921496E-6</v>
      </c>
      <c r="BM55" s="20">
        <v>7.4186548814091499E-6</v>
      </c>
      <c r="BN55" s="20">
        <v>0.29551295277934098</v>
      </c>
      <c r="BO55" s="18">
        <v>0.35309931682582701</v>
      </c>
      <c r="BP55" s="18">
        <v>4.1737178598477302E-2</v>
      </c>
      <c r="BQ55" s="18">
        <v>8.7087405831079698E-2</v>
      </c>
      <c r="BR55" s="18">
        <v>6.4412292214778497E-2</v>
      </c>
      <c r="BS55" s="18">
        <v>0.17079087482208199</v>
      </c>
      <c r="BT55" s="18">
        <v>3.2067453204523998E-2</v>
      </c>
      <c r="BU55" s="18">
        <v>0.23110066056456299</v>
      </c>
      <c r="BV55" s="20">
        <v>0.392235452840967</v>
      </c>
      <c r="BW55" s="20">
        <v>31.195518125556401</v>
      </c>
      <c r="BX55" s="18">
        <v>25.7754401370015</v>
      </c>
      <c r="BY55" s="18">
        <v>4.58783475355873</v>
      </c>
      <c r="BZ55" s="20">
        <v>1.0973713361939099</v>
      </c>
      <c r="CA55" s="20">
        <v>0.2</v>
      </c>
      <c r="CB55" s="18">
        <v>4.4000000000000004</v>
      </c>
      <c r="CC55" s="18">
        <v>90.164000000000001</v>
      </c>
      <c r="CD55" s="18">
        <v>0.36299999999999999</v>
      </c>
      <c r="CE55" s="18">
        <v>17</v>
      </c>
      <c r="CF55" s="18">
        <v>13</v>
      </c>
      <c r="CG55" s="18">
        <v>0</v>
      </c>
      <c r="CH55" s="18">
        <v>18</v>
      </c>
      <c r="CI55" s="18">
        <v>27</v>
      </c>
      <c r="CJ55" s="18">
        <v>28</v>
      </c>
      <c r="CK55" s="18">
        <v>761.428571462631</v>
      </c>
      <c r="CL55" s="20">
        <v>3</v>
      </c>
      <c r="CM55" s="20"/>
      <c r="CN55" s="21">
        <v>35.6</v>
      </c>
      <c r="CO55" s="21">
        <v>8.6999999999999993</v>
      </c>
      <c r="CP55" s="21">
        <v>15</v>
      </c>
      <c r="CQ55" s="21">
        <v>22</v>
      </c>
      <c r="CR55" s="21">
        <v>49</v>
      </c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1">
        <v>44.077199999999998</v>
      </c>
      <c r="DL55" s="21">
        <v>10731</v>
      </c>
      <c r="DO55" s="21">
        <v>87.546671686315094</v>
      </c>
      <c r="DR55" s="1">
        <v>3388.1221980483401</v>
      </c>
      <c r="DS55" s="1">
        <v>88.223890658135005</v>
      </c>
      <c r="DT55" s="20">
        <v>3388.1</v>
      </c>
      <c r="DU55" s="1">
        <v>2.9303064636271201</v>
      </c>
      <c r="DV55">
        <f t="shared" si="2"/>
        <v>0.40907992782877001</v>
      </c>
      <c r="DW55" s="11">
        <v>6.0407690000000001</v>
      </c>
      <c r="DX55">
        <v>279.85226399999999</v>
      </c>
      <c r="DY55" s="10" t="s">
        <v>351</v>
      </c>
      <c r="DZ55" s="10" t="s">
        <v>352</v>
      </c>
      <c r="EA55" s="10" t="s">
        <v>353</v>
      </c>
      <c r="EB55" s="10" t="s">
        <v>354</v>
      </c>
      <c r="EC55" s="10" t="s">
        <v>355</v>
      </c>
    </row>
    <row r="56" spans="1:133">
      <c r="A56" s="17">
        <v>38875</v>
      </c>
      <c r="B56" s="21">
        <v>69.150000000000006</v>
      </c>
      <c r="C56" s="21">
        <v>22.46</v>
      </c>
      <c r="D56" s="17"/>
      <c r="E56" s="17"/>
      <c r="F56" s="17"/>
      <c r="G56" s="17"/>
      <c r="H56" s="17"/>
      <c r="I56" s="17"/>
      <c r="J56" s="21">
        <v>0.19</v>
      </c>
      <c r="K56" s="18" t="s">
        <v>100</v>
      </c>
      <c r="L56" s="19">
        <v>2804.8684149369801</v>
      </c>
      <c r="M56" s="21">
        <v>330.95392600117401</v>
      </c>
      <c r="N56" s="20">
        <v>1.3511010013878701E-2</v>
      </c>
      <c r="O56" s="18">
        <v>2.87772583642751E-3</v>
      </c>
      <c r="P56" s="18">
        <v>2.17567877052652E-2</v>
      </c>
      <c r="Q56" s="18">
        <v>5.7554516728550104E-3</v>
      </c>
      <c r="R56" s="18">
        <v>1.63102975133871E-3</v>
      </c>
      <c r="S56" s="18">
        <v>9.6465625122128698E-4</v>
      </c>
      <c r="T56" s="18">
        <v>1.7022329810449299E-3</v>
      </c>
      <c r="U56" s="20">
        <v>1.01540805302628E-3</v>
      </c>
      <c r="V56" s="20">
        <v>2.56601920344553</v>
      </c>
      <c r="W56" s="18">
        <v>2.29866663541091</v>
      </c>
      <c r="X56" s="18">
        <v>2.43234291942822</v>
      </c>
      <c r="Y56" s="8">
        <f t="shared" si="1"/>
        <v>19797.33830111544</v>
      </c>
      <c r="Z56" s="20">
        <v>0.13367628401731199</v>
      </c>
      <c r="AA56" s="20">
        <v>0.280241492862837</v>
      </c>
      <c r="AB56" s="18">
        <v>0.287198013884785</v>
      </c>
      <c r="AC56" s="18">
        <v>0.28076171875</v>
      </c>
      <c r="AD56" s="18">
        <v>6.9565210219481597E-3</v>
      </c>
      <c r="AE56" s="18">
        <v>5.0511840773244603E-5</v>
      </c>
      <c r="AF56" s="18">
        <v>0.2978515625</v>
      </c>
      <c r="AG56" s="18">
        <v>3.5709787360035899E-6</v>
      </c>
      <c r="AH56" s="18">
        <v>0.31005859375</v>
      </c>
      <c r="AI56" s="20">
        <v>2.29579557965743E-6</v>
      </c>
      <c r="AJ56" s="20">
        <v>40</v>
      </c>
      <c r="AK56" s="18">
        <v>0.35607333313533701</v>
      </c>
      <c r="AL56" s="18">
        <v>0.37323815575539598</v>
      </c>
      <c r="AM56" s="18">
        <v>0.37109375</v>
      </c>
      <c r="AN56" s="18">
        <v>1.7164822620059798E-2</v>
      </c>
      <c r="AO56" s="18">
        <v>9.0213573122449196E-5</v>
      </c>
      <c r="AP56" s="18">
        <v>0.41015625</v>
      </c>
      <c r="AQ56" s="18">
        <v>1.2117168345018099E-6</v>
      </c>
      <c r="AR56" s="18">
        <v>0.625</v>
      </c>
      <c r="AS56" s="20">
        <v>4.37241309956737E-7</v>
      </c>
      <c r="AT56" s="20">
        <v>1.73145370172714E-6</v>
      </c>
      <c r="AU56" s="18">
        <v>1.3289848946113301E-6</v>
      </c>
      <c r="AV56" s="18">
        <v>3.9778640572926499E-6</v>
      </c>
      <c r="AW56" s="18">
        <v>3.7497035012192E-6</v>
      </c>
      <c r="AX56" s="18">
        <v>2.66952034443626E-7</v>
      </c>
      <c r="AY56" s="18">
        <v>1.6465316301405899E-7</v>
      </c>
      <c r="AZ56" s="18">
        <v>3.6431379097465E-7</v>
      </c>
      <c r="BA56" s="18">
        <v>2.6687705739076201E-7</v>
      </c>
      <c r="BB56" s="18">
        <v>2.0013399860695001E-7</v>
      </c>
      <c r="BC56" s="20">
        <v>1.03895522422364E-7</v>
      </c>
      <c r="BD56" s="20">
        <v>3.1595256497361201E-6</v>
      </c>
      <c r="BE56" s="18">
        <v>1.4553141642110101E-6</v>
      </c>
      <c r="BF56" s="18">
        <v>2.19279870720288E-5</v>
      </c>
      <c r="BG56" s="18">
        <v>2.9696139363474701E-5</v>
      </c>
      <c r="BH56" s="18">
        <v>1.11073984493733E-6</v>
      </c>
      <c r="BI56" s="18">
        <v>1.3620728265213699E-6</v>
      </c>
      <c r="BJ56" s="18">
        <v>3.8063637767246902E-7</v>
      </c>
      <c r="BK56" s="18">
        <v>2.98665000151621E-7</v>
      </c>
      <c r="BL56" s="18">
        <v>4.0555618259976699E-7</v>
      </c>
      <c r="BM56" s="20">
        <v>5.9835347460417702E-7</v>
      </c>
      <c r="BN56" s="20">
        <v>3.8138185995151299E-3</v>
      </c>
      <c r="BO56" s="18">
        <v>1.1180215447206901E-3</v>
      </c>
      <c r="BP56" s="18">
        <v>1.20763322418238E-3</v>
      </c>
      <c r="BQ56" s="18">
        <v>1.3146414268320999E-3</v>
      </c>
      <c r="BR56" s="18">
        <v>1.2611373255072399E-3</v>
      </c>
      <c r="BS56" s="18">
        <v>9.4165952671237897E-4</v>
      </c>
      <c r="BT56" s="18">
        <v>7.5666225736201599E-5</v>
      </c>
      <c r="BU56" s="18">
        <v>2.5526812740078899E-3</v>
      </c>
      <c r="BV56" s="20">
        <v>1.4617437664337101E-3</v>
      </c>
      <c r="BW56" s="20">
        <v>13.3392954281844</v>
      </c>
      <c r="BX56" s="18">
        <v>8.6425925410686109</v>
      </c>
      <c r="BY56" s="18">
        <v>3.0241104774067198</v>
      </c>
      <c r="BZ56" s="20">
        <v>0.24933598297491899</v>
      </c>
      <c r="CA56" s="20">
        <v>0.19500000000000001</v>
      </c>
      <c r="CB56" s="18">
        <v>1.4</v>
      </c>
      <c r="CC56" s="18">
        <v>335.488</v>
      </c>
      <c r="CD56" s="18">
        <v>0.36199999999999999</v>
      </c>
      <c r="CE56" s="18">
        <v>1</v>
      </c>
      <c r="CF56" s="18">
        <v>33</v>
      </c>
      <c r="CG56" s="18">
        <v>0</v>
      </c>
      <c r="CH56" s="18">
        <v>2</v>
      </c>
      <c r="CI56" s="18">
        <v>47</v>
      </c>
      <c r="CJ56" s="18">
        <v>21</v>
      </c>
      <c r="CK56" s="18">
        <v>385.10204100608797</v>
      </c>
      <c r="CL56" s="20">
        <v>3</v>
      </c>
      <c r="CM56" s="20"/>
      <c r="CN56" s="21">
        <v>50.4</v>
      </c>
      <c r="CO56" s="21">
        <v>58</v>
      </c>
      <c r="CP56" s="21">
        <v>0</v>
      </c>
      <c r="CQ56" s="21">
        <v>6</v>
      </c>
      <c r="CR56" s="21">
        <v>28</v>
      </c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1">
        <v>-15.9499</v>
      </c>
      <c r="DL56" s="21">
        <v>9512</v>
      </c>
      <c r="DO56" s="21">
        <v>330.95392600117401</v>
      </c>
      <c r="DR56" s="1">
        <v>2804.8684149369801</v>
      </c>
      <c r="DS56" s="1">
        <v>330.93092112158399</v>
      </c>
      <c r="DT56" s="20">
        <v>2805</v>
      </c>
      <c r="DU56" s="1">
        <v>2.3075286017345098</v>
      </c>
      <c r="DV56">
        <f t="shared" si="2"/>
        <v>0.12481431769371021</v>
      </c>
      <c r="DW56" s="11">
        <v>0.36713400000000002</v>
      </c>
      <c r="DX56">
        <v>275.89538599999997</v>
      </c>
      <c r="DY56" s="10" t="s">
        <v>356</v>
      </c>
      <c r="DZ56" s="10" t="s">
        <v>357</v>
      </c>
      <c r="EA56" s="10" t="s">
        <v>358</v>
      </c>
      <c r="EB56" s="10" t="s">
        <v>359</v>
      </c>
      <c r="EC56" s="10" t="s">
        <v>360</v>
      </c>
    </row>
    <row r="57" spans="1:133">
      <c r="A57" s="17">
        <v>38875</v>
      </c>
      <c r="B57" s="21">
        <v>69.150000000000006</v>
      </c>
      <c r="C57" s="21">
        <v>22.46</v>
      </c>
      <c r="D57" s="17"/>
      <c r="E57" s="17"/>
      <c r="F57" s="17"/>
      <c r="G57" s="17"/>
      <c r="H57" s="17"/>
      <c r="I57" s="17"/>
      <c r="J57" s="21">
        <v>0.19</v>
      </c>
      <c r="K57" s="18" t="s">
        <v>202</v>
      </c>
      <c r="L57" s="19">
        <v>2307.1334080883298</v>
      </c>
      <c r="M57" s="21">
        <v>8.8223411480545906</v>
      </c>
      <c r="N57" s="20">
        <v>2.5505075815208E-2</v>
      </c>
      <c r="O57" s="18">
        <v>8.1266723150801492E-3</v>
      </c>
      <c r="P57" s="18">
        <v>3.9262015229883498E-2</v>
      </c>
      <c r="Q57" s="18">
        <v>1.6253344630160298E-2</v>
      </c>
      <c r="R57" s="18">
        <v>3.26279062498916E-3</v>
      </c>
      <c r="S57" s="18">
        <v>1.92968944095422E-3</v>
      </c>
      <c r="T57" s="18">
        <v>3.8358494768587501E-3</v>
      </c>
      <c r="U57" s="20">
        <v>2.1728439681087401E-3</v>
      </c>
      <c r="V57" s="20">
        <v>4.8608271569648602</v>
      </c>
      <c r="W57" s="18">
        <v>5.3199347929434602</v>
      </c>
      <c r="X57" s="18">
        <v>5.0903809749541598</v>
      </c>
      <c r="Y57" s="8">
        <f t="shared" si="1"/>
        <v>11024.801021944739</v>
      </c>
      <c r="Z57" s="20">
        <v>0.229553817989299</v>
      </c>
      <c r="AA57" s="20">
        <v>0.25086485741523601</v>
      </c>
      <c r="AB57" s="18">
        <v>0.25985775547579598</v>
      </c>
      <c r="AC57" s="18">
        <v>0.2587890625</v>
      </c>
      <c r="AD57" s="18">
        <v>8.9928980605595305E-3</v>
      </c>
      <c r="AE57" s="18">
        <v>9.0704584872734802E-5</v>
      </c>
      <c r="AF57" s="18">
        <v>0.302734375</v>
      </c>
      <c r="AG57" s="18">
        <v>1.4655545600599701E-6</v>
      </c>
      <c r="AH57" s="18">
        <v>0.32470703125</v>
      </c>
      <c r="AI57" s="20">
        <v>3.02172568967828E-6</v>
      </c>
      <c r="AJ57" s="20">
        <v>50</v>
      </c>
      <c r="AK57" s="18">
        <v>0.20903200987092899</v>
      </c>
      <c r="AL57" s="18">
        <v>0.28379207873430501</v>
      </c>
      <c r="AM57" s="18">
        <v>0.234375</v>
      </c>
      <c r="AN57" s="18">
        <v>7.4760068863376203E-2</v>
      </c>
      <c r="AO57" s="18">
        <v>1.13184220595632E-4</v>
      </c>
      <c r="AP57" s="18">
        <v>0.3125</v>
      </c>
      <c r="AQ57" s="18">
        <v>1.33576097686869E-6</v>
      </c>
      <c r="AR57" s="18">
        <v>0.44921875</v>
      </c>
      <c r="AS57" s="20">
        <v>1.3192769265018799E-6</v>
      </c>
      <c r="AT57" s="20">
        <v>7.4193534523510898E-6</v>
      </c>
      <c r="AU57" s="18">
        <v>4.8760331645611E-6</v>
      </c>
      <c r="AV57" s="18">
        <v>6.5268393937432002E-6</v>
      </c>
      <c r="AW57" s="18">
        <v>5.8561204444200002E-6</v>
      </c>
      <c r="AX57" s="18">
        <v>7.4971533270814699E-7</v>
      </c>
      <c r="AY57" s="18">
        <v>6.8768591089646603E-7</v>
      </c>
      <c r="AZ57" s="18">
        <v>6.2516253140260904E-7</v>
      </c>
      <c r="BA57" s="18">
        <v>4.8729836914319101E-7</v>
      </c>
      <c r="BB57" s="18">
        <v>3.9756152354579101E-7</v>
      </c>
      <c r="BC57" s="20">
        <v>3.3827035892418701E-7</v>
      </c>
      <c r="BD57" s="20">
        <v>3.02953760165698E-5</v>
      </c>
      <c r="BE57" s="18">
        <v>3.7441469347294397E-5</v>
      </c>
      <c r="BF57" s="18">
        <v>1.70459766310726E-5</v>
      </c>
      <c r="BG57" s="18">
        <v>1.7552778639075099E-5</v>
      </c>
      <c r="BH57" s="18">
        <v>3.0298993772115801E-6</v>
      </c>
      <c r="BI57" s="18">
        <v>4.9282878201714803E-6</v>
      </c>
      <c r="BJ57" s="18">
        <v>1.3821866024725499E-6</v>
      </c>
      <c r="BK57" s="18">
        <v>1.0392625683428401E-6</v>
      </c>
      <c r="BL57" s="18">
        <v>7.5214169853798803E-7</v>
      </c>
      <c r="BM57" s="20">
        <v>7.70090646687064E-7</v>
      </c>
      <c r="BN57" s="20">
        <v>1.1486092206505E-2</v>
      </c>
      <c r="BO57" s="18">
        <v>4.7387586560654399E-3</v>
      </c>
      <c r="BP57" s="18">
        <v>4.6572752002561196E-3</v>
      </c>
      <c r="BQ57" s="18">
        <v>6.3081646280157503E-3</v>
      </c>
      <c r="BR57" s="18">
        <v>5.4827199141359402E-3</v>
      </c>
      <c r="BS57" s="18">
        <v>3.7009479399825601E-3</v>
      </c>
      <c r="BT57" s="18">
        <v>1.16735510935801E-3</v>
      </c>
      <c r="BU57" s="18">
        <v>6.0033722923691002E-3</v>
      </c>
      <c r="BV57" s="20">
        <v>6.0127239463404897E-3</v>
      </c>
      <c r="BW57" s="20">
        <v>12.033262241586201</v>
      </c>
      <c r="BX57" s="18">
        <v>8.6869265233946802</v>
      </c>
      <c r="BY57" s="18">
        <v>2.0949624249254102</v>
      </c>
      <c r="BZ57" s="20">
        <v>0.21054723571907699</v>
      </c>
      <c r="CA57" s="20">
        <v>0.1</v>
      </c>
      <c r="CB57" s="18">
        <v>2.5</v>
      </c>
      <c r="CC57" s="18">
        <v>7.6580000000000004</v>
      </c>
      <c r="CD57" s="18">
        <v>0.33900000000000002</v>
      </c>
      <c r="CE57" s="18">
        <v>1</v>
      </c>
      <c r="CF57" s="18">
        <v>12</v>
      </c>
      <c r="CG57" s="18">
        <v>0</v>
      </c>
      <c r="CH57" s="18">
        <v>2</v>
      </c>
      <c r="CI57" s="18">
        <v>11</v>
      </c>
      <c r="CJ57" s="18">
        <v>30</v>
      </c>
      <c r="CK57" s="18">
        <v>358.07740902900701</v>
      </c>
      <c r="CL57" s="20">
        <v>1</v>
      </c>
      <c r="CM57" s="20"/>
      <c r="CN57" s="21">
        <v>48.9</v>
      </c>
      <c r="CO57" s="21">
        <v>13.7</v>
      </c>
      <c r="CP57" s="21">
        <v>0</v>
      </c>
      <c r="CQ57" s="21">
        <v>6</v>
      </c>
      <c r="CR57" s="21">
        <v>28</v>
      </c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1">
        <v>2.8519999999999999</v>
      </c>
      <c r="DL57" s="21">
        <v>7442</v>
      </c>
      <c r="DO57" s="21">
        <v>8.8223411480545906</v>
      </c>
      <c r="DR57" s="1">
        <v>2307.1334080883298</v>
      </c>
      <c r="DS57" s="1">
        <v>8.7832682722619602</v>
      </c>
      <c r="DT57" s="20">
        <v>2306.6</v>
      </c>
      <c r="DU57" s="1">
        <v>5.1376449854240498</v>
      </c>
      <c r="DV57">
        <f t="shared" si="2"/>
        <v>4.7264010469890039E-2</v>
      </c>
      <c r="DW57" s="11">
        <v>-5.2018550000000001</v>
      </c>
      <c r="DX57">
        <v>263.876282</v>
      </c>
      <c r="DY57" s="10" t="s">
        <v>361</v>
      </c>
      <c r="DZ57" s="10" t="s">
        <v>362</v>
      </c>
      <c r="EA57" s="10" t="s">
        <v>363</v>
      </c>
      <c r="EB57" s="10" t="s">
        <v>364</v>
      </c>
      <c r="EC57" s="10" t="s">
        <v>365</v>
      </c>
    </row>
    <row r="58" spans="1:133">
      <c r="A58" s="7">
        <v>38858</v>
      </c>
      <c r="B58">
        <v>-11.61</v>
      </c>
      <c r="C58">
        <v>-25.48</v>
      </c>
      <c r="D58" s="7"/>
      <c r="E58" s="7"/>
      <c r="F58" s="7"/>
      <c r="G58" s="7"/>
      <c r="H58" s="7"/>
      <c r="I58" s="7"/>
      <c r="J58">
        <v>0.6</v>
      </c>
      <c r="K58" s="8" t="s">
        <v>366</v>
      </c>
      <c r="L58" s="1">
        <v>1283.2928374058999</v>
      </c>
      <c r="M58">
        <v>250.95810498026799</v>
      </c>
      <c r="N58" s="1">
        <v>0.287927869175438</v>
      </c>
      <c r="O58" s="8">
        <v>0.212617293144715</v>
      </c>
      <c r="P58" s="8">
        <v>0.39453415302436301</v>
      </c>
      <c r="Q58" s="8">
        <v>0.425234586289431</v>
      </c>
      <c r="R58" s="8">
        <v>3.9659307196905698E-2</v>
      </c>
      <c r="S58" s="8">
        <v>2.4226208645520102E-2</v>
      </c>
      <c r="T58" s="8">
        <v>1.6736095524764402E-2</v>
      </c>
      <c r="U58" s="1">
        <v>9.7980862600235002E-3</v>
      </c>
      <c r="V58" s="1">
        <v>4.4355053831090201</v>
      </c>
      <c r="W58" s="8">
        <v>3.4892133122172901</v>
      </c>
      <c r="X58" s="8">
        <v>3.96235934766315</v>
      </c>
      <c r="Y58" s="8">
        <f t="shared" si="1"/>
        <v>1.5317760308362418</v>
      </c>
      <c r="Z58" s="1">
        <v>0.47314603544586498</v>
      </c>
      <c r="AA58" s="1">
        <v>0.32708407057231198</v>
      </c>
      <c r="AB58" s="1">
        <v>0.32890718582684703</v>
      </c>
      <c r="AC58" s="1">
        <v>0.328369140625</v>
      </c>
      <c r="AD58" s="1">
        <v>1.8231152545347101E-3</v>
      </c>
      <c r="AE58" s="1">
        <v>0.65283695518728702</v>
      </c>
      <c r="AF58" s="1">
        <v>0.33935546875</v>
      </c>
      <c r="AG58" s="1">
        <v>0.11946238498942401</v>
      </c>
      <c r="AH58" s="1">
        <v>0.352783203125</v>
      </c>
      <c r="AI58" s="1">
        <v>2.9734205066117202E-2</v>
      </c>
      <c r="AJ58" s="1">
        <v>40</v>
      </c>
      <c r="AK58" s="8">
        <v>0.384731179343823</v>
      </c>
      <c r="AL58" s="8">
        <v>0.40517989741758098</v>
      </c>
      <c r="AM58" s="8">
        <v>0.390625</v>
      </c>
      <c r="AN58" s="8">
        <v>2.0448718073757002E-2</v>
      </c>
      <c r="AO58" s="8">
        <v>0.37155791787727199</v>
      </c>
      <c r="AP58" s="8">
        <v>0.76171875</v>
      </c>
      <c r="AQ58" s="8">
        <v>3.8073229767546998E-3</v>
      </c>
      <c r="AR58" s="8">
        <v>1.07421875</v>
      </c>
      <c r="AS58" s="1">
        <v>4.1480986428811501E-4</v>
      </c>
      <c r="AT58" s="1">
        <v>3.6075759627908398E-2</v>
      </c>
      <c r="AU58" s="1">
        <v>4.7420754134145301E-2</v>
      </c>
      <c r="AV58" s="1">
        <v>0.124667064834275</v>
      </c>
      <c r="AW58" s="1">
        <v>0.12314385716218</v>
      </c>
      <c r="AX58" s="1">
        <v>6.2480107379301797E-3</v>
      </c>
      <c r="AY58" s="1">
        <v>4.81637163060495E-3</v>
      </c>
      <c r="AZ58" s="1">
        <v>2.6984538235249899E-3</v>
      </c>
      <c r="BA58" s="1">
        <v>2.31931062445761E-3</v>
      </c>
      <c r="BB58" s="1">
        <v>3.57236541963174E-3</v>
      </c>
      <c r="BC58" s="1">
        <v>4.9510017416925199E-3</v>
      </c>
      <c r="BD58" s="1">
        <v>2.8027265778828001E-2</v>
      </c>
      <c r="BE58" s="8">
        <v>2.88621874378274E-2</v>
      </c>
      <c r="BF58" s="8">
        <v>0.207244953198057</v>
      </c>
      <c r="BG58" s="8">
        <v>0.228822694731282</v>
      </c>
      <c r="BH58" s="8">
        <v>9.6092989907208808E-3</v>
      </c>
      <c r="BI58" s="8">
        <v>1.01593504055874E-2</v>
      </c>
      <c r="BJ58" s="8">
        <v>3.5136044736072702E-3</v>
      </c>
      <c r="BK58" s="8">
        <v>3.7046953002291402E-3</v>
      </c>
      <c r="BL58" s="8">
        <v>1.80619185636872E-3</v>
      </c>
      <c r="BM58" s="1">
        <v>1.90937184993936E-3</v>
      </c>
      <c r="BN58" s="1">
        <v>1.7138112909402801</v>
      </c>
      <c r="BO58" s="8">
        <v>7.5368800205637401</v>
      </c>
      <c r="BP58" s="8">
        <v>1.4160985184420001</v>
      </c>
      <c r="BQ58" s="8">
        <v>0.26433088945171002</v>
      </c>
      <c r="BR58" s="8">
        <v>0.84021470394685605</v>
      </c>
      <c r="BS58" s="8">
        <v>2.6531421099744699</v>
      </c>
      <c r="BT58" s="8">
        <v>0.81442270081018697</v>
      </c>
      <c r="BU58" s="8">
        <v>0.87359658699342002</v>
      </c>
      <c r="BV58" s="1">
        <v>7.9902267489785697</v>
      </c>
      <c r="BW58" s="1">
        <v>9.9480848484197804</v>
      </c>
      <c r="BX58" s="8">
        <v>12.3245146918198</v>
      </c>
      <c r="BY58" s="8">
        <v>2.0397301819282099</v>
      </c>
      <c r="BZ58" s="1">
        <v>0.73526022161454296</v>
      </c>
      <c r="CA58" s="1">
        <v>0.3</v>
      </c>
      <c r="CB58" s="8">
        <v>4</v>
      </c>
      <c r="CC58" s="8">
        <v>251.40199999999999</v>
      </c>
      <c r="CD58" s="8">
        <v>0.34399999999999997</v>
      </c>
      <c r="CE58" s="8">
        <v>8</v>
      </c>
      <c r="CF58" s="8">
        <v>14</v>
      </c>
      <c r="CG58" s="8">
        <v>0</v>
      </c>
      <c r="CH58" s="8">
        <v>9</v>
      </c>
      <c r="CI58" s="8">
        <v>2</v>
      </c>
      <c r="CJ58" s="8">
        <v>4</v>
      </c>
      <c r="CK58" s="8">
        <v>536.93877553939797</v>
      </c>
      <c r="CL58" s="1">
        <v>3</v>
      </c>
      <c r="CM58" s="1"/>
      <c r="CN58">
        <v>-8</v>
      </c>
      <c r="CO58">
        <v>-14.3</v>
      </c>
      <c r="CP58">
        <v>7</v>
      </c>
      <c r="CQ58">
        <v>51</v>
      </c>
      <c r="CR58">
        <v>11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>
        <v>6.5461999999999998</v>
      </c>
      <c r="DL58">
        <v>4251</v>
      </c>
      <c r="DO58">
        <v>250.95810498026799</v>
      </c>
      <c r="DR58" s="1">
        <v>1283.2928374058999</v>
      </c>
      <c r="DS58" s="1">
        <v>250.561189434287</v>
      </c>
      <c r="DT58" s="1">
        <v>1283.3</v>
      </c>
      <c r="DU58" s="1">
        <v>4.0501866704460197</v>
      </c>
      <c r="DV58">
        <f t="shared" si="2"/>
        <v>8.7827322782869643E-2</v>
      </c>
      <c r="DW58" s="11">
        <v>7.9657220000000004</v>
      </c>
      <c r="DX58">
        <v>284.44320699999997</v>
      </c>
      <c r="DY58" s="10" t="s">
        <v>367</v>
      </c>
      <c r="DZ58" s="10" t="s">
        <v>368</v>
      </c>
      <c r="EA58" s="10" t="s">
        <v>369</v>
      </c>
      <c r="EB58" s="10" t="s">
        <v>370</v>
      </c>
      <c r="EC58" s="10" t="s">
        <v>371</v>
      </c>
    </row>
    <row r="59" spans="1:133">
      <c r="A59">
        <v>38858</v>
      </c>
      <c r="B59">
        <v>-11.61</v>
      </c>
      <c r="C59">
        <v>-25.48</v>
      </c>
      <c r="J59">
        <v>0.6</v>
      </c>
      <c r="K59" t="s">
        <v>372</v>
      </c>
      <c r="L59">
        <v>3055.43623730117</v>
      </c>
      <c r="M59">
        <v>228.29218184662901</v>
      </c>
      <c r="N59">
        <v>0.128832375387016</v>
      </c>
      <c r="O59">
        <v>2.3710879959345399E-2</v>
      </c>
      <c r="P59">
        <v>0.19583401577180101</v>
      </c>
      <c r="Q59">
        <v>4.7421759918690902E-2</v>
      </c>
      <c r="R59">
        <v>4.5497687733004897E-3</v>
      </c>
      <c r="S59">
        <v>2.6503779609024702E-3</v>
      </c>
      <c r="T59">
        <v>9.7949707889499592E-3</v>
      </c>
      <c r="U59">
        <v>5.7461908405104902E-3</v>
      </c>
      <c r="V59">
        <v>3.3071173780302798</v>
      </c>
      <c r="W59">
        <v>5.1154489429060304</v>
      </c>
      <c r="X59">
        <v>4.2112831604681604</v>
      </c>
      <c r="Y59" s="8">
        <f t="shared" si="1"/>
        <v>6.4859608005463478</v>
      </c>
      <c r="Z59">
        <v>0.90416578243787205</v>
      </c>
      <c r="AA59">
        <v>0.11835860812689</v>
      </c>
      <c r="AB59">
        <v>0.11851565038157</v>
      </c>
      <c r="AC59">
        <v>0.118408203125</v>
      </c>
      <c r="AD59">
        <v>1.57042254680134E-4</v>
      </c>
      <c r="AE59">
        <v>0.15417916184688699</v>
      </c>
      <c r="AF59">
        <v>0.1239013671875</v>
      </c>
      <c r="AG59">
        <v>1.9620690054785199E-3</v>
      </c>
      <c r="AH59">
        <v>0.1275634765625</v>
      </c>
      <c r="AI59">
        <v>1.9494128322657699E-3</v>
      </c>
      <c r="AJ59">
        <v>60</v>
      </c>
      <c r="AK59">
        <v>0.21297346993862701</v>
      </c>
      <c r="AL59">
        <v>0.220760427918544</v>
      </c>
      <c r="AM59">
        <v>0.21484375</v>
      </c>
      <c r="AN59">
        <v>7.7869579799169399E-3</v>
      </c>
      <c r="AO59">
        <v>0.112653344386904</v>
      </c>
      <c r="AP59">
        <v>0.68359375</v>
      </c>
      <c r="AQ59">
        <v>2.6726705287457801E-5</v>
      </c>
      <c r="AR59">
        <v>0.771484375</v>
      </c>
      <c r="AS59">
        <v>2.4085629160872602E-5</v>
      </c>
      <c r="AT59">
        <v>3.3180353552668602E-3</v>
      </c>
      <c r="AU59">
        <v>3.5834549885151602E-3</v>
      </c>
      <c r="AV59">
        <v>5.2581350468455801E-4</v>
      </c>
      <c r="AW59">
        <v>4.0820262166405002E-4</v>
      </c>
      <c r="AX59">
        <v>1.11164062032718E-4</v>
      </c>
      <c r="AY59">
        <v>9.6035134120620505E-5</v>
      </c>
      <c r="AZ59">
        <v>2.02393568163323E-5</v>
      </c>
      <c r="BA59">
        <v>1.78227834704033E-5</v>
      </c>
      <c r="BB59">
        <v>1.7242324536729201E-5</v>
      </c>
      <c r="BC59">
        <v>9.4447323851413194E-6</v>
      </c>
      <c r="BD59">
        <v>2.2298534923652601E-3</v>
      </c>
      <c r="BE59">
        <v>2.2223466727311599E-3</v>
      </c>
      <c r="BF59">
        <v>5.8586745505056798E-4</v>
      </c>
      <c r="BG59">
        <v>5.5438966678487403E-4</v>
      </c>
      <c r="BH59">
        <v>2.0083755269139099E-4</v>
      </c>
      <c r="BI59">
        <v>1.8408165283663799E-4</v>
      </c>
      <c r="BJ59">
        <v>4.1312596224780803E-5</v>
      </c>
      <c r="BK59">
        <v>5.2966492078690601E-5</v>
      </c>
      <c r="BL59">
        <v>1.3616130115447999E-5</v>
      </c>
      <c r="BM59">
        <v>1.5590847732237701E-5</v>
      </c>
      <c r="BN59">
        <v>0.74854019806638705</v>
      </c>
      <c r="BO59">
        <v>0.196485112895772</v>
      </c>
      <c r="BP59">
        <v>6.4368610156156705E-2</v>
      </c>
      <c r="BQ59">
        <v>0.16645623327638501</v>
      </c>
      <c r="BR59">
        <v>0.115412421716271</v>
      </c>
      <c r="BS59">
        <v>9.4644982600984195E-2</v>
      </c>
      <c r="BT59">
        <v>7.2186850583530304E-2</v>
      </c>
      <c r="BU59">
        <v>0.63312777635011597</v>
      </c>
      <c r="BV59">
        <v>0.218091889627297</v>
      </c>
      <c r="BW59">
        <v>43.042630412564698</v>
      </c>
      <c r="BX59">
        <v>27.153708290919202</v>
      </c>
      <c r="BY59">
        <v>6.4857853854465697</v>
      </c>
      <c r="BZ59">
        <v>1.6602004702348601</v>
      </c>
      <c r="CA59">
        <v>7.0000000000000007E-2</v>
      </c>
      <c r="CB59">
        <v>2.5</v>
      </c>
      <c r="CC59">
        <v>229.26</v>
      </c>
      <c r="CD59">
        <v>0.34899999999999998</v>
      </c>
      <c r="CE59">
        <v>8</v>
      </c>
      <c r="CF59">
        <v>58</v>
      </c>
      <c r="CG59">
        <v>0</v>
      </c>
      <c r="CH59">
        <v>10</v>
      </c>
      <c r="CI59">
        <v>36</v>
      </c>
      <c r="CJ59">
        <v>3</v>
      </c>
      <c r="CK59">
        <v>1483.7755103111299</v>
      </c>
      <c r="CL59">
        <v>1</v>
      </c>
      <c r="CN59">
        <v>6.7</v>
      </c>
      <c r="CO59">
        <v>-4.9000000000000004</v>
      </c>
      <c r="CP59">
        <v>7</v>
      </c>
      <c r="CQ59">
        <v>51</v>
      </c>
      <c r="CR59">
        <v>11</v>
      </c>
      <c r="DG59">
        <v>-4.3053999999999997</v>
      </c>
      <c r="DL59">
        <v>9881</v>
      </c>
      <c r="DO59">
        <v>228.29218184662901</v>
      </c>
      <c r="DR59">
        <v>3055.43623730117</v>
      </c>
      <c r="DS59">
        <v>228.394454761063</v>
      </c>
      <c r="DT59">
        <v>2328.6999999999998</v>
      </c>
      <c r="DU59">
        <v>4.1534535143194704</v>
      </c>
      <c r="DV59">
        <f t="shared" si="2"/>
        <v>5.7829646148690017E-2</v>
      </c>
      <c r="DW59">
        <v>2.1815129999999998</v>
      </c>
      <c r="DX59">
        <v>281.45117199999999</v>
      </c>
      <c r="DY59" t="s">
        <v>373</v>
      </c>
      <c r="DZ59" t="s">
        <v>374</v>
      </c>
      <c r="EA59" t="s">
        <v>375</v>
      </c>
      <c r="EB59" t="s">
        <v>376</v>
      </c>
      <c r="EC59" t="s">
        <v>377</v>
      </c>
    </row>
    <row r="60" spans="1:133">
      <c r="A60">
        <v>38858</v>
      </c>
      <c r="B60">
        <v>-11.61</v>
      </c>
      <c r="C60">
        <v>-25.48</v>
      </c>
      <c r="J60">
        <v>0.6</v>
      </c>
      <c r="K60" t="s">
        <v>372</v>
      </c>
      <c r="L60">
        <v>3055.43623730117</v>
      </c>
      <c r="M60">
        <v>228.29218184662901</v>
      </c>
      <c r="N60">
        <v>0.128324967468017</v>
      </c>
      <c r="O60">
        <v>2.4148980962870999E-2</v>
      </c>
      <c r="P60">
        <v>0.196260661748416</v>
      </c>
      <c r="Q60">
        <v>4.82979619257419E-2</v>
      </c>
      <c r="R60">
        <v>4.4763097986545604E-3</v>
      </c>
      <c r="S60">
        <v>2.6498331999158099E-3</v>
      </c>
      <c r="T60">
        <v>4.4763097986545604E-3</v>
      </c>
      <c r="U60">
        <v>2.6498331999158099E-3</v>
      </c>
      <c r="V60">
        <v>3.3480906845535401</v>
      </c>
      <c r="W60">
        <v>5.0937676073497196</v>
      </c>
      <c r="X60">
        <v>4.2209291459516303</v>
      </c>
      <c r="Y60" s="8">
        <f t="shared" si="1"/>
        <v>16.397899140918838</v>
      </c>
      <c r="Z60">
        <v>0.87283846139808996</v>
      </c>
      <c r="AA60">
        <v>7.15643126889208E-2</v>
      </c>
      <c r="AB60">
        <v>7.2236749795150407E-2</v>
      </c>
      <c r="AC60">
        <v>7.171630859375E-2</v>
      </c>
      <c r="AD60">
        <v>6.7243710622959295E-4</v>
      </c>
      <c r="AE60">
        <v>6.0983421803383897E-2</v>
      </c>
      <c r="AF60">
        <v>7.415771484375E-2</v>
      </c>
      <c r="AG60">
        <v>3.2001751453931801E-3</v>
      </c>
      <c r="AH60">
        <v>7.537841796875E-2</v>
      </c>
      <c r="AI60">
        <v>1.2641181867107699E-2</v>
      </c>
      <c r="AJ60">
        <v>60</v>
      </c>
      <c r="AK60">
        <v>0.21337795447361699</v>
      </c>
      <c r="AL60">
        <v>0.22042644063147401</v>
      </c>
      <c r="AM60">
        <v>0.21484375</v>
      </c>
      <c r="AN60">
        <v>7.0484861578577499E-3</v>
      </c>
      <c r="AO60">
        <v>0.113864218854724</v>
      </c>
      <c r="AP60">
        <v>0.68359375</v>
      </c>
      <c r="AQ60">
        <v>3.2646804080473502E-5</v>
      </c>
      <c r="AR60">
        <v>1.005859375</v>
      </c>
      <c r="AS60">
        <v>5.5721484563471802E-6</v>
      </c>
      <c r="AT60">
        <v>3.7791733350017601E-3</v>
      </c>
      <c r="AU60">
        <v>0</v>
      </c>
      <c r="AV60">
        <v>2.05481972757221E-4</v>
      </c>
      <c r="AW60">
        <v>0</v>
      </c>
      <c r="AX60">
        <v>1.6186550754598701E-4</v>
      </c>
      <c r="AY60">
        <v>0</v>
      </c>
      <c r="AZ60">
        <v>8.1926450554883998E-6</v>
      </c>
      <c r="BA60">
        <v>0</v>
      </c>
      <c r="BB60">
        <v>1.2580996078203099E-6</v>
      </c>
      <c r="BC60">
        <v>0</v>
      </c>
      <c r="BD60">
        <v>1.88320985020267E-3</v>
      </c>
      <c r="BE60">
        <v>0</v>
      </c>
      <c r="BF60">
        <v>7.2709745629250997E-4</v>
      </c>
      <c r="BG60">
        <v>0</v>
      </c>
      <c r="BH60">
        <v>2.7339860280127298E-4</v>
      </c>
      <c r="BI60">
        <v>0</v>
      </c>
      <c r="BJ60">
        <v>3.6046684759209303E-5</v>
      </c>
      <c r="BK60">
        <v>0</v>
      </c>
      <c r="BL60">
        <v>1.45793708810496E-5</v>
      </c>
      <c r="BM60">
        <v>0</v>
      </c>
      <c r="BN60">
        <v>0.92313315849079403</v>
      </c>
      <c r="BO60">
        <v>0.27521211214615998</v>
      </c>
      <c r="BP60">
        <v>0.157303182660261</v>
      </c>
      <c r="BQ60">
        <v>0.157303182660261</v>
      </c>
      <c r="BR60">
        <v>0.157303182660261</v>
      </c>
      <c r="BS60">
        <v>0.32853474605771699</v>
      </c>
      <c r="BT60">
        <v>0</v>
      </c>
      <c r="BU60">
        <v>0.76582997583053303</v>
      </c>
      <c r="BV60">
        <v>0.42857529798059901</v>
      </c>
      <c r="BW60">
        <v>43.844298222479203</v>
      </c>
      <c r="BX60">
        <v>28.107824120085699</v>
      </c>
      <c r="BY60">
        <v>5.8684963830932304</v>
      </c>
      <c r="BZ60">
        <v>1.0652840481758601</v>
      </c>
      <c r="CA60">
        <v>7.0000000000000007E-2</v>
      </c>
      <c r="CB60">
        <v>2.5</v>
      </c>
      <c r="CC60">
        <v>228.31399999999999</v>
      </c>
      <c r="CD60">
        <v>0.35299999999999998</v>
      </c>
      <c r="CE60">
        <v>8</v>
      </c>
      <c r="CF60">
        <v>58</v>
      </c>
      <c r="CG60">
        <v>0</v>
      </c>
      <c r="CH60">
        <v>10</v>
      </c>
      <c r="CI60">
        <v>35</v>
      </c>
      <c r="CJ60">
        <v>47</v>
      </c>
      <c r="CK60">
        <v>3217.9591836929299</v>
      </c>
      <c r="CL60">
        <v>2</v>
      </c>
      <c r="CN60">
        <v>6.7</v>
      </c>
      <c r="CO60">
        <v>-4.9000000000000004</v>
      </c>
      <c r="CP60">
        <v>7</v>
      </c>
      <c r="CQ60">
        <v>51</v>
      </c>
      <c r="CR60">
        <v>11</v>
      </c>
      <c r="DG60">
        <v>-4.3053999999999997</v>
      </c>
      <c r="DL60">
        <v>9881</v>
      </c>
      <c r="DO60">
        <v>228.29218184662901</v>
      </c>
      <c r="DR60">
        <v>3055.43623730117</v>
      </c>
      <c r="DS60">
        <v>228.394454761063</v>
      </c>
      <c r="DT60">
        <v>2328.6999999999998</v>
      </c>
      <c r="DU60">
        <v>4.1629670404298702</v>
      </c>
      <c r="DV60">
        <f t="shared" si="2"/>
        <v>5.7962105521760066E-2</v>
      </c>
      <c r="DW60">
        <v>2.1263589999999999</v>
      </c>
      <c r="DX60">
        <v>281.45117199999999</v>
      </c>
      <c r="DY60" t="s">
        <v>373</v>
      </c>
      <c r="DZ60" t="s">
        <v>374</v>
      </c>
      <c r="EA60" t="s">
        <v>375</v>
      </c>
      <c r="EB60" t="s">
        <v>376</v>
      </c>
      <c r="EC60" t="s">
        <v>377</v>
      </c>
    </row>
    <row r="61" spans="1:133">
      <c r="A61" s="7">
        <v>38858</v>
      </c>
      <c r="B61">
        <v>-11.61</v>
      </c>
      <c r="C61">
        <v>-25.48</v>
      </c>
      <c r="D61" s="7"/>
      <c r="E61" s="7"/>
      <c r="F61" s="7"/>
      <c r="G61" s="7"/>
      <c r="H61" s="7"/>
      <c r="I61" s="7"/>
      <c r="J61">
        <v>0.6</v>
      </c>
      <c r="K61" s="8" t="s">
        <v>117</v>
      </c>
      <c r="L61" s="1">
        <v>2474.7713430113299</v>
      </c>
      <c r="M61">
        <v>82.484439795895099</v>
      </c>
      <c r="N61" s="1">
        <v>2.0324922210309199E-2</v>
      </c>
      <c r="O61" s="8">
        <v>5.2451197656501799E-3</v>
      </c>
      <c r="P61" s="8">
        <v>3.1453603893483499E-2</v>
      </c>
      <c r="Q61" s="8">
        <v>1.04902395313004E-2</v>
      </c>
      <c r="R61" s="8">
        <v>4.6529533151459697E-3</v>
      </c>
      <c r="S61" s="8">
        <v>2.6591671090865098E-3</v>
      </c>
      <c r="T61" s="8">
        <v>3.9714173221753303E-3</v>
      </c>
      <c r="U61" s="1">
        <v>2.3150399925712601E-3</v>
      </c>
      <c r="V61" s="1">
        <v>2.9718089794545199</v>
      </c>
      <c r="W61" s="8">
        <v>3.3333364378269401</v>
      </c>
      <c r="X61" s="8">
        <v>3.1525727086407298</v>
      </c>
      <c r="Y61" s="8">
        <f t="shared" si="1"/>
        <v>91.222506089585465</v>
      </c>
      <c r="Z61" s="1">
        <v>0.180763729186209</v>
      </c>
      <c r="AA61" s="1">
        <v>0.174027875357844</v>
      </c>
      <c r="AB61" s="1">
        <v>0.19145346935593199</v>
      </c>
      <c r="AC61" s="1">
        <v>0.185546875</v>
      </c>
      <c r="AD61" s="1">
        <v>1.7425593998088199E-2</v>
      </c>
      <c r="AE61" s="1">
        <v>1.09622070568632E-2</v>
      </c>
      <c r="AF61" s="1">
        <v>0.224609375</v>
      </c>
      <c r="AG61" s="1">
        <v>9.0567425282985805E-4</v>
      </c>
      <c r="AH61" s="1">
        <v>0.33203125</v>
      </c>
      <c r="AI61" s="1">
        <v>1.5389169632442899E-4</v>
      </c>
      <c r="AJ61" s="1">
        <v>40</v>
      </c>
      <c r="AK61" s="8">
        <v>0.15860513112091101</v>
      </c>
      <c r="AL61" s="8">
        <v>0.256806854826029</v>
      </c>
      <c r="AM61" s="8">
        <v>0.1953125</v>
      </c>
      <c r="AN61" s="8">
        <v>9.8201723705117497E-2</v>
      </c>
      <c r="AO61" s="8">
        <v>9.0213848758657605E-3</v>
      </c>
      <c r="AP61" s="8">
        <v>0.21484375</v>
      </c>
      <c r="AQ61" s="8">
        <v>2.3153549682176202E-3</v>
      </c>
      <c r="AR61" s="8">
        <v>0.37109375</v>
      </c>
      <c r="AS61" s="1">
        <v>2.9811203410152798E-4</v>
      </c>
      <c r="AT61" s="1">
        <v>1.2147204892325001E-3</v>
      </c>
      <c r="AU61" s="1">
        <v>1.0239539916317799E-3</v>
      </c>
      <c r="AV61" s="1">
        <v>2.6377457465371099E-4</v>
      </c>
      <c r="AW61" s="1">
        <v>2.66806590786741E-4</v>
      </c>
      <c r="AX61" s="1">
        <v>4.2581055246374503E-5</v>
      </c>
      <c r="AY61" s="1">
        <v>5.03330449203958E-5</v>
      </c>
      <c r="AZ61" s="1">
        <v>2.41592413182055E-5</v>
      </c>
      <c r="BA61" s="1">
        <v>1.4230490044361201E-5</v>
      </c>
      <c r="BB61" s="1">
        <v>3.97566163070213E-6</v>
      </c>
      <c r="BC61" s="1">
        <v>3.16560744062606E-6</v>
      </c>
      <c r="BD61" s="1">
        <v>2.2651103640622399E-3</v>
      </c>
      <c r="BE61" s="8">
        <v>2.37116108933979E-3</v>
      </c>
      <c r="BF61" s="8">
        <v>9.0916928132191805E-4</v>
      </c>
      <c r="BG61" s="8">
        <v>6.2687330165369997E-4</v>
      </c>
      <c r="BH61" s="8">
        <v>1.1911879586547E-4</v>
      </c>
      <c r="BI61" s="8">
        <v>1.41775752697841E-4</v>
      </c>
      <c r="BJ61" s="8">
        <v>2.28380935112156E-5</v>
      </c>
      <c r="BK61" s="8">
        <v>1.6361160366865401E-5</v>
      </c>
      <c r="BL61" s="8">
        <v>1.5572227822789401E-5</v>
      </c>
      <c r="BM61" s="1">
        <v>1.2850371089743101E-5</v>
      </c>
      <c r="BN61" s="1">
        <v>3.6468476778178001E-3</v>
      </c>
      <c r="BO61" s="8">
        <v>6.80863001282626E-4</v>
      </c>
      <c r="BP61" s="8">
        <v>1.49817823906261E-3</v>
      </c>
      <c r="BQ61" s="8">
        <v>1.1747656812845901E-3</v>
      </c>
      <c r="BR61" s="8">
        <v>1.3364719601736E-3</v>
      </c>
      <c r="BS61" s="8">
        <v>6.9803066142771098E-4</v>
      </c>
      <c r="BT61" s="8">
        <v>2.28687212725721E-4</v>
      </c>
      <c r="BU61" s="8">
        <v>2.3103757176442001E-3</v>
      </c>
      <c r="BV61" s="1">
        <v>9.7510062599138602E-4</v>
      </c>
      <c r="BW61" s="1">
        <v>6.7599225186932097</v>
      </c>
      <c r="BX61" s="8">
        <v>4.4730329380893199</v>
      </c>
      <c r="BY61" s="8">
        <v>2.7287124507603502</v>
      </c>
      <c r="BZ61" s="1">
        <v>0.34557038719336403</v>
      </c>
      <c r="CA61" s="1">
        <v>0.157</v>
      </c>
      <c r="CB61" s="8">
        <v>2.2999999999999998</v>
      </c>
      <c r="CC61" s="8">
        <v>77.867999999999995</v>
      </c>
      <c r="CD61" s="8">
        <v>0.35199999999999998</v>
      </c>
      <c r="CE61" s="8">
        <v>9</v>
      </c>
      <c r="CF61" s="8">
        <v>59</v>
      </c>
      <c r="CG61" s="8">
        <v>59</v>
      </c>
      <c r="CH61" s="8">
        <v>10</v>
      </c>
      <c r="CI61" s="8">
        <v>18</v>
      </c>
      <c r="CJ61" s="8">
        <v>27</v>
      </c>
      <c r="CK61" s="8">
        <v>69.210884332656903</v>
      </c>
      <c r="CL61" s="1">
        <v>1</v>
      </c>
      <c r="CM61" s="1"/>
      <c r="CN61">
        <v>-15.6</v>
      </c>
      <c r="CO61">
        <v>-48</v>
      </c>
      <c r="CP61">
        <v>7</v>
      </c>
      <c r="CQ61">
        <v>51</v>
      </c>
      <c r="CR61">
        <v>11</v>
      </c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>
        <v>-19.706099999999999</v>
      </c>
      <c r="DL61">
        <v>8638</v>
      </c>
      <c r="DO61">
        <v>82.484439795895099</v>
      </c>
      <c r="DR61" s="1">
        <v>2474.7713430113299</v>
      </c>
      <c r="DS61" s="1">
        <v>82.401606101751398</v>
      </c>
      <c r="DT61" s="1">
        <v>2474.8000000000002</v>
      </c>
      <c r="DU61" s="1">
        <v>2.94968556563115</v>
      </c>
      <c r="DV61">
        <f t="shared" si="2"/>
        <v>0.20288714300957977</v>
      </c>
      <c r="DW61" s="11">
        <v>4.0327320000000002</v>
      </c>
      <c r="DX61">
        <v>278.69091800000001</v>
      </c>
      <c r="DY61" s="10" t="s">
        <v>378</v>
      </c>
      <c r="DZ61" s="10" t="s">
        <v>379</v>
      </c>
      <c r="EA61" s="10" t="s">
        <v>380</v>
      </c>
      <c r="EB61" s="10" t="s">
        <v>381</v>
      </c>
      <c r="EC61" s="10" t="s">
        <v>382</v>
      </c>
    </row>
    <row r="62" spans="1:133">
      <c r="A62" s="17">
        <v>38790</v>
      </c>
      <c r="B62" s="21">
        <v>7.4</v>
      </c>
      <c r="C62" s="21">
        <v>-64.400000000000006</v>
      </c>
      <c r="D62" s="17"/>
      <c r="E62" s="17"/>
      <c r="F62" s="17"/>
      <c r="G62" s="17"/>
      <c r="H62" s="17"/>
      <c r="I62" s="17"/>
      <c r="J62" s="21">
        <v>0.3</v>
      </c>
      <c r="K62" s="18" t="s">
        <v>383</v>
      </c>
      <c r="L62" s="19">
        <v>2663.5221072274699</v>
      </c>
      <c r="M62" s="21">
        <v>9.0590971652675893</v>
      </c>
      <c r="N62" s="20">
        <v>5.0178289427990498E-2</v>
      </c>
      <c r="O62" s="18">
        <v>1.08147813673E-2</v>
      </c>
      <c r="P62" s="18">
        <v>9.3537113348285697E-2</v>
      </c>
      <c r="Q62" s="18">
        <v>2.16295627346E-2</v>
      </c>
      <c r="R62" s="18">
        <v>2.8302919808258602E-3</v>
      </c>
      <c r="S62" s="18">
        <v>1.7116289271902601E-3</v>
      </c>
      <c r="T62" s="18">
        <v>3.6461558873279302E-3</v>
      </c>
      <c r="U62" s="20">
        <v>2.1969685073516001E-3</v>
      </c>
      <c r="V62" s="20">
        <v>3.7686797467841</v>
      </c>
      <c r="W62" s="18">
        <v>3.7091888737761298</v>
      </c>
      <c r="X62" s="18">
        <v>3.73893431028011</v>
      </c>
      <c r="Y62" s="8">
        <f t="shared" si="1"/>
        <v>680.90247774167005</v>
      </c>
      <c r="Z62" s="20">
        <v>2.9745436503986901E-2</v>
      </c>
      <c r="AA62" s="20">
        <v>0.201962949601286</v>
      </c>
      <c r="AB62" s="18">
        <v>0.202816036163814</v>
      </c>
      <c r="AC62" s="18">
        <v>0.20263671875</v>
      </c>
      <c r="AD62" s="18">
        <v>8.53086562528804E-4</v>
      </c>
      <c r="AE62" s="18">
        <v>1.4686390969183599E-3</v>
      </c>
      <c r="AF62" s="18">
        <v>0.21240234375</v>
      </c>
      <c r="AG62" s="18">
        <v>3.76351678261126E-5</v>
      </c>
      <c r="AH62" s="18">
        <v>0.263671875</v>
      </c>
      <c r="AI62" s="20">
        <v>5.4963881500008697E-5</v>
      </c>
      <c r="AJ62" s="20">
        <v>40</v>
      </c>
      <c r="AK62" s="18">
        <v>0.21284432196834299</v>
      </c>
      <c r="AL62" s="18">
        <v>0.22068666101212001</v>
      </c>
      <c r="AM62" s="18">
        <v>0.21484375</v>
      </c>
      <c r="AN62" s="18">
        <v>7.8423390437770395E-3</v>
      </c>
      <c r="AO62" s="18">
        <v>2.6668834642604002E-3</v>
      </c>
      <c r="AP62" s="18">
        <v>0.5859375</v>
      </c>
      <c r="AQ62" s="18">
        <v>1.47568933039495E-6</v>
      </c>
      <c r="AR62" s="18">
        <v>0.64453125</v>
      </c>
      <c r="AS62" s="20">
        <v>2.3119531113004302E-6</v>
      </c>
      <c r="AT62" s="20">
        <v>2.2769115428619301E-5</v>
      </c>
      <c r="AU62" s="18">
        <v>2.6342430499945099E-5</v>
      </c>
      <c r="AV62" s="18">
        <v>2.2636835698248898E-5</v>
      </c>
      <c r="AW62" s="18">
        <v>2.2412095013730599E-5</v>
      </c>
      <c r="AX62" s="18">
        <v>3.7825421016364101E-6</v>
      </c>
      <c r="AY62" s="18">
        <v>2.38175786377333E-6</v>
      </c>
      <c r="AZ62" s="18">
        <v>9.7087310646608703E-7</v>
      </c>
      <c r="BA62" s="18">
        <v>6.1924163783411695E-7</v>
      </c>
      <c r="BB62" s="18">
        <v>8.6372411466465098E-7</v>
      </c>
      <c r="BC62" s="20">
        <v>7.0934408618286898E-7</v>
      </c>
      <c r="BD62" s="20">
        <v>6.71764158027751E-5</v>
      </c>
      <c r="BE62" s="18">
        <v>7.7786726536721197E-5</v>
      </c>
      <c r="BF62" s="18">
        <v>3.54162746436442E-5</v>
      </c>
      <c r="BG62" s="18">
        <v>2.6679650378993699E-5</v>
      </c>
      <c r="BH62" s="18">
        <v>2.3133610034273102E-6</v>
      </c>
      <c r="BI62" s="18">
        <v>1.8542818739970101E-6</v>
      </c>
      <c r="BJ62" s="18">
        <v>2.7738981373691498E-6</v>
      </c>
      <c r="BK62" s="18">
        <v>2.44892693695805E-6</v>
      </c>
      <c r="BL62" s="18">
        <v>2.3617005957466002E-6</v>
      </c>
      <c r="BM62" s="20">
        <v>1.9515002730027401E-6</v>
      </c>
      <c r="BN62" s="20">
        <v>4.0446610809187003E-2</v>
      </c>
      <c r="BO62" s="18">
        <v>4.8617091349365997E-3</v>
      </c>
      <c r="BP62" s="18">
        <v>4.26148844327243E-3</v>
      </c>
      <c r="BQ62" s="18">
        <v>6.1881954263530402E-3</v>
      </c>
      <c r="BR62" s="18">
        <v>5.2248419348127299E-3</v>
      </c>
      <c r="BS62" s="18">
        <v>8.9580648229093296E-4</v>
      </c>
      <c r="BT62" s="18">
        <v>1.3623875730957801E-3</v>
      </c>
      <c r="BU62" s="18">
        <v>3.5221768874374303E-2</v>
      </c>
      <c r="BV62" s="20">
        <v>4.9435498345258401E-3</v>
      </c>
      <c r="BW62" s="20">
        <v>33.0485737803603</v>
      </c>
      <c r="BX62" s="18">
        <v>21.3974881774175</v>
      </c>
      <c r="BY62" s="18">
        <v>7.7412123302131404</v>
      </c>
      <c r="BZ62" s="20">
        <v>0.36269881056471398</v>
      </c>
      <c r="CA62" s="20">
        <v>0.1797</v>
      </c>
      <c r="CB62" s="18">
        <v>0.38500000000000001</v>
      </c>
      <c r="CC62" s="18">
        <v>10.608000000000001</v>
      </c>
      <c r="CD62" s="18">
        <v>0.34200000000000003</v>
      </c>
      <c r="CE62" s="18">
        <v>4</v>
      </c>
      <c r="CF62" s="18">
        <v>42</v>
      </c>
      <c r="CG62" s="18">
        <v>0</v>
      </c>
      <c r="CH62" s="18">
        <v>5</v>
      </c>
      <c r="CI62" s="18">
        <v>47</v>
      </c>
      <c r="CJ62" s="18">
        <v>47</v>
      </c>
      <c r="CK62" s="18">
        <v>389.18367385864298</v>
      </c>
      <c r="CL62" s="20">
        <v>5</v>
      </c>
      <c r="CM62" s="20"/>
      <c r="CN62" s="21">
        <v>-16.3</v>
      </c>
      <c r="CO62" s="21">
        <v>-68.099999999999994</v>
      </c>
      <c r="CP62" s="21">
        <v>3</v>
      </c>
      <c r="CQ62" s="21">
        <v>21</v>
      </c>
      <c r="CR62" s="21">
        <v>6</v>
      </c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1">
        <v>3.6406000000000001</v>
      </c>
      <c r="DL62" s="21">
        <v>8684</v>
      </c>
      <c r="DO62" s="21">
        <v>9.0590971652675893</v>
      </c>
      <c r="DR62" s="1">
        <v>2663.5221072274699</v>
      </c>
      <c r="DS62" s="1">
        <v>9.9423467003300097</v>
      </c>
      <c r="DT62" s="20">
        <v>2663.5</v>
      </c>
      <c r="DU62" s="1">
        <v>3.7838471021841298</v>
      </c>
      <c r="DV62">
        <f t="shared" si="2"/>
        <v>4.4912791904019755E-2</v>
      </c>
      <c r="DW62" s="11">
        <v>-0.62787999999999999</v>
      </c>
      <c r="DX62">
        <v>282.294556</v>
      </c>
      <c r="DY62" s="10" t="s">
        <v>384</v>
      </c>
      <c r="DZ62" s="10" t="s">
        <v>385</v>
      </c>
      <c r="EA62" s="10" t="s">
        <v>386</v>
      </c>
      <c r="EB62" s="10" t="s">
        <v>387</v>
      </c>
      <c r="EC62" s="10" t="s">
        <v>388</v>
      </c>
    </row>
    <row r="63" spans="1:133">
      <c r="A63" s="17">
        <v>38754</v>
      </c>
      <c r="B63" s="21">
        <v>-54.47</v>
      </c>
      <c r="C63" s="21">
        <v>18.09</v>
      </c>
      <c r="D63" s="17"/>
      <c r="E63" s="17"/>
      <c r="F63" s="17"/>
      <c r="G63" s="17"/>
      <c r="H63" s="17"/>
      <c r="I63" s="17"/>
      <c r="J63" s="21">
        <v>2.93</v>
      </c>
      <c r="K63" s="18" t="s">
        <v>224</v>
      </c>
      <c r="L63" s="19">
        <v>3923.0884754450899</v>
      </c>
      <c r="M63" s="21">
        <v>179.30735534038601</v>
      </c>
      <c r="N63" s="20">
        <v>6.1362198033796202E-2</v>
      </c>
      <c r="O63" s="18">
        <v>8.1378035338182993E-3</v>
      </c>
      <c r="P63" s="18">
        <v>9.4677775018000898E-2</v>
      </c>
      <c r="Q63" s="18">
        <v>1.6275607067636599E-2</v>
      </c>
      <c r="R63" s="18">
        <v>5.93463007472631E-3</v>
      </c>
      <c r="S63" s="18">
        <v>3.5561982871274299E-3</v>
      </c>
      <c r="T63" s="18">
        <v>7.8149793089627405E-3</v>
      </c>
      <c r="U63" s="20">
        <v>4.4840258584820103E-3</v>
      </c>
      <c r="V63" s="20">
        <v>9.8491539464105493</v>
      </c>
      <c r="W63" s="18">
        <v>8.7323765077663005</v>
      </c>
      <c r="X63" s="18">
        <v>9.2907652270884302</v>
      </c>
      <c r="Y63" s="8">
        <f t="shared" si="1"/>
        <v>413.51918248117488</v>
      </c>
      <c r="Z63" s="20">
        <v>0.55838871932212397</v>
      </c>
      <c r="AA63" s="20">
        <v>0.12566919512167399</v>
      </c>
      <c r="AB63" s="18">
        <v>0.12575435873052601</v>
      </c>
      <c r="AC63" s="18">
        <v>0.125732421875</v>
      </c>
      <c r="AD63" s="18">
        <v>8.5163608852190098E-5</v>
      </c>
      <c r="AE63" s="18">
        <v>2.4182675009170201E-3</v>
      </c>
      <c r="AF63" s="18">
        <v>0.142822265625</v>
      </c>
      <c r="AG63" s="18">
        <v>2.00767620562835E-4</v>
      </c>
      <c r="AH63" s="18">
        <v>0.152587890625</v>
      </c>
      <c r="AI63" s="20">
        <v>1.17919090528719E-4</v>
      </c>
      <c r="AJ63" s="20">
        <v>70</v>
      </c>
      <c r="AK63" s="18">
        <v>0.121393825966879</v>
      </c>
      <c r="AL63" s="18">
        <v>0.14536664276078201</v>
      </c>
      <c r="AM63" s="18">
        <v>0.13671875</v>
      </c>
      <c r="AN63" s="18">
        <v>2.3972816793902799E-2</v>
      </c>
      <c r="AO63" s="18">
        <v>1.8370051805708699E-3</v>
      </c>
      <c r="AP63" s="18">
        <v>0.1953125</v>
      </c>
      <c r="AQ63" s="18">
        <v>1.04487192834494E-4</v>
      </c>
      <c r="AR63" s="18">
        <v>0.263671875</v>
      </c>
      <c r="AS63" s="20">
        <v>4.71826573980697E-5</v>
      </c>
      <c r="AT63" s="20">
        <v>1.14128699696759E-5</v>
      </c>
      <c r="AU63" s="18">
        <v>1.23757367191887E-5</v>
      </c>
      <c r="AV63" s="18">
        <v>8.3098650603953303E-5</v>
      </c>
      <c r="AW63" s="18">
        <v>9.76765986292556E-5</v>
      </c>
      <c r="AX63" s="18">
        <v>1.8252075869179799E-6</v>
      </c>
      <c r="AY63" s="18">
        <v>2.5207655391251001E-6</v>
      </c>
      <c r="AZ63" s="18">
        <v>5.5249609817836601E-7</v>
      </c>
      <c r="BA63" s="18">
        <v>6.1111108534533897E-7</v>
      </c>
      <c r="BB63" s="18">
        <v>3.1377263336207101E-7</v>
      </c>
      <c r="BC63" s="20">
        <v>3.2370082922337599E-7</v>
      </c>
      <c r="BD63" s="20">
        <v>8.0366040991333804E-5</v>
      </c>
      <c r="BE63" s="18">
        <v>1.50595933279683E-4</v>
      </c>
      <c r="BF63" s="18">
        <v>8.3731883873105594E-5</v>
      </c>
      <c r="BG63" s="18">
        <v>6.0632562611744503E-5</v>
      </c>
      <c r="BH63" s="18">
        <v>3.7523875651286401E-6</v>
      </c>
      <c r="BI63" s="18">
        <v>4.0850619085611199E-6</v>
      </c>
      <c r="BJ63" s="18">
        <v>9.7597054089672194E-7</v>
      </c>
      <c r="BK63" s="18">
        <v>1.17226948442743E-6</v>
      </c>
      <c r="BL63" s="18">
        <v>4.6689369629660699E-7</v>
      </c>
      <c r="BM63" s="20">
        <v>5.4883606423046104E-7</v>
      </c>
      <c r="BN63" s="20">
        <v>9.4057641382092994E-2</v>
      </c>
      <c r="BO63" s="18">
        <v>6.3161266189913599E-3</v>
      </c>
      <c r="BP63" s="18">
        <v>2.6168483817644601E-2</v>
      </c>
      <c r="BQ63" s="18">
        <v>4.2798190157231498E-2</v>
      </c>
      <c r="BR63" s="18">
        <v>3.44833369874381E-2</v>
      </c>
      <c r="BS63" s="18">
        <v>2.67371844036482E-3</v>
      </c>
      <c r="BT63" s="18">
        <v>1.1758978121862799E-2</v>
      </c>
      <c r="BU63" s="18">
        <v>5.9574304394654901E-2</v>
      </c>
      <c r="BV63" s="20">
        <v>6.8587335394719997E-3</v>
      </c>
      <c r="BW63" s="20">
        <v>15.953441718499599</v>
      </c>
      <c r="BX63" s="18">
        <v>9.9453552417772801</v>
      </c>
      <c r="BY63" s="18">
        <v>2.7276258506059698</v>
      </c>
      <c r="BZ63" s="20">
        <v>5.5533995261937703E-2</v>
      </c>
      <c r="CA63" s="20">
        <v>0.05</v>
      </c>
      <c r="CB63" s="18">
        <v>0.3</v>
      </c>
      <c r="CC63" s="18">
        <v>176.76400000000001</v>
      </c>
      <c r="CD63" s="18">
        <v>0.28100000000000003</v>
      </c>
      <c r="CE63" s="18">
        <v>4</v>
      </c>
      <c r="CF63" s="18">
        <v>11</v>
      </c>
      <c r="CG63" s="18">
        <v>0</v>
      </c>
      <c r="CH63" s="18">
        <v>5</v>
      </c>
      <c r="CI63" s="18">
        <v>39</v>
      </c>
      <c r="CJ63" s="18">
        <v>16</v>
      </c>
      <c r="CK63" s="18">
        <v>674.387754917145</v>
      </c>
      <c r="CL63" s="20">
        <v>1</v>
      </c>
      <c r="CM63" s="20"/>
      <c r="CN63" s="21">
        <v>-19.100000000000001</v>
      </c>
      <c r="CO63" s="21">
        <v>17.399999999999999</v>
      </c>
      <c r="CP63" s="21">
        <v>1</v>
      </c>
      <c r="CQ63" s="21">
        <v>57</v>
      </c>
      <c r="CR63" s="21">
        <v>37</v>
      </c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1">
        <v>-12.5579</v>
      </c>
      <c r="DL63" s="21">
        <v>13193</v>
      </c>
      <c r="DO63" s="21">
        <v>179.30735534038601</v>
      </c>
      <c r="DR63" s="1">
        <v>3923.0884754450899</v>
      </c>
      <c r="DS63" s="1">
        <v>179.48385613678099</v>
      </c>
      <c r="DT63" s="20">
        <v>3923.1</v>
      </c>
      <c r="DU63" s="1">
        <v>8.9143042767947893</v>
      </c>
      <c r="DV63">
        <f t="shared" si="2"/>
        <v>0.37646095029364091</v>
      </c>
      <c r="DW63" s="11">
        <v>2.6608909999999999</v>
      </c>
      <c r="DX63">
        <v>282.27044699999999</v>
      </c>
      <c r="DY63" t="s">
        <v>169</v>
      </c>
      <c r="DZ63" t="s">
        <v>169</v>
      </c>
      <c r="EA63" s="10" t="s">
        <v>389</v>
      </c>
      <c r="EB63" s="10" t="s">
        <v>390</v>
      </c>
      <c r="EC63" s="10" t="s">
        <v>391</v>
      </c>
    </row>
    <row r="64" spans="1:133">
      <c r="A64" s="17">
        <v>38665</v>
      </c>
      <c r="B64" s="21">
        <v>-30.96</v>
      </c>
      <c r="C64" s="21">
        <v>145.94</v>
      </c>
      <c r="D64" s="17"/>
      <c r="E64" s="17"/>
      <c r="F64" s="17"/>
      <c r="G64" s="17"/>
      <c r="H64" s="17"/>
      <c r="I64" s="17"/>
      <c r="J64" s="21">
        <v>0.66</v>
      </c>
      <c r="K64" s="18" t="s">
        <v>302</v>
      </c>
      <c r="L64" s="19">
        <v>2291.3341764952802</v>
      </c>
      <c r="M64" s="21">
        <v>239.72354750151001</v>
      </c>
      <c r="N64" s="20">
        <v>6.2443792484265397E-2</v>
      </c>
      <c r="O64" s="18">
        <v>2.42793019105648E-2</v>
      </c>
      <c r="P64" s="18">
        <v>8.8505724933893998E-2</v>
      </c>
      <c r="Q64" s="18">
        <v>4.8558603821129601E-2</v>
      </c>
      <c r="R64" s="18">
        <v>9.3847687030105108E-3</v>
      </c>
      <c r="S64" s="18">
        <v>5.5177498419064098E-3</v>
      </c>
      <c r="T64" s="18">
        <v>8.6429135553849901E-3</v>
      </c>
      <c r="U64" s="20">
        <v>5.1348888967250499E-3</v>
      </c>
      <c r="V64" s="20">
        <v>9.3413551880988699</v>
      </c>
      <c r="W64" s="18">
        <v>10.286279357205</v>
      </c>
      <c r="X64" s="18">
        <v>9.8138172726519599</v>
      </c>
      <c r="Y64" s="8">
        <f t="shared" si="1"/>
        <v>247.72037954763175</v>
      </c>
      <c r="Z64" s="20">
        <v>0.47246208455308703</v>
      </c>
      <c r="AA64" s="20">
        <v>0.12321070965660701</v>
      </c>
      <c r="AB64" s="18">
        <v>0.12426504495257901</v>
      </c>
      <c r="AC64" s="18">
        <v>0.1239013671875</v>
      </c>
      <c r="AD64" s="18">
        <v>1.0543352959715799E-3</v>
      </c>
      <c r="AE64" s="18">
        <v>4.0368095746749801E-3</v>
      </c>
      <c r="AF64" s="18">
        <v>0.125732421875</v>
      </c>
      <c r="AG64" s="18">
        <v>2.08600003291567E-4</v>
      </c>
      <c r="AH64" s="18">
        <v>0.12939453125</v>
      </c>
      <c r="AI64" s="20">
        <v>3.01419270446132E-4</v>
      </c>
      <c r="AJ64" s="20">
        <v>70</v>
      </c>
      <c r="AK64" s="18">
        <v>9.0144888591070296E-2</v>
      </c>
      <c r="AL64" s="18">
        <v>0.13380632196942199</v>
      </c>
      <c r="AM64" s="18">
        <v>0.1171875</v>
      </c>
      <c r="AN64" s="18">
        <v>4.3661433378351197E-2</v>
      </c>
      <c r="AO64" s="18">
        <v>1.4409753514086801E-3</v>
      </c>
      <c r="AP64" s="18">
        <v>0.1953125</v>
      </c>
      <c r="AQ64" s="18">
        <v>1.5330277976763099E-4</v>
      </c>
      <c r="AR64" s="18">
        <v>0.537109375</v>
      </c>
      <c r="AS64" s="20">
        <v>5.92602931597853E-6</v>
      </c>
      <c r="AT64" s="20">
        <v>4.0560132352591901E-4</v>
      </c>
      <c r="AU64" s="18">
        <v>9.1475444111687202E-4</v>
      </c>
      <c r="AV64" s="18">
        <v>1.2163671549358599E-4</v>
      </c>
      <c r="AW64" s="18">
        <v>8.4741362390970795E-5</v>
      </c>
      <c r="AX64" s="18">
        <v>9.5741943863419907E-6</v>
      </c>
      <c r="AY64" s="18">
        <v>1.8338124596588499E-5</v>
      </c>
      <c r="AZ64" s="18">
        <v>2.4150795831127402E-6</v>
      </c>
      <c r="BA64" s="18">
        <v>2.4090758179780899E-6</v>
      </c>
      <c r="BB64" s="18">
        <v>1.13243766945093E-6</v>
      </c>
      <c r="BC64" s="20">
        <v>8.5881309438588195E-7</v>
      </c>
      <c r="BD64" s="20">
        <v>3.7316585899173002E-4</v>
      </c>
      <c r="BE64" s="18">
        <v>2.71730455532607E-4</v>
      </c>
      <c r="BF64" s="18">
        <v>1.07793959350761E-4</v>
      </c>
      <c r="BG64" s="18">
        <v>1.25321718053123E-4</v>
      </c>
      <c r="BH64" s="18">
        <v>1.0771441508895699E-5</v>
      </c>
      <c r="BI64" s="18">
        <v>8.2239251723315393E-6</v>
      </c>
      <c r="BJ64" s="18">
        <v>3.6882615658063099E-6</v>
      </c>
      <c r="BK64" s="18">
        <v>2.54202396562293E-6</v>
      </c>
      <c r="BL64" s="18">
        <v>7.3945834519623399E-7</v>
      </c>
      <c r="BM64" s="20">
        <v>9.5237194246654495E-7</v>
      </c>
      <c r="BN64" s="20">
        <v>0.183066970111748</v>
      </c>
      <c r="BO64" s="18">
        <v>4.95353410780838E-2</v>
      </c>
      <c r="BP64" s="18">
        <v>0.114692153021766</v>
      </c>
      <c r="BQ64" s="18">
        <v>8.2732326339416504E-2</v>
      </c>
      <c r="BR64" s="18">
        <v>9.8712239680591202E-2</v>
      </c>
      <c r="BS64" s="18">
        <v>9.8389537641293004E-2</v>
      </c>
      <c r="BT64" s="18">
        <v>2.2599010172635998E-2</v>
      </c>
      <c r="BU64" s="18">
        <v>8.4354730431157002E-2</v>
      </c>
      <c r="BV64" s="20">
        <v>0.110155576949102</v>
      </c>
      <c r="BW64" s="20">
        <v>9.4307838301334392</v>
      </c>
      <c r="BX64" s="18">
        <v>7.5840047005125797</v>
      </c>
      <c r="BY64" s="18">
        <v>1.85455188438747</v>
      </c>
      <c r="BZ64" s="20">
        <v>0.60440774619723603</v>
      </c>
      <c r="CA64" s="20">
        <v>9.5000000000000001E-2</v>
      </c>
      <c r="CB64" s="18">
        <v>0.93</v>
      </c>
      <c r="CC64" s="18">
        <v>237.31700000000001</v>
      </c>
      <c r="CD64" s="18">
        <v>0.33600000000000002</v>
      </c>
      <c r="CE64" s="18">
        <v>8</v>
      </c>
      <c r="CF64" s="18">
        <v>38</v>
      </c>
      <c r="CG64" s="18">
        <v>0</v>
      </c>
      <c r="CH64" s="18">
        <v>9</v>
      </c>
      <c r="CI64" s="18">
        <v>43</v>
      </c>
      <c r="CJ64" s="18">
        <v>27</v>
      </c>
      <c r="CK64" s="18">
        <v>851.42440629005398</v>
      </c>
      <c r="CL64" s="20">
        <v>1</v>
      </c>
      <c r="CM64" s="20"/>
      <c r="CN64" s="21">
        <v>-22.1</v>
      </c>
      <c r="CO64" s="21">
        <v>166.3</v>
      </c>
      <c r="CP64" s="21">
        <v>7</v>
      </c>
      <c r="CQ64" s="21">
        <v>33</v>
      </c>
      <c r="CR64" s="21">
        <v>8</v>
      </c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1">
        <v>-14.875400000000001</v>
      </c>
      <c r="DL64" s="21">
        <v>7912</v>
      </c>
      <c r="DO64" s="21">
        <v>239.72354750151001</v>
      </c>
      <c r="DR64" s="1">
        <v>2291.3341764952802</v>
      </c>
      <c r="DS64" s="1">
        <v>240.39291308541701</v>
      </c>
      <c r="DT64" s="20">
        <v>2291.3000000000002</v>
      </c>
      <c r="DU64" s="1">
        <v>9.3343588090028504</v>
      </c>
      <c r="DV64">
        <f t="shared" si="2"/>
        <v>0.47945846364910949</v>
      </c>
      <c r="DW64" s="11">
        <v>-7.9045199999999998</v>
      </c>
      <c r="DX64">
        <v>278.60189800000001</v>
      </c>
      <c r="DY64" s="10" t="s">
        <v>392</v>
      </c>
      <c r="DZ64" s="10" t="s">
        <v>393</v>
      </c>
      <c r="EA64" s="10" t="s">
        <v>394</v>
      </c>
      <c r="EB64" s="10" t="s">
        <v>395</v>
      </c>
      <c r="EC64" s="10" t="s">
        <v>396</v>
      </c>
    </row>
    <row r="65" spans="1:133">
      <c r="A65" s="17">
        <v>38665</v>
      </c>
      <c r="B65" s="21">
        <v>-30.96</v>
      </c>
      <c r="C65" s="21">
        <v>145.94</v>
      </c>
      <c r="D65" s="17"/>
      <c r="E65" s="17"/>
      <c r="F65" s="17"/>
      <c r="G65" s="17"/>
      <c r="H65" s="17"/>
      <c r="I65" s="17"/>
      <c r="J65" s="21">
        <v>0.66</v>
      </c>
      <c r="K65" s="18" t="s">
        <v>208</v>
      </c>
      <c r="L65" s="19">
        <v>1689.39368380212</v>
      </c>
      <c r="M65" s="21">
        <v>138.82942164517999</v>
      </c>
      <c r="N65" s="20">
        <v>0.14170828012348199</v>
      </c>
      <c r="O65" s="18">
        <v>3.86366759383912E-2</v>
      </c>
      <c r="P65" s="18">
        <v>0.231249499039163</v>
      </c>
      <c r="Q65" s="18">
        <v>7.7273351876782304E-2</v>
      </c>
      <c r="R65" s="18">
        <v>2.5494781911724201E-2</v>
      </c>
      <c r="S65" s="18">
        <v>1.4901953911053799E-2</v>
      </c>
      <c r="T65" s="18">
        <v>1.4917305097717101E-2</v>
      </c>
      <c r="U65" s="20">
        <v>9.1293519356744797E-3</v>
      </c>
      <c r="V65" s="20">
        <v>2.45829437473762</v>
      </c>
      <c r="W65" s="18">
        <v>2.5960972322926898</v>
      </c>
      <c r="X65" s="18">
        <v>2.52719580351516</v>
      </c>
      <c r="Y65" s="8">
        <f t="shared" si="1"/>
        <v>143.34870831026353</v>
      </c>
      <c r="Z65" s="20">
        <v>6.8901428777536494E-2</v>
      </c>
      <c r="AA65" s="20">
        <v>0.395709226404519</v>
      </c>
      <c r="AB65" s="18">
        <v>0.40847552685410099</v>
      </c>
      <c r="AC65" s="18">
        <v>0.39794921875</v>
      </c>
      <c r="AD65" s="18">
        <v>1.2766300449581399E-2</v>
      </c>
      <c r="AE65" s="18">
        <v>6.9759958899357696E-3</v>
      </c>
      <c r="AF65" s="18">
        <v>0.42724609375</v>
      </c>
      <c r="AG65" s="18">
        <v>4.12076547572069E-4</v>
      </c>
      <c r="AH65" s="18">
        <v>0.439453125</v>
      </c>
      <c r="AI65" s="20">
        <v>1.7356371672997599E-4</v>
      </c>
      <c r="AJ65" s="20">
        <v>40</v>
      </c>
      <c r="AK65" s="18">
        <v>0.37757674445568101</v>
      </c>
      <c r="AL65" s="18">
        <v>0.41089798105027803</v>
      </c>
      <c r="AM65" s="18">
        <v>0.390625</v>
      </c>
      <c r="AN65" s="18">
        <v>3.3321236594597299E-2</v>
      </c>
      <c r="AO65" s="18">
        <v>1.0307806999485501E-2</v>
      </c>
      <c r="AP65" s="18">
        <v>0.859375</v>
      </c>
      <c r="AQ65" s="18">
        <v>4.9710078291235999E-5</v>
      </c>
      <c r="AR65" s="18">
        <v>1.11328125</v>
      </c>
      <c r="AS65" s="20">
        <v>2.0752349413273601E-5</v>
      </c>
      <c r="AT65" s="20">
        <v>1.89693908174634E-3</v>
      </c>
      <c r="AU65" s="18">
        <v>2.9665711621166199E-3</v>
      </c>
      <c r="AV65" s="18">
        <v>7.7239727118717004E-3</v>
      </c>
      <c r="AW65" s="18">
        <v>1.29148385859785E-2</v>
      </c>
      <c r="AX65" s="18">
        <v>6.35151666559348E-4</v>
      </c>
      <c r="AY65" s="18">
        <v>1.0324292546022699E-3</v>
      </c>
      <c r="AZ65" s="18">
        <v>4.18414709716376E-5</v>
      </c>
      <c r="BA65" s="18">
        <v>6.4713218980256198E-5</v>
      </c>
      <c r="BB65" s="18">
        <v>4.8879352630984401E-5</v>
      </c>
      <c r="BC65" s="20">
        <v>7.5801241250613699E-5</v>
      </c>
      <c r="BD65" s="20">
        <v>4.39287005439643E-4</v>
      </c>
      <c r="BE65" s="18">
        <v>3.69018801011883E-4</v>
      </c>
      <c r="BF65" s="18">
        <v>3.32920828117334E-3</v>
      </c>
      <c r="BG65" s="18">
        <v>3.2076541009726E-3</v>
      </c>
      <c r="BH65" s="18">
        <v>3.0603425615440401E-4</v>
      </c>
      <c r="BI65" s="18">
        <v>3.9375958014390398E-4</v>
      </c>
      <c r="BJ65" s="18">
        <v>7.1959357042703E-5</v>
      </c>
      <c r="BK65" s="18">
        <v>8.9187592169309693E-5</v>
      </c>
      <c r="BL65" s="18">
        <v>2.2430490975452199E-5</v>
      </c>
      <c r="BM65" s="20">
        <v>2.9824082834736599E-5</v>
      </c>
      <c r="BN65" s="20">
        <v>0.24929575475948501</v>
      </c>
      <c r="BO65" s="18">
        <v>0.183676673467117</v>
      </c>
      <c r="BP65" s="18">
        <v>0.26484591100084298</v>
      </c>
      <c r="BQ65" s="18">
        <v>8.9167379002595096E-2</v>
      </c>
      <c r="BR65" s="18">
        <v>0.177006645001719</v>
      </c>
      <c r="BS65" s="18">
        <v>0.45509374571850097</v>
      </c>
      <c r="BT65" s="18">
        <v>0.12422348128485899</v>
      </c>
      <c r="BU65" s="18">
        <v>7.2289109757766104E-2</v>
      </c>
      <c r="BV65" s="20">
        <v>0.49076209895227402</v>
      </c>
      <c r="BW65" s="20">
        <v>9.0704639027651304</v>
      </c>
      <c r="BX65" s="18">
        <v>6.1070023807529799</v>
      </c>
      <c r="BY65" s="18">
        <v>1.40839771725555</v>
      </c>
      <c r="BZ65" s="20">
        <v>0.49478969156909303</v>
      </c>
      <c r="CA65" s="20">
        <v>0.31</v>
      </c>
      <c r="CB65" s="18">
        <v>3.16</v>
      </c>
      <c r="CC65" s="18">
        <v>140.95099999999999</v>
      </c>
      <c r="CD65" s="18">
        <v>0.35099999999999998</v>
      </c>
      <c r="CE65" s="18">
        <v>8</v>
      </c>
      <c r="CF65" s="18">
        <v>13</v>
      </c>
      <c r="CG65" s="18">
        <v>0</v>
      </c>
      <c r="CH65" s="18">
        <v>9</v>
      </c>
      <c r="CI65" s="18">
        <v>7</v>
      </c>
      <c r="CJ65" s="18">
        <v>59</v>
      </c>
      <c r="CK65" s="18">
        <v>318.87286543846102</v>
      </c>
      <c r="CL65" s="20">
        <v>4</v>
      </c>
      <c r="CM65" s="20"/>
      <c r="CN65" s="21">
        <v>-19.899999999999999</v>
      </c>
      <c r="CO65" s="21">
        <v>134.30000000000001</v>
      </c>
      <c r="CP65" s="21">
        <v>7</v>
      </c>
      <c r="CQ65" s="21">
        <v>33</v>
      </c>
      <c r="CR65" s="21">
        <v>8</v>
      </c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1">
        <v>20.718599999999999</v>
      </c>
      <c r="DL65" s="21">
        <v>5692</v>
      </c>
      <c r="DO65" s="21">
        <v>138.82942164517999</v>
      </c>
      <c r="DR65" s="1">
        <v>1689.39368380212</v>
      </c>
      <c r="DS65" s="1">
        <v>138.81187956849601</v>
      </c>
      <c r="DT65" s="20">
        <v>1696.1</v>
      </c>
      <c r="DU65" s="1">
        <v>2.7168488899911201</v>
      </c>
      <c r="DV65">
        <f t="shared" si="2"/>
        <v>0.18965308647596002</v>
      </c>
      <c r="DW65" s="11">
        <v>-2.6652049999999998</v>
      </c>
      <c r="DX65">
        <v>282.89562999999998</v>
      </c>
      <c r="DY65" s="10" t="s">
        <v>397</v>
      </c>
      <c r="DZ65" s="10" t="s">
        <v>398</v>
      </c>
      <c r="EA65" s="10" t="s">
        <v>399</v>
      </c>
      <c r="EB65" s="10" t="s">
        <v>400</v>
      </c>
      <c r="EC65" s="10" t="s">
        <v>401</v>
      </c>
    </row>
    <row r="66" spans="1:133">
      <c r="A66" s="7">
        <v>38665</v>
      </c>
      <c r="B66">
        <v>-30.96</v>
      </c>
      <c r="C66">
        <v>145.94</v>
      </c>
      <c r="D66" s="7"/>
      <c r="E66" s="7"/>
      <c r="F66" s="7"/>
      <c r="G66" s="7"/>
      <c r="H66" s="7"/>
      <c r="I66" s="7"/>
      <c r="J66">
        <v>0.66</v>
      </c>
      <c r="K66" s="8" t="s">
        <v>156</v>
      </c>
      <c r="L66" s="1">
        <v>1291.4587692087</v>
      </c>
      <c r="M66">
        <v>354.42175371660102</v>
      </c>
      <c r="N66" s="1">
        <v>5.3645175820369699E-2</v>
      </c>
      <c r="O66" s="8">
        <v>2.15940914209867E-2</v>
      </c>
      <c r="P66" s="8">
        <v>8.87298895670144E-2</v>
      </c>
      <c r="Q66" s="8">
        <v>4.3188182841973399E-2</v>
      </c>
      <c r="R66" s="8">
        <v>7.60315015290526E-3</v>
      </c>
      <c r="S66" s="8">
        <v>4.5040309762502803E-3</v>
      </c>
      <c r="T66" s="8">
        <v>8.2369136401982002E-3</v>
      </c>
      <c r="U66" s="1">
        <v>4.9099465509374303E-3</v>
      </c>
      <c r="V66" s="1">
        <v>3.05354393642568</v>
      </c>
      <c r="W66" s="8">
        <v>2.4146415656567202</v>
      </c>
      <c r="X66" s="8">
        <v>2.7340927510411999</v>
      </c>
      <c r="Y66" s="8">
        <f t="shared" si="1"/>
        <v>44.206073331450575</v>
      </c>
      <c r="Z66" s="1">
        <v>0.31945118538447997</v>
      </c>
      <c r="AA66" s="1">
        <v>0.41355482297997498</v>
      </c>
      <c r="AB66" s="1">
        <v>0.41530082095204102</v>
      </c>
      <c r="AC66" s="1">
        <v>0.4150390625</v>
      </c>
      <c r="AD66" s="1">
        <v>1.74599797206626E-3</v>
      </c>
      <c r="AE66" s="1">
        <v>2.2621326090244399E-2</v>
      </c>
      <c r="AF66" s="1">
        <v>0.419921875</v>
      </c>
      <c r="AG66" s="1">
        <v>6.2760802124717198E-4</v>
      </c>
      <c r="AH66" s="1">
        <v>0.4296875</v>
      </c>
      <c r="AI66" s="1">
        <v>4.1570149139568899E-4</v>
      </c>
      <c r="AJ66" s="1">
        <v>40</v>
      </c>
      <c r="AK66" s="8">
        <v>0.33434514094948098</v>
      </c>
      <c r="AL66" s="8">
        <v>0.423363613092122</v>
      </c>
      <c r="AM66" s="8">
        <v>0.390625</v>
      </c>
      <c r="AN66" s="8">
        <v>8.9018472142640304E-2</v>
      </c>
      <c r="AO66" s="8">
        <v>1.87021029227032E-2</v>
      </c>
      <c r="AP66" s="8">
        <v>0.46875</v>
      </c>
      <c r="AQ66" s="8">
        <v>3.8167276329816599E-4</v>
      </c>
      <c r="AR66" s="8">
        <v>0.56640625</v>
      </c>
      <c r="AS66" s="1">
        <v>7.1921073756100703E-4</v>
      </c>
      <c r="AT66" s="1">
        <v>7.9113975182769402E-4</v>
      </c>
      <c r="AU66" s="1">
        <v>9.8590532671125595E-4</v>
      </c>
      <c r="AV66" s="1">
        <v>9.2805269913256907E-3</v>
      </c>
      <c r="AW66" s="1">
        <v>1.2357736340592101E-2</v>
      </c>
      <c r="AX66" s="1">
        <v>3.4365492740769598E-4</v>
      </c>
      <c r="AY66" s="1">
        <v>3.69822185025723E-4</v>
      </c>
      <c r="AZ66" s="1">
        <v>3.1023377747909603E-5</v>
      </c>
      <c r="BA66" s="1">
        <v>2.04739200928851E-5</v>
      </c>
      <c r="BB66" s="1">
        <v>1.8866797612632001E-5</v>
      </c>
      <c r="BC66" s="1">
        <v>2.04853070341592E-5</v>
      </c>
      <c r="BD66" s="1">
        <v>3.70471395267612E-3</v>
      </c>
      <c r="BE66" s="8">
        <v>4.3917525102945797E-3</v>
      </c>
      <c r="BF66" s="8">
        <v>3.1305773859173401E-2</v>
      </c>
      <c r="BG66" s="8">
        <v>2.0647942327431699E-2</v>
      </c>
      <c r="BH66" s="8">
        <v>1.2709266867245901E-3</v>
      </c>
      <c r="BI66" s="8">
        <v>1.5527825497748001E-3</v>
      </c>
      <c r="BJ66" s="8">
        <v>2.8809295891519502E-4</v>
      </c>
      <c r="BK66" s="8">
        <v>2.9023120216521101E-4</v>
      </c>
      <c r="BL66" s="8">
        <v>5.3915055544119503E-5</v>
      </c>
      <c r="BM66" s="1">
        <v>5.1799570631358697E-5</v>
      </c>
      <c r="BN66" s="1">
        <v>9.5604455168526906E-2</v>
      </c>
      <c r="BO66" s="8">
        <v>2.9781116558730499E-2</v>
      </c>
      <c r="BP66" s="8">
        <v>2.72900993271483E-2</v>
      </c>
      <c r="BQ66" s="8">
        <v>3.1405830286871002E-2</v>
      </c>
      <c r="BR66" s="8">
        <v>2.9347964807009599E-2</v>
      </c>
      <c r="BS66" s="8">
        <v>1.81594785883274E-2</v>
      </c>
      <c r="BT66" s="8">
        <v>2.9102612711593501E-3</v>
      </c>
      <c r="BU66" s="8">
        <v>6.6256490361517303E-2</v>
      </c>
      <c r="BV66" s="1">
        <v>3.4880962803291601E-2</v>
      </c>
      <c r="BW66" s="1">
        <v>11.670148265204199</v>
      </c>
      <c r="BX66" s="8">
        <v>8.9475844847789308</v>
      </c>
      <c r="BY66" s="8">
        <v>3.2576178892545302</v>
      </c>
      <c r="BZ66" s="1">
        <v>0.128524603605701</v>
      </c>
      <c r="CA66" s="1">
        <v>0.28999999999999998</v>
      </c>
      <c r="CB66" s="8">
        <v>1.3</v>
      </c>
      <c r="CC66" s="8">
        <v>352.25700000000001</v>
      </c>
      <c r="CD66" s="8">
        <v>0.35299999999999998</v>
      </c>
      <c r="CE66" s="8">
        <v>7</v>
      </c>
      <c r="CF66" s="8">
        <v>56</v>
      </c>
      <c r="CG66" s="8">
        <v>0</v>
      </c>
      <c r="CH66" s="8">
        <v>8</v>
      </c>
      <c r="CI66" s="8">
        <v>43</v>
      </c>
      <c r="CJ66" s="8">
        <v>53</v>
      </c>
      <c r="CK66" s="8">
        <v>402.44897961616499</v>
      </c>
      <c r="CL66" s="1">
        <v>1</v>
      </c>
      <c r="CM66" s="1"/>
      <c r="CN66">
        <v>-42.1</v>
      </c>
      <c r="CO66">
        <v>147.19999999999999</v>
      </c>
      <c r="CP66">
        <v>7</v>
      </c>
      <c r="CQ66">
        <v>33</v>
      </c>
      <c r="CR66">
        <v>8</v>
      </c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>
        <v>-12.924799999999999</v>
      </c>
      <c r="DL66">
        <v>4252</v>
      </c>
      <c r="DO66">
        <v>354.42175371660102</v>
      </c>
      <c r="DR66" s="1">
        <v>1291.4587692087</v>
      </c>
      <c r="DS66" s="1">
        <v>352.56459487903402</v>
      </c>
      <c r="DT66" s="1">
        <v>1291.5</v>
      </c>
      <c r="DU66" s="1">
        <v>2.62249604307465</v>
      </c>
      <c r="DV66">
        <f t="shared" si="2"/>
        <v>0.11159670796654986</v>
      </c>
      <c r="DW66" s="11">
        <v>-17.029731999999999</v>
      </c>
      <c r="DX66">
        <v>269.68689000000001</v>
      </c>
      <c r="DY66" s="10" t="s">
        <v>402</v>
      </c>
      <c r="DZ66" s="10" t="s">
        <v>403</v>
      </c>
      <c r="EA66" s="10" t="s">
        <v>404</v>
      </c>
      <c r="EB66" s="10" t="s">
        <v>405</v>
      </c>
      <c r="EC66" s="10" t="s">
        <v>406</v>
      </c>
    </row>
    <row r="67" spans="1:133">
      <c r="A67" s="17">
        <v>38651</v>
      </c>
      <c r="B67" s="21">
        <v>-36.299999999999997</v>
      </c>
      <c r="C67" s="21">
        <v>-80.540000000000006</v>
      </c>
      <c r="D67" s="17"/>
      <c r="E67" s="17"/>
      <c r="F67" s="17"/>
      <c r="G67" s="17"/>
      <c r="H67" s="17"/>
      <c r="I67" s="17"/>
      <c r="J67" s="21">
        <v>0.43</v>
      </c>
      <c r="K67" s="18" t="s">
        <v>140</v>
      </c>
      <c r="L67" s="19">
        <v>2459.72365580521</v>
      </c>
      <c r="M67" s="21">
        <v>237.49618795203401</v>
      </c>
      <c r="N67" s="20">
        <v>6.3108359912333295E-2</v>
      </c>
      <c r="O67" s="18">
        <v>1.12282354279017E-2</v>
      </c>
      <c r="P67" s="18">
        <v>0.104513724254125</v>
      </c>
      <c r="Q67" s="18">
        <v>2.2456470855803299E-2</v>
      </c>
      <c r="R67" s="18">
        <v>6.4312770228417398E-3</v>
      </c>
      <c r="S67" s="18">
        <v>3.7934311859238001E-3</v>
      </c>
      <c r="T67" s="18">
        <v>5.6426941969821001E-3</v>
      </c>
      <c r="U67" s="20">
        <v>3.25425360315012E-3</v>
      </c>
      <c r="V67" s="20">
        <v>6.47248888977487</v>
      </c>
      <c r="W67" s="18">
        <v>6.4300689904723596</v>
      </c>
      <c r="X67" s="18">
        <v>6.4512789401236201</v>
      </c>
      <c r="Y67" s="8">
        <f t="shared" si="1"/>
        <v>376.88725157238451</v>
      </c>
      <c r="Z67" s="20">
        <v>2.1209949651250799E-2</v>
      </c>
      <c r="AA67" s="20">
        <v>0.154770950261751</v>
      </c>
      <c r="AB67" s="18">
        <v>0.156335019148931</v>
      </c>
      <c r="AC67" s="18">
        <v>0.155029296875</v>
      </c>
      <c r="AD67" s="18">
        <v>1.5640688871795001E-3</v>
      </c>
      <c r="AE67" s="18">
        <v>2.65331341356857E-3</v>
      </c>
      <c r="AF67" s="18">
        <v>0.16845703125</v>
      </c>
      <c r="AG67" s="18">
        <v>1.9725497320987901E-4</v>
      </c>
      <c r="AH67" s="18">
        <v>0.1806640625</v>
      </c>
      <c r="AI67" s="20">
        <v>5.46579926887222E-5</v>
      </c>
      <c r="AJ67" s="20">
        <v>60</v>
      </c>
      <c r="AK67" s="18">
        <v>0.139555915878596</v>
      </c>
      <c r="AL67" s="18">
        <v>0.15819369653088</v>
      </c>
      <c r="AM67" s="18">
        <v>0.146484375</v>
      </c>
      <c r="AN67" s="18">
        <v>1.8637780652284299E-2</v>
      </c>
      <c r="AO67" s="18">
        <v>3.6907738531455399E-3</v>
      </c>
      <c r="AP67" s="18">
        <v>0.185546875</v>
      </c>
      <c r="AQ67" s="18">
        <v>6.1254606364263101E-5</v>
      </c>
      <c r="AR67" s="18">
        <v>0.41015625</v>
      </c>
      <c r="AS67" s="20">
        <v>1.6139951856688198E-5</v>
      </c>
      <c r="AT67" s="20">
        <v>1.2311777355036101E-4</v>
      </c>
      <c r="AU67" s="18">
        <v>1.01371745942525E-4</v>
      </c>
      <c r="AV67" s="18">
        <v>3.5561506953439203E-5</v>
      </c>
      <c r="AW67" s="18">
        <v>3.6877870931540001E-5</v>
      </c>
      <c r="AX67" s="18">
        <v>6.8541128817234803E-6</v>
      </c>
      <c r="AY67" s="18">
        <v>5.14853176433633E-6</v>
      </c>
      <c r="AZ67" s="18">
        <v>3.1590404826101198E-6</v>
      </c>
      <c r="BA67" s="18">
        <v>2.96671177496718E-6</v>
      </c>
      <c r="BB67" s="18">
        <v>5.9353339617121696E-6</v>
      </c>
      <c r="BC67" s="20">
        <v>5.5545896052071398E-6</v>
      </c>
      <c r="BD67" s="20">
        <v>4.93071921966114E-4</v>
      </c>
      <c r="BE67" s="18">
        <v>3.8064947851369199E-4</v>
      </c>
      <c r="BF67" s="18">
        <v>3.2385864028227399E-5</v>
      </c>
      <c r="BG67" s="18">
        <v>3.0711967973860203E-5</v>
      </c>
      <c r="BH67" s="18">
        <v>1.2742957217507101E-5</v>
      </c>
      <c r="BI67" s="18">
        <v>9.9180959437853606E-6</v>
      </c>
      <c r="BJ67" s="18">
        <v>3.26043097115754E-6</v>
      </c>
      <c r="BK67" s="18">
        <v>2.7040650321958398E-6</v>
      </c>
      <c r="BL67" s="18">
        <v>4.1283936365645698E-6</v>
      </c>
      <c r="BM67" s="20">
        <v>5.68501181287401E-6</v>
      </c>
      <c r="BN67" s="20">
        <v>0.149991094267095</v>
      </c>
      <c r="BO67" s="18">
        <v>5.4198403567116998E-2</v>
      </c>
      <c r="BP67" s="18">
        <v>4.5464617276266002E-2</v>
      </c>
      <c r="BQ67" s="18">
        <v>2.7959830625150998E-2</v>
      </c>
      <c r="BR67" s="18">
        <v>3.67122239507085E-2</v>
      </c>
      <c r="BS67" s="18">
        <v>3.3277526099267499E-2</v>
      </c>
      <c r="BT67" s="18">
        <v>1.2377753344227201E-2</v>
      </c>
      <c r="BU67" s="18">
        <v>0.113278870316387</v>
      </c>
      <c r="BV67" s="20">
        <v>6.3599219275958893E-2</v>
      </c>
      <c r="BW67" s="20">
        <v>16.250850940322898</v>
      </c>
      <c r="BX67" s="18">
        <v>10.2015998369738</v>
      </c>
      <c r="BY67" s="18">
        <v>4.0855899786534504</v>
      </c>
      <c r="BZ67" s="20">
        <v>1.16134438404937</v>
      </c>
      <c r="CA67" s="20">
        <v>9.7000000000000003E-2</v>
      </c>
      <c r="CB67" s="18">
        <v>1.1000000000000001</v>
      </c>
      <c r="CC67" s="18">
        <v>237.12299999999999</v>
      </c>
      <c r="CD67" s="18">
        <v>0.35299999999999998</v>
      </c>
      <c r="CE67" s="18">
        <v>22</v>
      </c>
      <c r="CF67" s="18">
        <v>43</v>
      </c>
      <c r="CG67" s="18">
        <v>0</v>
      </c>
      <c r="CH67" s="18">
        <v>23</v>
      </c>
      <c r="CI67" s="18">
        <v>44</v>
      </c>
      <c r="CJ67" s="18">
        <v>51</v>
      </c>
      <c r="CK67" s="18">
        <v>727.755102157593</v>
      </c>
      <c r="CL67" s="20">
        <v>1</v>
      </c>
      <c r="CM67" s="20"/>
      <c r="CN67" s="21">
        <v>-26.3</v>
      </c>
      <c r="CO67" s="21">
        <v>-57.3</v>
      </c>
      <c r="CP67" s="21">
        <v>21</v>
      </c>
      <c r="CQ67" s="21">
        <v>30</v>
      </c>
      <c r="CR67" s="21">
        <v>47</v>
      </c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1">
        <v>10.7986</v>
      </c>
      <c r="DL67" s="21">
        <v>8008</v>
      </c>
      <c r="DO67" s="21">
        <v>237.49618795203401</v>
      </c>
      <c r="DR67" s="1">
        <v>2459.72365580521</v>
      </c>
      <c r="DS67" s="1">
        <v>237.57442562678401</v>
      </c>
      <c r="DT67" s="20">
        <v>2459.6999999999998</v>
      </c>
      <c r="DU67" s="1">
        <v>6.6863472745625501</v>
      </c>
      <c r="DV67">
        <f t="shared" ref="DV67:DV98" si="3">ABS($DU67-$X67)</f>
        <v>0.23506833443892994</v>
      </c>
      <c r="DW67" s="11">
        <v>-2.0855079999999999</v>
      </c>
      <c r="DX67">
        <v>279.99743699999999</v>
      </c>
      <c r="DY67" s="10" t="s">
        <v>407</v>
      </c>
      <c r="DZ67" s="10" t="s">
        <v>408</v>
      </c>
      <c r="EA67" s="10" t="s">
        <v>409</v>
      </c>
      <c r="EB67" s="10" t="s">
        <v>410</v>
      </c>
      <c r="EC67" s="10" t="s">
        <v>411</v>
      </c>
    </row>
    <row r="68" spans="1:133">
      <c r="A68" s="17">
        <v>38651</v>
      </c>
      <c r="B68" s="21">
        <v>-36.299999999999997</v>
      </c>
      <c r="C68" s="21">
        <v>-80.540000000000006</v>
      </c>
      <c r="D68" s="17"/>
      <c r="E68" s="17"/>
      <c r="F68" s="17"/>
      <c r="G68" s="17"/>
      <c r="H68" s="17"/>
      <c r="I68" s="17"/>
      <c r="J68" s="21">
        <v>0.43</v>
      </c>
      <c r="K68" s="18" t="s">
        <v>412</v>
      </c>
      <c r="L68" s="19">
        <v>334.38960093059399</v>
      </c>
      <c r="M68" s="21">
        <v>177.04652062538801</v>
      </c>
      <c r="N68" s="20">
        <v>0.56124435196247402</v>
      </c>
      <c r="O68" s="18">
        <v>0.19599804520471401</v>
      </c>
      <c r="P68" s="18">
        <v>0.96945258317758698</v>
      </c>
      <c r="Q68" s="18">
        <v>0.39199609040942801</v>
      </c>
      <c r="R68" s="18">
        <v>3.3384159571637498E-2</v>
      </c>
      <c r="S68" s="18">
        <v>2.01593722492956E-2</v>
      </c>
      <c r="T68" s="18">
        <v>2.0009012519749899E-2</v>
      </c>
      <c r="U68" s="20">
        <v>1.23043947125229E-2</v>
      </c>
      <c r="V68" s="20">
        <v>4.6692321773723799</v>
      </c>
      <c r="W68" s="18">
        <v>4.9285603499197697</v>
      </c>
      <c r="X68" s="18">
        <v>4.7988962636460704</v>
      </c>
      <c r="Y68" s="8">
        <f t="shared" ref="Y68:Y116" si="4">1/AE68</f>
        <v>22.890866373951724</v>
      </c>
      <c r="Z68" s="20">
        <v>0.12966408627369799</v>
      </c>
      <c r="AA68" s="20">
        <v>0.16335166272510299</v>
      </c>
      <c r="AB68" s="18">
        <v>0.167764971214512</v>
      </c>
      <c r="AC68" s="18">
        <v>0.166015625</v>
      </c>
      <c r="AD68" s="18">
        <v>4.4133084894087101E-3</v>
      </c>
      <c r="AE68" s="18">
        <v>4.3685546176527999E-2</v>
      </c>
      <c r="AF68" s="18">
        <v>0.24658203125</v>
      </c>
      <c r="AG68" s="18">
        <v>4.3620174811988499E-5</v>
      </c>
      <c r="AH68" s="18">
        <v>0.37353515625</v>
      </c>
      <c r="AI68" s="20">
        <v>5.8082389628930801E-5</v>
      </c>
      <c r="AJ68" s="20">
        <v>90</v>
      </c>
      <c r="AK68" s="18">
        <v>0.24409849455976401</v>
      </c>
      <c r="AL68" s="18">
        <v>0.24425296734658</v>
      </c>
      <c r="AM68" s="18">
        <v>0.244140625</v>
      </c>
      <c r="AN68" s="18">
        <v>1.54472786815935E-4</v>
      </c>
      <c r="AO68" s="18">
        <v>0.12767830591402199</v>
      </c>
      <c r="AP68" s="18">
        <v>2.1875</v>
      </c>
      <c r="AQ68" s="18">
        <v>9.4630276316726996E-7</v>
      </c>
      <c r="AR68" s="18">
        <v>2.275390625</v>
      </c>
      <c r="AS68" s="20">
        <v>8.6629371611665596E-7</v>
      </c>
      <c r="AT68" s="20">
        <v>1.1523313931038101E-3</v>
      </c>
      <c r="AU68" s="18">
        <v>1.01763248402109E-3</v>
      </c>
      <c r="AV68" s="18">
        <v>1.1676992204123899E-4</v>
      </c>
      <c r="AW68" s="18">
        <v>1.00982155365633E-4</v>
      </c>
      <c r="AX68" s="18">
        <v>2.9258234900900099E-5</v>
      </c>
      <c r="AY68" s="18">
        <v>3.1406476585748802E-5</v>
      </c>
      <c r="AZ68" s="18">
        <v>8.0683829925661499E-6</v>
      </c>
      <c r="BA68" s="18">
        <v>8.0376318784441008E-6</v>
      </c>
      <c r="BB68" s="18">
        <v>4.4164292393636698E-6</v>
      </c>
      <c r="BC68" s="20">
        <v>4.54174340705407E-6</v>
      </c>
      <c r="BD68" s="20">
        <v>1.49907594567769E-4</v>
      </c>
      <c r="BE68" s="18">
        <v>2.68128824029826E-4</v>
      </c>
      <c r="BF68" s="18">
        <v>9.4233897386165205E-5</v>
      </c>
      <c r="BG68" s="18">
        <v>7.3541396535059799E-5</v>
      </c>
      <c r="BH68" s="18">
        <v>2.9295628798210701E-5</v>
      </c>
      <c r="BI68" s="18">
        <v>4.4655503868087897E-5</v>
      </c>
      <c r="BJ68" s="18">
        <v>5.4844371799303198E-6</v>
      </c>
      <c r="BK68" s="18">
        <v>6.5111011126246699E-6</v>
      </c>
      <c r="BL68" s="18">
        <v>2.0630283723270199E-6</v>
      </c>
      <c r="BM68" s="20">
        <v>1.13228083863074E-6</v>
      </c>
      <c r="BN68" s="20">
        <v>2.6068841469157902</v>
      </c>
      <c r="BO68" s="18">
        <v>2.6382748251196002</v>
      </c>
      <c r="BP68" s="18">
        <v>0.52385499232543298</v>
      </c>
      <c r="BQ68" s="18">
        <v>0.136067401449287</v>
      </c>
      <c r="BR68" s="18">
        <v>0.32996119688735998</v>
      </c>
      <c r="BS68" s="18">
        <v>1.4107663997939699</v>
      </c>
      <c r="BT68" s="18">
        <v>0.27420723516851703</v>
      </c>
      <c r="BU68" s="18">
        <v>2.27692295002843</v>
      </c>
      <c r="BV68" s="20">
        <v>2.99178139035048</v>
      </c>
      <c r="BW68" s="20">
        <v>29.0392987457804</v>
      </c>
      <c r="BX68" s="18">
        <v>21.103891475751801</v>
      </c>
      <c r="BY68" s="18">
        <v>7.9005779210023803</v>
      </c>
      <c r="BZ68" s="20">
        <v>5.1331679255208096</v>
      </c>
      <c r="CA68" s="20">
        <v>0.1</v>
      </c>
      <c r="CB68" s="18">
        <v>9.3000000000000007</v>
      </c>
      <c r="CC68" s="18">
        <v>206.191</v>
      </c>
      <c r="CD68" s="18">
        <v>0.35599999999999998</v>
      </c>
      <c r="CE68" s="18">
        <v>21</v>
      </c>
      <c r="CF68" s="18">
        <v>12</v>
      </c>
      <c r="CG68" s="18">
        <v>0</v>
      </c>
      <c r="CH68" s="18">
        <v>21</v>
      </c>
      <c r="CI68" s="18">
        <v>48</v>
      </c>
      <c r="CJ68" s="18">
        <v>21</v>
      </c>
      <c r="CK68" s="18">
        <v>317.55102038383501</v>
      </c>
      <c r="CL68" s="20">
        <v>3</v>
      </c>
      <c r="CM68" s="20"/>
      <c r="CN68" s="21">
        <v>-33.799999999999997</v>
      </c>
      <c r="CO68" s="21">
        <v>-80.7</v>
      </c>
      <c r="CP68" s="21">
        <v>21</v>
      </c>
      <c r="CQ68" s="21">
        <v>30</v>
      </c>
      <c r="CR68" s="21">
        <v>47</v>
      </c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1">
        <v>1.7765</v>
      </c>
      <c r="DL68" s="21">
        <v>973</v>
      </c>
      <c r="DO68" s="21">
        <v>177.04652062538801</v>
      </c>
      <c r="DR68" s="1">
        <v>334.38960093059399</v>
      </c>
      <c r="DS68" s="1">
        <v>207.87393995641699</v>
      </c>
      <c r="DT68" s="20">
        <v>278.39999999999998</v>
      </c>
      <c r="DU68" s="1">
        <v>4.8238317267666497</v>
      </c>
      <c r="DV68">
        <f t="shared" si="3"/>
        <v>2.4935463120579371E-2</v>
      </c>
      <c r="DW68" s="11">
        <v>-8.4738360000000004</v>
      </c>
      <c r="DX68">
        <v>267.38876299999998</v>
      </c>
      <c r="DY68" s="10" t="s">
        <v>413</v>
      </c>
      <c r="DZ68" s="10" t="s">
        <v>414</v>
      </c>
      <c r="EA68" s="10" t="s">
        <v>415</v>
      </c>
      <c r="EB68" s="10" t="s">
        <v>416</v>
      </c>
      <c r="EC68" s="10" t="s">
        <v>417</v>
      </c>
    </row>
    <row r="69" spans="1:133">
      <c r="A69" s="7">
        <v>38651</v>
      </c>
      <c r="B69">
        <v>-36.299999999999997</v>
      </c>
      <c r="C69">
        <v>-80.540000000000006</v>
      </c>
      <c r="D69" s="7"/>
      <c r="E69" s="7"/>
      <c r="F69" s="7"/>
      <c r="G69" s="7"/>
      <c r="H69" s="7"/>
      <c r="I69" s="7"/>
      <c r="J69">
        <v>0.43</v>
      </c>
      <c r="K69" s="8" t="s">
        <v>383</v>
      </c>
      <c r="L69" s="1">
        <v>2532.4869197604899</v>
      </c>
      <c r="M69">
        <v>206.55784041737499</v>
      </c>
      <c r="N69">
        <v>9.5672999999999994E-2</v>
      </c>
      <c r="O69">
        <v>1.1235999999999999E-2</v>
      </c>
      <c r="P69">
        <v>0.15515999999999999</v>
      </c>
      <c r="Q69">
        <v>2.2471000000000001E-2</v>
      </c>
      <c r="R69">
        <v>1.3635E-2</v>
      </c>
      <c r="S69">
        <v>7.8793999999999999E-3</v>
      </c>
      <c r="T69">
        <v>8.9402000000000006E-3</v>
      </c>
      <c r="U69">
        <v>5.3165E-3</v>
      </c>
      <c r="V69">
        <v>4.2708000000000004</v>
      </c>
      <c r="W69">
        <v>4.266</v>
      </c>
      <c r="X69">
        <v>4.2683999999999997</v>
      </c>
      <c r="Y69" s="8">
        <f t="shared" si="4"/>
        <v>4.5216133116295891</v>
      </c>
      <c r="Z69">
        <v>2.4153999999999998E-3</v>
      </c>
      <c r="AA69">
        <v>0.25866</v>
      </c>
      <c r="AB69">
        <v>0.25889000000000001</v>
      </c>
      <c r="AC69">
        <v>0.25879000000000002</v>
      </c>
      <c r="AD69">
        <v>2.2609E-4</v>
      </c>
      <c r="AE69">
        <v>0.22116</v>
      </c>
      <c r="AF69">
        <v>0.27466000000000002</v>
      </c>
      <c r="AG69">
        <v>1.4764000000000001E-3</v>
      </c>
      <c r="AH69">
        <v>0.29419000000000001</v>
      </c>
      <c r="AI69">
        <v>2.7296E-3</v>
      </c>
      <c r="AJ69">
        <v>40</v>
      </c>
      <c r="AK69">
        <v>0.24676000000000001</v>
      </c>
      <c r="AL69">
        <v>0.25792999999999999</v>
      </c>
      <c r="AM69">
        <v>0.25391000000000002</v>
      </c>
      <c r="AN69">
        <v>1.1168000000000001E-2</v>
      </c>
      <c r="AO69">
        <v>0.15234</v>
      </c>
      <c r="AP69">
        <v>0.50780999999999998</v>
      </c>
      <c r="AQ69">
        <v>3.7881999999999998E-4</v>
      </c>
      <c r="AR69">
        <v>0.58594000000000002</v>
      </c>
      <c r="AS69">
        <v>3.5176000000000001E-4</v>
      </c>
      <c r="AT69">
        <v>1.4039E-3</v>
      </c>
      <c r="AU69">
        <v>7.6141999999999996E-4</v>
      </c>
      <c r="AV69">
        <v>1.6837E-3</v>
      </c>
      <c r="AW69">
        <v>1.4626000000000001E-3</v>
      </c>
      <c r="AX69">
        <v>6.1899999999999998E-4</v>
      </c>
      <c r="AY69">
        <v>1.6387999999999999E-3</v>
      </c>
      <c r="AZ69" s="10" t="s">
        <v>418</v>
      </c>
      <c r="BA69" s="10" t="s">
        <v>419</v>
      </c>
      <c r="BB69" s="10" t="s">
        <v>420</v>
      </c>
      <c r="BC69" s="10" t="s">
        <v>421</v>
      </c>
      <c r="BD69">
        <v>6.8528E-3</v>
      </c>
      <c r="BE69">
        <v>1.0559000000000001E-2</v>
      </c>
      <c r="BF69">
        <v>5.3991000000000004E-3</v>
      </c>
      <c r="BG69">
        <v>1.0135999999999999E-2</v>
      </c>
      <c r="BH69">
        <v>8.5634999999999997E-4</v>
      </c>
      <c r="BI69">
        <v>1.4701E-3</v>
      </c>
      <c r="BJ69">
        <v>3.6551999999999998E-4</v>
      </c>
      <c r="BK69">
        <v>2.9229000000000001E-4</v>
      </c>
      <c r="BL69">
        <v>2.4966000000000002E-4</v>
      </c>
      <c r="BM69">
        <v>4.0985000000000001E-4</v>
      </c>
      <c r="BN69">
        <v>0.21113000000000001</v>
      </c>
      <c r="BO69">
        <v>5.9788000000000001E-2</v>
      </c>
      <c r="BP69">
        <v>9.2180999999999999E-2</v>
      </c>
      <c r="BQ69">
        <v>4.1050000000000003E-2</v>
      </c>
      <c r="BR69">
        <v>6.6614999999999994E-2</v>
      </c>
      <c r="BS69">
        <v>0.11049</v>
      </c>
      <c r="BT69">
        <v>3.6155E-2</v>
      </c>
      <c r="BU69">
        <v>0.14452000000000001</v>
      </c>
      <c r="BV69">
        <v>0.12562999999999999</v>
      </c>
      <c r="BW69">
        <v>11.38</v>
      </c>
      <c r="BX69">
        <v>6.7794999999999996</v>
      </c>
      <c r="BY69">
        <v>3.1694</v>
      </c>
      <c r="BZ69">
        <v>2.2383999999999999</v>
      </c>
      <c r="CA69">
        <v>0.11</v>
      </c>
      <c r="CB69">
        <v>1.2</v>
      </c>
      <c r="CC69">
        <v>204.69</v>
      </c>
      <c r="CD69">
        <v>0.34200000000000003</v>
      </c>
      <c r="CE69">
        <v>22</v>
      </c>
      <c r="CF69">
        <v>46</v>
      </c>
      <c r="CG69">
        <v>0</v>
      </c>
      <c r="CH69">
        <v>23</v>
      </c>
      <c r="CI69">
        <v>53</v>
      </c>
      <c r="CJ69">
        <v>54</v>
      </c>
      <c r="CK69">
        <v>447.24</v>
      </c>
      <c r="CL69">
        <v>3</v>
      </c>
      <c r="CN69">
        <v>-16.3</v>
      </c>
      <c r="CO69">
        <v>-68.099999999999994</v>
      </c>
      <c r="CP69">
        <v>21</v>
      </c>
      <c r="CQ69">
        <v>30</v>
      </c>
      <c r="CR69">
        <v>47</v>
      </c>
      <c r="DG69">
        <v>6.9733000000000001</v>
      </c>
      <c r="DL69">
        <v>8771</v>
      </c>
      <c r="DO69">
        <v>206.55784041737499</v>
      </c>
      <c r="DR69" s="1">
        <v>2532.4869197604899</v>
      </c>
      <c r="DS69" s="1">
        <v>205.84396216772799</v>
      </c>
      <c r="DT69" s="1">
        <v>2532.5</v>
      </c>
      <c r="DU69" s="1">
        <v>4.3740386558045099</v>
      </c>
      <c r="DV69">
        <f t="shared" si="3"/>
        <v>0.10563865580451015</v>
      </c>
      <c r="DW69" s="11">
        <v>1.009746</v>
      </c>
      <c r="DX69">
        <v>282.02331500000003</v>
      </c>
      <c r="DY69" s="10" t="s">
        <v>422</v>
      </c>
      <c r="DZ69" s="10" t="s">
        <v>423</v>
      </c>
      <c r="EA69" s="10" t="s">
        <v>424</v>
      </c>
      <c r="EB69" s="10" t="s">
        <v>425</v>
      </c>
      <c r="EC69" s="10" t="s">
        <v>426</v>
      </c>
    </row>
    <row r="70" spans="1:133">
      <c r="A70" s="17">
        <v>38599</v>
      </c>
      <c r="B70" s="21">
        <v>-33.229999999999997</v>
      </c>
      <c r="C70" s="21">
        <v>-32.31</v>
      </c>
      <c r="D70" s="17"/>
      <c r="E70" s="17"/>
      <c r="F70" s="17"/>
      <c r="G70" s="17"/>
      <c r="H70" s="17"/>
      <c r="I70" s="17"/>
      <c r="J70" s="21">
        <v>0.14000000000000001</v>
      </c>
      <c r="K70" s="18" t="s">
        <v>134</v>
      </c>
      <c r="L70" s="19">
        <v>1862.3511725324599</v>
      </c>
      <c r="M70" s="21">
        <v>277.04295110670802</v>
      </c>
      <c r="N70" s="20">
        <v>0.248273311414478</v>
      </c>
      <c r="O70" s="18">
        <v>3.5662490227398598E-2</v>
      </c>
      <c r="P70" s="18">
        <v>0.34904157121954599</v>
      </c>
      <c r="Q70" s="18">
        <v>7.1324980454797099E-2</v>
      </c>
      <c r="R70" s="18">
        <v>2.05981106192148E-2</v>
      </c>
      <c r="S70" s="18">
        <v>1.1906516444165601E-2</v>
      </c>
      <c r="T70" s="18">
        <v>2.2375475331308799E-2</v>
      </c>
      <c r="U70" s="20">
        <v>1.33672708735547E-2</v>
      </c>
      <c r="V70" s="20">
        <v>2.0896944140303901</v>
      </c>
      <c r="W70" s="18">
        <v>1.68605557045584</v>
      </c>
      <c r="X70" s="18">
        <v>1.88787499224311</v>
      </c>
      <c r="Y70" s="8">
        <f t="shared" si="4"/>
        <v>75.028714840093386</v>
      </c>
      <c r="Z70" s="20">
        <v>0.20181942178727799</v>
      </c>
      <c r="AA70" s="20">
        <v>0.64442915318386795</v>
      </c>
      <c r="AB70" s="18">
        <v>0.64470613923007902</v>
      </c>
      <c r="AC70" s="18">
        <v>0.64453125</v>
      </c>
      <c r="AD70" s="18">
        <v>2.7698604621073701E-4</v>
      </c>
      <c r="AE70" s="18">
        <v>1.33282304265943E-2</v>
      </c>
      <c r="AF70" s="18">
        <v>0.68359375</v>
      </c>
      <c r="AG70" s="18">
        <v>1.1518709008833E-4</v>
      </c>
      <c r="AH70" s="18">
        <v>0.908203125</v>
      </c>
      <c r="AI70" s="20">
        <v>2.0744272539169801E-5</v>
      </c>
      <c r="AJ70" s="20">
        <v>50</v>
      </c>
      <c r="AK70" s="18">
        <v>0.64272914616509402</v>
      </c>
      <c r="AL70" s="18">
        <v>0.66824399474211604</v>
      </c>
      <c r="AM70" s="18">
        <v>0.6640625</v>
      </c>
      <c r="AN70" s="18">
        <v>2.5514848577022499E-2</v>
      </c>
      <c r="AO70" s="18">
        <v>1.13800760591503E-2</v>
      </c>
      <c r="AP70" s="18">
        <v>0.9765625</v>
      </c>
      <c r="AQ70" s="18">
        <v>8.9710729225894601E-5</v>
      </c>
      <c r="AR70" s="18">
        <v>1.1328125</v>
      </c>
      <c r="AS70" s="20">
        <v>1.9594372040592201E-5</v>
      </c>
      <c r="AT70" s="20">
        <v>7.3195416107006402E-5</v>
      </c>
      <c r="AU70" s="18">
        <v>4.95030171272042E-5</v>
      </c>
      <c r="AV70" s="18">
        <v>2.0632087562517699E-3</v>
      </c>
      <c r="AW70" s="18">
        <v>1.91063093160121E-3</v>
      </c>
      <c r="AX70" s="18">
        <v>2.3983206444490199E-4</v>
      </c>
      <c r="AY70" s="18">
        <v>1.9447481769671701E-4</v>
      </c>
      <c r="AZ70" s="18">
        <v>5.4026647315387999E-5</v>
      </c>
      <c r="BA70" s="18">
        <v>7.7206943567527896E-5</v>
      </c>
      <c r="BB70" s="18">
        <v>2.2466087242378599E-5</v>
      </c>
      <c r="BC70" s="20">
        <v>1.94710611495399E-5</v>
      </c>
      <c r="BD70" s="20">
        <v>3.1469498924556699E-4</v>
      </c>
      <c r="BE70" s="18">
        <v>3.7217937500597299E-4</v>
      </c>
      <c r="BF70" s="18">
        <v>6.1331129384164396E-3</v>
      </c>
      <c r="BG70" s="18">
        <v>6.9301554372789096E-3</v>
      </c>
      <c r="BH70" s="18">
        <v>4.20172015422336E-4</v>
      </c>
      <c r="BI70" s="18">
        <v>4.88220372010257E-4</v>
      </c>
      <c r="BJ70" s="18">
        <v>1.06865447769307E-4</v>
      </c>
      <c r="BK70" s="18">
        <v>4.7883491542237999E-5</v>
      </c>
      <c r="BL70" s="18">
        <v>6.0266904825496099E-5</v>
      </c>
      <c r="BM70" s="20">
        <v>8.7416761009994406E-5</v>
      </c>
      <c r="BN70" s="20">
        <v>0.74104782948830505</v>
      </c>
      <c r="BO70" s="18">
        <v>0.126846067129053</v>
      </c>
      <c r="BP70" s="18">
        <v>0.15435665208431501</v>
      </c>
      <c r="BQ70" s="18">
        <v>0.17318057330067599</v>
      </c>
      <c r="BR70" s="18">
        <v>0.16376861269249501</v>
      </c>
      <c r="BS70" s="18">
        <v>7.8929962439815399E-2</v>
      </c>
      <c r="BT70" s="18">
        <v>1.331052234061E-2</v>
      </c>
      <c r="BU70" s="18">
        <v>0.57727921679580996</v>
      </c>
      <c r="BV70" s="20">
        <v>0.14939833906994701</v>
      </c>
      <c r="BW70" s="20">
        <v>16.945319775782998</v>
      </c>
      <c r="BX70" s="18">
        <v>10.3891028592145</v>
      </c>
      <c r="BY70" s="18">
        <v>4.5249685962703703</v>
      </c>
      <c r="BZ70" s="20">
        <v>0.32912882509097702</v>
      </c>
      <c r="CA70" s="20">
        <v>0.3</v>
      </c>
      <c r="CB70" s="18">
        <v>4</v>
      </c>
      <c r="CC70" s="18">
        <v>273.78100000000001</v>
      </c>
      <c r="CD70" s="18">
        <v>0.34699999999999998</v>
      </c>
      <c r="CE70" s="18">
        <v>0</v>
      </c>
      <c r="CF70" s="18">
        <v>14</v>
      </c>
      <c r="CG70" s="18">
        <v>0</v>
      </c>
      <c r="CH70" s="18">
        <v>0</v>
      </c>
      <c r="CI70" s="18">
        <v>38</v>
      </c>
      <c r="CJ70" s="18">
        <v>42</v>
      </c>
      <c r="CK70" s="18">
        <v>296.55976700782799</v>
      </c>
      <c r="CL70" s="20">
        <v>1</v>
      </c>
      <c r="CM70" s="20"/>
      <c r="CN70" s="21">
        <v>-37</v>
      </c>
      <c r="CO70" s="21">
        <v>-12.3</v>
      </c>
      <c r="CP70" s="21">
        <v>23</v>
      </c>
      <c r="CQ70" s="21">
        <v>4</v>
      </c>
      <c r="CR70" s="21">
        <v>36</v>
      </c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1">
        <v>10.5456</v>
      </c>
      <c r="DL70" s="21">
        <v>5604</v>
      </c>
      <c r="DO70" s="21">
        <v>277.04295110670802</v>
      </c>
      <c r="DR70" s="1">
        <v>1862.3511725324599</v>
      </c>
      <c r="DS70" s="1">
        <v>277.369203318465</v>
      </c>
      <c r="DT70" s="20">
        <v>1862.4</v>
      </c>
      <c r="DU70" s="1">
        <v>1.9497458076046701</v>
      </c>
      <c r="DV70">
        <f t="shared" si="3"/>
        <v>6.1870815361560139E-2</v>
      </c>
      <c r="DW70" s="11">
        <v>-10.430662999999999</v>
      </c>
      <c r="DX70">
        <v>269.32067899999998</v>
      </c>
      <c r="DY70" s="10" t="s">
        <v>427</v>
      </c>
      <c r="DZ70" s="10" t="s">
        <v>428</v>
      </c>
      <c r="EA70" s="10" t="s">
        <v>429</v>
      </c>
      <c r="EB70" s="10" t="s">
        <v>430</v>
      </c>
      <c r="EC70" s="10" t="s">
        <v>431</v>
      </c>
    </row>
    <row r="71" spans="1:133">
      <c r="A71" s="17">
        <v>38599</v>
      </c>
      <c r="B71" s="21">
        <v>-33.229999999999997</v>
      </c>
      <c r="C71" s="21">
        <v>-32.31</v>
      </c>
      <c r="D71" s="17"/>
      <c r="E71" s="17"/>
      <c r="F71" s="17"/>
      <c r="G71" s="17"/>
      <c r="H71" s="17"/>
      <c r="I71" s="17"/>
      <c r="J71" s="21">
        <v>0.14000000000000001</v>
      </c>
      <c r="K71" s="18" t="s">
        <v>117</v>
      </c>
      <c r="L71" s="19">
        <v>2513.8756845333101</v>
      </c>
      <c r="M71" s="21">
        <v>143.991108258764</v>
      </c>
      <c r="N71" s="20">
        <v>6.4354652418716907E-2</v>
      </c>
      <c r="O71" s="18">
        <v>2.28664491130116E-3</v>
      </c>
      <c r="P71" s="18">
        <v>0.11625993486172199</v>
      </c>
      <c r="Q71" s="18">
        <v>4.5732898226023199E-3</v>
      </c>
      <c r="R71" s="18">
        <v>6.7919494790188396E-3</v>
      </c>
      <c r="S71" s="18">
        <v>4.0128346743484103E-3</v>
      </c>
      <c r="T71" s="18">
        <v>6.93276859712801E-3</v>
      </c>
      <c r="U71" s="20">
        <v>4.1284597085343797E-3</v>
      </c>
      <c r="V71" s="20">
        <v>2.4489934348372899</v>
      </c>
      <c r="W71" s="18">
        <v>2.04816099793277</v>
      </c>
      <c r="X71" s="18">
        <v>2.2485772163850299</v>
      </c>
      <c r="Y71" s="8">
        <f t="shared" si="4"/>
        <v>1805.0902147113784</v>
      </c>
      <c r="Z71" s="20">
        <v>0.20041621845226101</v>
      </c>
      <c r="AA71" s="20">
        <v>0.49430303561101702</v>
      </c>
      <c r="AB71" s="18">
        <v>0.49446889289534601</v>
      </c>
      <c r="AC71" s="18">
        <v>0.494384765625</v>
      </c>
      <c r="AD71" s="18">
        <v>1.6585728432982899E-4</v>
      </c>
      <c r="AE71" s="18">
        <v>5.5398893188277195E-4</v>
      </c>
      <c r="AF71" s="18">
        <v>0.5126953125</v>
      </c>
      <c r="AG71" s="18">
        <v>1.9199749547189798E-5</v>
      </c>
      <c r="AH71" s="18">
        <v>0.548095703125</v>
      </c>
      <c r="AI71" s="20">
        <v>3.7073053080437499E-6</v>
      </c>
      <c r="AJ71" s="20">
        <v>50</v>
      </c>
      <c r="AK71" s="18">
        <v>0.50191965726643895</v>
      </c>
      <c r="AL71" s="18">
        <v>0.51155512713296003</v>
      </c>
      <c r="AM71" s="18">
        <v>0.5078125</v>
      </c>
      <c r="AN71" s="18">
        <v>9.6354698665216398E-3</v>
      </c>
      <c r="AO71" s="18">
        <v>6.3820358731817397E-4</v>
      </c>
      <c r="AP71" s="18">
        <v>0.8984375</v>
      </c>
      <c r="AQ71" s="18">
        <v>4.7954852215614902E-6</v>
      </c>
      <c r="AR71" s="18">
        <v>0.95703125</v>
      </c>
      <c r="AS71" s="20">
        <v>6.4226049369063196E-6</v>
      </c>
      <c r="AT71" s="20">
        <v>5.6919535173732202E-6</v>
      </c>
      <c r="AU71" s="18">
        <v>3.9846713691892398E-6</v>
      </c>
      <c r="AV71" s="18">
        <v>5.3584363244221897E-4</v>
      </c>
      <c r="AW71" s="18">
        <v>7.0144876845268096E-4</v>
      </c>
      <c r="AX71" s="18">
        <v>4.2135874958736398E-6</v>
      </c>
      <c r="AY71" s="18">
        <v>4.6818293688748703E-6</v>
      </c>
      <c r="AZ71" s="18">
        <v>1.51967367683255E-6</v>
      </c>
      <c r="BA71" s="18">
        <v>1.87254838477737E-6</v>
      </c>
      <c r="BB71" s="18">
        <v>8.7513314272928895E-7</v>
      </c>
      <c r="BC71" s="20">
        <v>1.1733356498634401E-6</v>
      </c>
      <c r="BD71" s="20">
        <v>1.0843339370884299E-5</v>
      </c>
      <c r="BE71" s="18">
        <v>2.1136806688720599E-5</v>
      </c>
      <c r="BF71" s="18">
        <v>4.1576935114024603E-4</v>
      </c>
      <c r="BG71" s="18">
        <v>4.3607310488825399E-4</v>
      </c>
      <c r="BH71" s="18">
        <v>9.7658596386013208E-6</v>
      </c>
      <c r="BI71" s="18">
        <v>9.3108937295168007E-6</v>
      </c>
      <c r="BJ71" s="18">
        <v>6.58397563312974E-6</v>
      </c>
      <c r="BK71" s="18">
        <v>3.2979133492422102E-6</v>
      </c>
      <c r="BL71" s="18">
        <v>2.4014673627480501E-6</v>
      </c>
      <c r="BM71" s="20">
        <v>1.7840966480787901E-6</v>
      </c>
      <c r="BN71" s="20">
        <v>6.6666818885220594E-2</v>
      </c>
      <c r="BO71" s="18">
        <v>6.6538634124709501E-3</v>
      </c>
      <c r="BP71" s="18">
        <v>2.35482912005411E-2</v>
      </c>
      <c r="BQ71" s="18">
        <v>2.24559560043231E-2</v>
      </c>
      <c r="BR71" s="18">
        <v>2.30021236024321E-2</v>
      </c>
      <c r="BS71" s="18">
        <v>2.4663388910575799E-3</v>
      </c>
      <c r="BT71" s="18">
        <v>7.7239762457451502E-4</v>
      </c>
      <c r="BU71" s="18">
        <v>4.3664695282788497E-2</v>
      </c>
      <c r="BV71" s="20">
        <v>7.0962473066658802E-3</v>
      </c>
      <c r="BW71" s="20">
        <v>17.1173144354008</v>
      </c>
      <c r="BX71" s="18">
        <v>10.135680321971099</v>
      </c>
      <c r="BY71" s="18">
        <v>2.8982897421771798</v>
      </c>
      <c r="BZ71" s="20">
        <v>4.4953215825468303E-2</v>
      </c>
      <c r="CA71" s="20">
        <v>0.28000000000000003</v>
      </c>
      <c r="CB71" s="18">
        <v>3.46</v>
      </c>
      <c r="CC71" s="18">
        <v>139.608</v>
      </c>
      <c r="CD71" s="18">
        <v>0.34499999999999997</v>
      </c>
      <c r="CE71" s="18">
        <v>0</v>
      </c>
      <c r="CF71" s="18">
        <v>49</v>
      </c>
      <c r="CG71" s="18">
        <v>0</v>
      </c>
      <c r="CH71" s="18">
        <v>1</v>
      </c>
      <c r="CI71" s="18">
        <v>23</v>
      </c>
      <c r="CJ71" s="18">
        <v>16</v>
      </c>
      <c r="CK71" s="18">
        <v>447.93057727813698</v>
      </c>
      <c r="CL71" s="20">
        <v>5</v>
      </c>
      <c r="CM71" s="20"/>
      <c r="CN71" s="21">
        <v>-15.6</v>
      </c>
      <c r="CO71" s="21">
        <v>-48</v>
      </c>
      <c r="CP71" s="21">
        <v>23</v>
      </c>
      <c r="CQ71" s="21">
        <v>4</v>
      </c>
      <c r="CR71" s="21">
        <v>36</v>
      </c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1">
        <v>18.527200000000001</v>
      </c>
      <c r="DL71" s="21">
        <v>8304</v>
      </c>
      <c r="DO71" s="21">
        <v>143.991108258764</v>
      </c>
      <c r="DR71" s="1">
        <v>2513.8756845333101</v>
      </c>
      <c r="DS71" s="1">
        <v>143.911841962224</v>
      </c>
      <c r="DT71" s="20">
        <v>2513.9</v>
      </c>
      <c r="DU71" s="1">
        <v>2.3951617611053702</v>
      </c>
      <c r="DV71">
        <f t="shared" si="3"/>
        <v>0.14658454472034022</v>
      </c>
      <c r="DW71" s="11">
        <v>-3.309301</v>
      </c>
      <c r="DX71">
        <v>279.21533199999999</v>
      </c>
      <c r="DY71" s="10" t="s">
        <v>432</v>
      </c>
      <c r="DZ71" s="10" t="s">
        <v>433</v>
      </c>
      <c r="EA71" s="10" t="s">
        <v>434</v>
      </c>
      <c r="EB71" s="10" t="s">
        <v>435</v>
      </c>
      <c r="EC71" s="10" t="s">
        <v>436</v>
      </c>
    </row>
    <row r="72" spans="1:133">
      <c r="A72" s="7">
        <v>38457</v>
      </c>
      <c r="B72">
        <v>-43.76</v>
      </c>
      <c r="C72">
        <v>-73.900000000000006</v>
      </c>
      <c r="D72" s="7"/>
      <c r="E72" s="7"/>
      <c r="F72" s="7"/>
      <c r="G72" s="7"/>
      <c r="H72" s="7"/>
      <c r="I72" s="7"/>
      <c r="J72">
        <v>0.08</v>
      </c>
      <c r="K72" s="8" t="s">
        <v>140</v>
      </c>
      <c r="L72" s="1">
        <v>2445.8525337264</v>
      </c>
      <c r="M72">
        <v>213.36207383214301</v>
      </c>
      <c r="N72" s="1">
        <v>2.1926113277856402E-2</v>
      </c>
      <c r="O72" s="8">
        <v>4.0185470628395399E-3</v>
      </c>
      <c r="P72" s="8">
        <v>3.6599055224283202E-2</v>
      </c>
      <c r="Q72" s="8">
        <v>8.0370941256790694E-3</v>
      </c>
      <c r="R72" s="8">
        <v>3.38015173009011E-3</v>
      </c>
      <c r="S72" s="8">
        <v>2.0286122562984E-3</v>
      </c>
      <c r="T72" s="8">
        <v>2.8883043916142601E-3</v>
      </c>
      <c r="U72" s="1">
        <v>1.71512785670408E-3</v>
      </c>
      <c r="V72" s="1">
        <v>2.14182189411724</v>
      </c>
      <c r="W72" s="8">
        <v>2.00109554727175</v>
      </c>
      <c r="X72" s="8">
        <v>2.0714587206944901</v>
      </c>
      <c r="Y72" s="8">
        <f t="shared" si="4"/>
        <v>255.21905082781791</v>
      </c>
      <c r="Z72" s="1">
        <v>7.0363173422748504E-2</v>
      </c>
      <c r="AA72" s="1">
        <v>0.53563231910178</v>
      </c>
      <c r="AB72" s="1">
        <v>0.535998748415351</v>
      </c>
      <c r="AC72" s="1">
        <v>0.535888671875</v>
      </c>
      <c r="AD72" s="1">
        <v>3.6642931357089298E-4</v>
      </c>
      <c r="AE72" s="1">
        <v>3.9182028016969796E-3</v>
      </c>
      <c r="AF72" s="1">
        <v>0.538330078125</v>
      </c>
      <c r="AG72" s="1">
        <v>1.33920268224707E-4</v>
      </c>
      <c r="AH72" s="1">
        <v>0.5419921875</v>
      </c>
      <c r="AI72" s="1">
        <v>2.8330359362860102E-4</v>
      </c>
      <c r="AJ72" s="1">
        <v>30</v>
      </c>
      <c r="AK72" s="8">
        <v>0.51627628551853699</v>
      </c>
      <c r="AL72" s="8">
        <v>0.533618285188178</v>
      </c>
      <c r="AM72" s="8">
        <v>0.52734375</v>
      </c>
      <c r="AN72" s="8">
        <v>1.7341999669641301E-2</v>
      </c>
      <c r="AO72" s="8">
        <v>2.3829980378833899E-3</v>
      </c>
      <c r="AP72" s="8">
        <v>0.78125</v>
      </c>
      <c r="AQ72" s="8">
        <v>3.7664570528178998E-5</v>
      </c>
      <c r="AR72" s="8">
        <v>1.015625</v>
      </c>
      <c r="AS72" s="1">
        <v>2.1790327851268401E-5</v>
      </c>
      <c r="AT72" s="1">
        <v>8.8484332526688397E-5</v>
      </c>
      <c r="AU72" s="1">
        <v>8.4543815302284595E-5</v>
      </c>
      <c r="AV72" s="1">
        <v>3.9874131118472801E-3</v>
      </c>
      <c r="AW72" s="1">
        <v>2.96379682946416E-3</v>
      </c>
      <c r="AX72" s="1">
        <v>1.6006916747993499E-4</v>
      </c>
      <c r="AY72" s="1">
        <v>1.54591200723638E-4</v>
      </c>
      <c r="AZ72" s="1">
        <v>2.9788042820414901E-5</v>
      </c>
      <c r="BA72" s="1">
        <v>3.8942470401397299E-5</v>
      </c>
      <c r="BB72" s="1">
        <v>6.7766313707003198E-6</v>
      </c>
      <c r="BC72" s="1">
        <v>3.5647125659317999E-6</v>
      </c>
      <c r="BD72" s="1">
        <v>1.4916907831805101E-4</v>
      </c>
      <c r="BE72" s="8">
        <v>1.10464849699026E-4</v>
      </c>
      <c r="BF72" s="8">
        <v>6.7426751479396701E-3</v>
      </c>
      <c r="BG72" s="8">
        <v>4.8203173542559199E-3</v>
      </c>
      <c r="BH72" s="8">
        <v>1.4916907831805101E-4</v>
      </c>
      <c r="BI72" s="8">
        <v>1.10464849699026E-4</v>
      </c>
      <c r="BJ72" s="8">
        <v>4.9446653844274703E-5</v>
      </c>
      <c r="BK72" s="8">
        <v>6.2702721985337899E-5</v>
      </c>
      <c r="BL72" s="8">
        <v>4.3454308280421801E-5</v>
      </c>
      <c r="BM72" s="1">
        <v>7.1244591869438996E-5</v>
      </c>
      <c r="BN72" s="1">
        <v>1.62090276381456E-2</v>
      </c>
      <c r="BO72" s="8">
        <v>3.9696905203462996E-3</v>
      </c>
      <c r="BP72" s="8">
        <v>8.9431742298727405E-3</v>
      </c>
      <c r="BQ72" s="8">
        <v>5.7361849017413102E-3</v>
      </c>
      <c r="BR72" s="8">
        <v>7.3396795658070202E-3</v>
      </c>
      <c r="BS72" s="8">
        <v>1.12144464061395E-3</v>
      </c>
      <c r="BT72" s="8">
        <v>2.2676839011146299E-3</v>
      </c>
      <c r="BU72" s="8">
        <v>8.8693480723385596E-3</v>
      </c>
      <c r="BV72" s="1">
        <v>4.1250552613618504E-3</v>
      </c>
      <c r="BW72" s="1">
        <v>10.8276367887508</v>
      </c>
      <c r="BX72" s="8">
        <v>6.9196013880054004</v>
      </c>
      <c r="BY72" s="8">
        <v>2.2084108022450599</v>
      </c>
      <c r="BZ72" s="1">
        <v>0.11964535621941701</v>
      </c>
      <c r="CA72" s="1">
        <v>0.36</v>
      </c>
      <c r="CB72" s="8">
        <v>2.2000000000000002</v>
      </c>
      <c r="CC72" s="8">
        <v>225.166</v>
      </c>
      <c r="CD72" s="8">
        <v>0.34100000000000003</v>
      </c>
      <c r="CE72" s="8">
        <v>8</v>
      </c>
      <c r="CF72" s="8">
        <v>36</v>
      </c>
      <c r="CG72" s="8">
        <v>0</v>
      </c>
      <c r="CH72" s="8">
        <v>9</v>
      </c>
      <c r="CI72" s="8">
        <v>2</v>
      </c>
      <c r="CJ72" s="8">
        <v>14</v>
      </c>
      <c r="CK72" s="8">
        <v>594.38775515556301</v>
      </c>
      <c r="CL72" s="1">
        <v>1</v>
      </c>
      <c r="CM72" s="1"/>
      <c r="CN72">
        <v>-26.3</v>
      </c>
      <c r="CO72">
        <v>-57.3</v>
      </c>
      <c r="CP72">
        <v>6</v>
      </c>
      <c r="CQ72">
        <v>54</v>
      </c>
      <c r="CR72">
        <v>59</v>
      </c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>
        <v>25.488099999999999</v>
      </c>
      <c r="DL72">
        <v>7861</v>
      </c>
      <c r="DO72">
        <v>213.36207383214301</v>
      </c>
      <c r="DR72" s="1">
        <v>2445.8525337264</v>
      </c>
      <c r="DS72" s="1">
        <v>213.402333382715</v>
      </c>
      <c r="DT72" s="1">
        <v>2445</v>
      </c>
      <c r="DU72" s="1">
        <v>2.2562920577307501</v>
      </c>
      <c r="DV72">
        <f t="shared" si="3"/>
        <v>0.18483333703626004</v>
      </c>
      <c r="DW72" s="11">
        <v>-9.2375790000000002</v>
      </c>
      <c r="DX72">
        <v>279.38198899999998</v>
      </c>
      <c r="DY72" s="10" t="s">
        <v>437</v>
      </c>
      <c r="DZ72" s="10" t="s">
        <v>438</v>
      </c>
      <c r="EA72" s="10" t="s">
        <v>439</v>
      </c>
      <c r="EB72" s="10" t="s">
        <v>440</v>
      </c>
      <c r="EC72" s="10" t="s">
        <v>441</v>
      </c>
    </row>
    <row r="73" spans="1:133">
      <c r="A73" s="7">
        <v>38417</v>
      </c>
      <c r="B73">
        <v>-12.41</v>
      </c>
      <c r="C73">
        <v>20.93</v>
      </c>
      <c r="D73" s="7"/>
      <c r="E73" s="7"/>
      <c r="F73" s="7"/>
      <c r="G73" s="7"/>
      <c r="H73" s="7"/>
      <c r="I73" s="7"/>
      <c r="J73">
        <v>0.09</v>
      </c>
      <c r="K73" s="8" t="s">
        <v>224</v>
      </c>
      <c r="L73" s="1">
        <v>834.89349584066804</v>
      </c>
      <c r="M73">
        <v>27.423495546397501</v>
      </c>
      <c r="N73" s="1">
        <v>7.8778810652748998E-2</v>
      </c>
      <c r="O73" s="8">
        <v>1.9072045309421401E-2</v>
      </c>
      <c r="P73" s="8">
        <v>0.14347396620814901</v>
      </c>
      <c r="Q73" s="8">
        <v>3.8144090618842698E-2</v>
      </c>
      <c r="R73" s="8">
        <v>5.6718044167812197E-3</v>
      </c>
      <c r="S73" s="8">
        <v>3.3676952782643699E-3</v>
      </c>
      <c r="T73" s="8">
        <v>4.9646208504779202E-3</v>
      </c>
      <c r="U73" s="1">
        <v>2.9087332190795602E-3</v>
      </c>
      <c r="V73" s="1">
        <v>1.05185200970855</v>
      </c>
      <c r="W73" s="8">
        <v>1.1061650504173599</v>
      </c>
      <c r="X73" s="8">
        <v>1.0790085300629599</v>
      </c>
      <c r="Y73" s="8">
        <f t="shared" si="4"/>
        <v>98.626314357002698</v>
      </c>
      <c r="Z73" s="1">
        <v>2.7156520354402899E-2</v>
      </c>
      <c r="AA73" s="1">
        <v>0.78096019571280495</v>
      </c>
      <c r="AB73" s="1">
        <v>0.78132958433837296</v>
      </c>
      <c r="AC73" s="1">
        <v>0.78125</v>
      </c>
      <c r="AD73" s="1">
        <v>3.6938862556779001E-4</v>
      </c>
      <c r="AE73" s="1">
        <v>1.01392818592029E-2</v>
      </c>
      <c r="AF73" s="1">
        <v>0.81787109375</v>
      </c>
      <c r="AG73" s="1">
        <v>1.04007926522146E-4</v>
      </c>
      <c r="AH73" s="1">
        <v>0.99365234375</v>
      </c>
      <c r="AI73" s="1">
        <v>2.33048510202498E-5</v>
      </c>
      <c r="AJ73" s="1">
        <v>50</v>
      </c>
      <c r="AK73" s="8">
        <v>0.76039027328693998</v>
      </c>
      <c r="AL73" s="8">
        <v>0.77046740893397103</v>
      </c>
      <c r="AM73" s="8">
        <v>0.76171875</v>
      </c>
      <c r="AN73" s="8">
        <v>1.0077135647030401E-2</v>
      </c>
      <c r="AO73" s="8">
        <v>4.3475684718646899E-2</v>
      </c>
      <c r="AP73" s="8">
        <v>1.4453125</v>
      </c>
      <c r="AQ73" s="8">
        <v>2.8405659196484301E-5</v>
      </c>
      <c r="AR73" s="8">
        <v>1.50390625</v>
      </c>
      <c r="AS73" s="1">
        <v>2.08577739860429E-5</v>
      </c>
      <c r="AT73" s="1">
        <v>7.2441529976408103E-5</v>
      </c>
      <c r="AU73" s="1">
        <v>7.8037140103129197E-5</v>
      </c>
      <c r="AV73" s="1">
        <v>4.0193003491503397E-3</v>
      </c>
      <c r="AW73" s="1">
        <v>5.3120690922658096E-3</v>
      </c>
      <c r="AX73" s="1">
        <v>1.46910171000964E-4</v>
      </c>
      <c r="AY73" s="1">
        <v>1.4898769344312801E-4</v>
      </c>
      <c r="AZ73" s="1">
        <v>8.3392875257639996E-5</v>
      </c>
      <c r="BA73" s="1">
        <v>1.04715541252101E-4</v>
      </c>
      <c r="BB73" s="1">
        <v>2.9628477371473299E-5</v>
      </c>
      <c r="BC73" s="1">
        <v>1.7505786084961598E-5</v>
      </c>
      <c r="BD73" s="1">
        <v>2.8732146878209501E-4</v>
      </c>
      <c r="BE73" s="8">
        <v>5.9764343438020696E-4</v>
      </c>
      <c r="BF73" s="8">
        <v>3.3365901677218398E-3</v>
      </c>
      <c r="BG73" s="8">
        <v>2.3454376923671802E-3</v>
      </c>
      <c r="BH73" s="8">
        <v>2.7934984078398299E-4</v>
      </c>
      <c r="BI73" s="8">
        <v>3.7363083661805198E-4</v>
      </c>
      <c r="BJ73" s="8">
        <v>2.8732146878209501E-4</v>
      </c>
      <c r="BK73" s="8">
        <v>5.9764343438020696E-4</v>
      </c>
      <c r="BL73" s="8">
        <v>5.6873128770793401E-5</v>
      </c>
      <c r="BM73" s="1">
        <v>7.0124938250668695E-5</v>
      </c>
      <c r="BN73" s="1">
        <v>6.8490028961282298E-2</v>
      </c>
      <c r="BO73" s="8">
        <v>6.3976743010145207E-2</v>
      </c>
      <c r="BP73" s="8">
        <v>1.87872114592165E-2</v>
      </c>
      <c r="BQ73" s="8">
        <v>1.1426171812973999E-2</v>
      </c>
      <c r="BR73" s="8">
        <v>1.5106691636095199E-2</v>
      </c>
      <c r="BS73" s="8">
        <v>1.35319148277332E-2</v>
      </c>
      <c r="BT73" s="8">
        <v>5.2050410504411102E-3</v>
      </c>
      <c r="BU73" s="8">
        <v>5.3383337325187102E-2</v>
      </c>
      <c r="BV73" s="1">
        <v>6.5392173576745302E-2</v>
      </c>
      <c r="BW73" s="1">
        <v>25.296000296422601</v>
      </c>
      <c r="BX73" s="8">
        <v>16.456673328412201</v>
      </c>
      <c r="BY73" s="8">
        <v>4.5337543527820099</v>
      </c>
      <c r="BZ73" s="1">
        <v>1.17516416239413</v>
      </c>
      <c r="CA73" s="1">
        <v>0.28799999999999998</v>
      </c>
      <c r="CB73" s="8">
        <v>4.9000000000000004</v>
      </c>
      <c r="CC73" s="8">
        <v>24.704000000000001</v>
      </c>
      <c r="CD73" s="8">
        <v>0.36799999999999999</v>
      </c>
      <c r="CE73" s="8">
        <v>14</v>
      </c>
      <c r="CF73" s="8">
        <v>27</v>
      </c>
      <c r="CG73" s="8">
        <v>0</v>
      </c>
      <c r="CH73" s="8">
        <v>14</v>
      </c>
      <c r="CI73" s="8">
        <v>57</v>
      </c>
      <c r="CJ73" s="8">
        <v>40</v>
      </c>
      <c r="CK73" s="8">
        <v>358.16881847381597</v>
      </c>
      <c r="CL73" s="1">
        <v>3</v>
      </c>
      <c r="CM73" s="1"/>
      <c r="CN73">
        <v>-19.100000000000001</v>
      </c>
      <c r="CO73">
        <v>17.399999999999999</v>
      </c>
      <c r="CP73">
        <v>14</v>
      </c>
      <c r="CQ73">
        <v>12</v>
      </c>
      <c r="CR73">
        <v>23</v>
      </c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>
        <v>15.031000000000001</v>
      </c>
      <c r="DL73">
        <v>2617</v>
      </c>
      <c r="DO73">
        <v>27.423495546397501</v>
      </c>
      <c r="DR73" s="1">
        <v>834.89349584066804</v>
      </c>
      <c r="DS73" s="1">
        <v>25.921217434465898</v>
      </c>
      <c r="DT73" s="1">
        <v>834.9</v>
      </c>
      <c r="DU73" s="1">
        <v>1.13235982594058</v>
      </c>
      <c r="DV73">
        <f t="shared" si="3"/>
        <v>5.3351295877620108E-2</v>
      </c>
      <c r="DW73" s="11">
        <v>6.6472000000000003E-2</v>
      </c>
      <c r="DX73">
        <v>282.82165500000002</v>
      </c>
      <c r="DY73" s="10" t="s">
        <v>442</v>
      </c>
      <c r="DZ73" s="10" t="s">
        <v>443</v>
      </c>
      <c r="EA73" s="10" t="s">
        <v>444</v>
      </c>
      <c r="EB73" s="10" t="s">
        <v>445</v>
      </c>
      <c r="EC73" s="10" t="s">
        <v>446</v>
      </c>
    </row>
    <row r="74" spans="1:133">
      <c r="A74" s="7">
        <v>38417</v>
      </c>
      <c r="B74">
        <v>-12.41</v>
      </c>
      <c r="C74">
        <v>20.93</v>
      </c>
      <c r="D74" s="7"/>
      <c r="E74" s="7"/>
      <c r="F74" s="7"/>
      <c r="G74" s="7"/>
      <c r="H74" s="7"/>
      <c r="I74" s="7"/>
      <c r="J74">
        <v>0.09</v>
      </c>
      <c r="K74" s="8" t="s">
        <v>94</v>
      </c>
      <c r="L74" s="1">
        <v>2147.5980033782298</v>
      </c>
      <c r="M74">
        <v>234.06988217731401</v>
      </c>
      <c r="N74" s="1">
        <v>3.4413709776962197E-2</v>
      </c>
      <c r="O74" s="8">
        <v>3.6793977830713001E-3</v>
      </c>
      <c r="P74" s="8">
        <v>6.0033754276881499E-2</v>
      </c>
      <c r="Q74" s="8">
        <v>7.3587955661426098E-3</v>
      </c>
      <c r="R74" s="8">
        <v>4.7593788165163102E-3</v>
      </c>
      <c r="S74" s="8">
        <v>2.7392870367450401E-3</v>
      </c>
      <c r="T74" s="8">
        <v>5.0994073843817003E-3</v>
      </c>
      <c r="U74" s="1">
        <v>3.0322324697218302E-3</v>
      </c>
      <c r="V74" s="1">
        <v>2.8126354954171702</v>
      </c>
      <c r="W74" s="8">
        <v>3.1946582965443899</v>
      </c>
      <c r="X74" s="8">
        <v>3.0036468959807801</v>
      </c>
      <c r="Y74" s="8">
        <f t="shared" si="4"/>
        <v>81.673695146152724</v>
      </c>
      <c r="Z74" s="1">
        <v>0.19101140056360999</v>
      </c>
      <c r="AA74" s="1">
        <v>0.37106807865465702</v>
      </c>
      <c r="AB74" s="1">
        <v>0.37257380818532698</v>
      </c>
      <c r="AC74" s="1">
        <v>0.372314453125</v>
      </c>
      <c r="AD74" s="1">
        <v>1.50572953066941E-3</v>
      </c>
      <c r="AE74" s="1">
        <v>1.2243844217045999E-2</v>
      </c>
      <c r="AF74" s="1">
        <v>0.384521484375</v>
      </c>
      <c r="AG74" s="1">
        <v>7.3055759825799301E-4</v>
      </c>
      <c r="AH74" s="1">
        <v>0.400390625</v>
      </c>
      <c r="AI74" s="1">
        <v>3.0636095353809201E-4</v>
      </c>
      <c r="AJ74" s="1">
        <v>40</v>
      </c>
      <c r="AK74" s="8">
        <v>0.35188806618338597</v>
      </c>
      <c r="AL74" s="8">
        <v>0.37766063796289701</v>
      </c>
      <c r="AM74" s="8">
        <v>0.37109375</v>
      </c>
      <c r="AN74" s="8">
        <v>2.57725717795113E-2</v>
      </c>
      <c r="AO74" s="8">
        <v>1.3669644201547501E-2</v>
      </c>
      <c r="AP74" s="8">
        <v>0.46875</v>
      </c>
      <c r="AQ74" s="8">
        <v>2.4311513011805001E-4</v>
      </c>
      <c r="AR74" s="8">
        <v>0.625</v>
      </c>
      <c r="AS74" s="1">
        <v>3.4860376173168799E-4</v>
      </c>
      <c r="AT74" s="1">
        <v>3.9319198946426598E-4</v>
      </c>
      <c r="AU74" s="1">
        <v>2.21844101430875E-4</v>
      </c>
      <c r="AV74" s="1">
        <v>1.9478200272965199E-3</v>
      </c>
      <c r="AW74" s="1">
        <v>2.7567783850128702E-3</v>
      </c>
      <c r="AX74" s="1">
        <v>3.1297021633458797E-4</v>
      </c>
      <c r="AY74" s="1">
        <v>2.89680612677708E-4</v>
      </c>
      <c r="AZ74" s="1">
        <v>1.4115007674045201E-4</v>
      </c>
      <c r="BA74" s="1">
        <v>7.9193628946356597E-5</v>
      </c>
      <c r="BB74" s="1">
        <v>4.0436613966921097E-5</v>
      </c>
      <c r="BC74" s="1">
        <v>4.4054263061274202E-5</v>
      </c>
      <c r="BD74" s="1">
        <v>8.5261220661075703E-4</v>
      </c>
      <c r="BE74" s="8">
        <v>6.1362328719644999E-4</v>
      </c>
      <c r="BF74" s="8">
        <v>1.8978899488586399E-3</v>
      </c>
      <c r="BG74" s="8">
        <v>2.1708613255692799E-3</v>
      </c>
      <c r="BH74" s="8">
        <v>2.1714294132251199E-4</v>
      </c>
      <c r="BI74" s="8">
        <v>1.08612862181259E-4</v>
      </c>
      <c r="BJ74" s="8">
        <v>1.5131078223253099E-4</v>
      </c>
      <c r="BK74" s="8">
        <v>1.1661729380223499E-4</v>
      </c>
      <c r="BL74" s="8">
        <v>6.0677116301990298E-5</v>
      </c>
      <c r="BM74" s="1">
        <v>6.2225663555251105E-5</v>
      </c>
      <c r="BN74" s="1">
        <v>3.2564797515487201E-2</v>
      </c>
      <c r="BO74" s="8">
        <v>8.4181118429428603E-3</v>
      </c>
      <c r="BP74" s="8">
        <v>1.11442955537012E-2</v>
      </c>
      <c r="BQ74" s="8">
        <v>1.21395661249947E-2</v>
      </c>
      <c r="BR74" s="8">
        <v>1.16419308393479E-2</v>
      </c>
      <c r="BS74" s="8">
        <v>8.4895206773107903E-4</v>
      </c>
      <c r="BT74" s="8">
        <v>7.0376257007702804E-4</v>
      </c>
      <c r="BU74" s="8">
        <v>2.0922866676139299E-2</v>
      </c>
      <c r="BV74" s="1">
        <v>8.4608112266850496E-3</v>
      </c>
      <c r="BW74" s="1">
        <v>12.613779358883701</v>
      </c>
      <c r="BX74" s="8">
        <v>7.4227510175911897</v>
      </c>
      <c r="BY74" s="8">
        <v>2.7971990183469599</v>
      </c>
      <c r="BZ74" s="1">
        <v>0.333681584740811</v>
      </c>
      <c r="CA74" s="1">
        <v>0.21</v>
      </c>
      <c r="CB74" s="8">
        <v>0.7</v>
      </c>
      <c r="CC74" s="8">
        <v>244.29400000000001</v>
      </c>
      <c r="CD74" s="8">
        <v>0.29299999999999998</v>
      </c>
      <c r="CE74" s="8">
        <v>15</v>
      </c>
      <c r="CF74" s="8">
        <v>37</v>
      </c>
      <c r="CG74" s="8">
        <v>0</v>
      </c>
      <c r="CH74" s="8">
        <v>16</v>
      </c>
      <c r="CI74" s="8">
        <v>18</v>
      </c>
      <c r="CJ74" s="8">
        <v>16</v>
      </c>
      <c r="CK74" s="8">
        <v>454.99999976158102</v>
      </c>
      <c r="CL74" s="1">
        <v>1</v>
      </c>
      <c r="CM74" s="1"/>
      <c r="CN74">
        <v>-1.3</v>
      </c>
      <c r="CO74">
        <v>36.799999999999997</v>
      </c>
      <c r="CP74">
        <v>14</v>
      </c>
      <c r="CQ74">
        <v>12</v>
      </c>
      <c r="CR74">
        <v>23</v>
      </c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>
        <v>-5.4675000000000002</v>
      </c>
      <c r="DL74">
        <v>7537</v>
      </c>
      <c r="DO74">
        <v>234.06988217731401</v>
      </c>
      <c r="DR74" s="1">
        <v>2147.5980033782298</v>
      </c>
      <c r="DS74" s="1">
        <v>233.98125136302701</v>
      </c>
      <c r="DT74" s="1">
        <v>2147.6</v>
      </c>
      <c r="DU74" s="1">
        <v>2.9470973915320702</v>
      </c>
      <c r="DV74">
        <f t="shared" si="3"/>
        <v>5.6549504448709875E-2</v>
      </c>
      <c r="DW74" s="11">
        <v>9.5380280000000006</v>
      </c>
      <c r="DX74">
        <v>282.94430499999999</v>
      </c>
      <c r="DY74" s="10" t="s">
        <v>447</v>
      </c>
      <c r="DZ74" s="10" t="s">
        <v>448</v>
      </c>
      <c r="EA74" s="10" t="s">
        <v>449</v>
      </c>
      <c r="EB74" s="10" t="s">
        <v>450</v>
      </c>
      <c r="EC74" s="10" t="s">
        <v>451</v>
      </c>
    </row>
    <row r="75" spans="1:133">
      <c r="A75" s="7">
        <v>38353</v>
      </c>
      <c r="B75">
        <v>32.700000000000003</v>
      </c>
      <c r="C75">
        <v>12.4</v>
      </c>
      <c r="D75" s="7"/>
      <c r="E75" s="7"/>
      <c r="F75" s="7"/>
      <c r="G75" s="7"/>
      <c r="H75" s="7"/>
      <c r="I75" s="7"/>
      <c r="J75">
        <v>0.94</v>
      </c>
      <c r="K75" s="8" t="s">
        <v>100</v>
      </c>
      <c r="L75" s="1">
        <v>4191.0927784832202</v>
      </c>
      <c r="M75">
        <v>259.69695314400599</v>
      </c>
      <c r="N75" s="1">
        <v>7.4256923431105903E-2</v>
      </c>
      <c r="O75" s="8">
        <v>2.5600271894871501E-2</v>
      </c>
      <c r="P75" s="8">
        <v>0.118902542762696</v>
      </c>
      <c r="Q75" s="8">
        <v>5.1200543789743001E-2</v>
      </c>
      <c r="R75" s="8">
        <v>1.2080222403129099E-2</v>
      </c>
      <c r="S75" s="8">
        <v>7.0001297075034203E-3</v>
      </c>
      <c r="T75" s="8">
        <v>1.3513380814425401E-2</v>
      </c>
      <c r="U75" s="1">
        <v>7.96459545397484E-3</v>
      </c>
      <c r="V75" s="1">
        <v>3.1985878891477699</v>
      </c>
      <c r="W75" s="8">
        <v>3.5657821351513199</v>
      </c>
      <c r="X75" s="8">
        <v>3.38218501214955</v>
      </c>
      <c r="Y75" s="8">
        <f t="shared" si="4"/>
        <v>12.620950093908638</v>
      </c>
      <c r="Z75" s="1">
        <v>0.183597123001775</v>
      </c>
      <c r="AA75" s="1">
        <v>0.26523668167752501</v>
      </c>
      <c r="AB75" s="1">
        <v>0.266946909253723</v>
      </c>
      <c r="AC75" s="1">
        <v>0.26611328125</v>
      </c>
      <c r="AD75" s="1">
        <v>1.7102275761981E-3</v>
      </c>
      <c r="AE75" s="1">
        <v>7.9233337629838099E-2</v>
      </c>
      <c r="AF75" s="1">
        <v>0.28076171875</v>
      </c>
      <c r="AG75" s="1">
        <v>1.20645643158408E-2</v>
      </c>
      <c r="AH75" s="1">
        <v>0.2880859375</v>
      </c>
      <c r="AI75" s="1">
        <v>1.0231781476161999E-2</v>
      </c>
      <c r="AJ75" s="1">
        <v>50</v>
      </c>
      <c r="AK75" s="8">
        <v>0.19612514885535201</v>
      </c>
      <c r="AL75" s="8">
        <v>0.292844839376043</v>
      </c>
      <c r="AM75" s="8">
        <v>0.21484375</v>
      </c>
      <c r="AN75" s="8">
        <v>9.6719690520691196E-2</v>
      </c>
      <c r="AO75" s="8">
        <v>6.4206486490765699E-2</v>
      </c>
      <c r="AP75" s="8">
        <v>0.9375</v>
      </c>
      <c r="AQ75" s="8">
        <v>8.7753704031521298E-5</v>
      </c>
      <c r="AR75" s="8">
        <v>0.99609375</v>
      </c>
      <c r="AS75" s="1">
        <v>8.1855247208568904E-5</v>
      </c>
      <c r="AT75" s="1">
        <v>4.5272747308927599E-3</v>
      </c>
      <c r="AU75" s="1">
        <v>5.9746707947724497E-3</v>
      </c>
      <c r="AV75" s="1">
        <v>5.2454281799604397E-3</v>
      </c>
      <c r="AW75" s="1">
        <v>7.7990834438103904E-3</v>
      </c>
      <c r="AX75" s="1">
        <v>3.88253171462027E-4</v>
      </c>
      <c r="AY75" s="1">
        <v>4.9104454590764802E-4</v>
      </c>
      <c r="AZ75" s="1">
        <v>5.58924816061727E-5</v>
      </c>
      <c r="BA75" s="1">
        <v>6.4884384152917793E-5</v>
      </c>
      <c r="BB75" s="1">
        <v>3.9341744791742103E-5</v>
      </c>
      <c r="BC75" s="1">
        <v>5.3510599195089197E-5</v>
      </c>
      <c r="BD75" s="1">
        <v>2.68177173436412E-2</v>
      </c>
      <c r="BE75" s="8">
        <v>3.08346886828328E-2</v>
      </c>
      <c r="BF75" s="8">
        <v>1.25559173760673E-2</v>
      </c>
      <c r="BG75" s="8">
        <v>1.22608251009164E-2</v>
      </c>
      <c r="BH75" s="8">
        <v>7.0063891349561396E-4</v>
      </c>
      <c r="BI75" s="8">
        <v>1.03519437360284E-3</v>
      </c>
      <c r="BJ75" s="8">
        <v>4.2450830409644702E-5</v>
      </c>
      <c r="BK75" s="8">
        <v>4.5019208466560499E-5</v>
      </c>
      <c r="BL75" s="8">
        <v>4.6302232323389799E-5</v>
      </c>
      <c r="BM75" s="1">
        <v>3.6168504275710297E-5</v>
      </c>
      <c r="BN75" s="1">
        <v>9.8039615282057999E-2</v>
      </c>
      <c r="BO75" s="8">
        <v>0.123979720846362</v>
      </c>
      <c r="BP75" s="8">
        <v>4.0212449930903303E-2</v>
      </c>
      <c r="BQ75" s="8">
        <v>5.1842106169472602E-2</v>
      </c>
      <c r="BR75" s="8">
        <v>4.60272780501879E-2</v>
      </c>
      <c r="BS75" s="8">
        <v>4.7007274123807702E-2</v>
      </c>
      <c r="BT75" s="8">
        <v>8.2234087891607903E-3</v>
      </c>
      <c r="BU75" s="8">
        <v>5.2012337231870098E-2</v>
      </c>
      <c r="BV75" s="1">
        <v>0.132592062363071</v>
      </c>
      <c r="BW75" s="1">
        <v>9.8427445120461492</v>
      </c>
      <c r="BX75" s="8">
        <v>7.1059583572804099</v>
      </c>
      <c r="BY75" s="8">
        <v>2.1300328725751698</v>
      </c>
      <c r="BZ75" s="1">
        <v>0.318738962104472</v>
      </c>
      <c r="CA75" s="1">
        <v>0.19800000000000001</v>
      </c>
      <c r="CB75" s="8">
        <v>1.8</v>
      </c>
      <c r="CC75" s="8">
        <v>253.60300000000001</v>
      </c>
      <c r="CD75" s="8">
        <v>0.34100000000000003</v>
      </c>
      <c r="CE75" s="8">
        <v>6</v>
      </c>
      <c r="CF75" s="8">
        <v>59</v>
      </c>
      <c r="CG75" s="8">
        <v>15</v>
      </c>
      <c r="CH75" s="8">
        <v>7</v>
      </c>
      <c r="CI75" s="8">
        <v>34</v>
      </c>
      <c r="CJ75" s="8">
        <v>8</v>
      </c>
      <c r="CK75" s="8">
        <v>240.53469395637501</v>
      </c>
      <c r="CL75" s="1">
        <v>1</v>
      </c>
      <c r="CM75" s="1"/>
      <c r="CN75">
        <v>50.4</v>
      </c>
      <c r="CO75">
        <v>58</v>
      </c>
      <c r="CP75">
        <v>3</v>
      </c>
      <c r="CQ75">
        <v>44</v>
      </c>
      <c r="CR75">
        <v>9</v>
      </c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>
        <v>52.14</v>
      </c>
      <c r="DL75">
        <v>13864</v>
      </c>
      <c r="DO75">
        <v>259.69695314400599</v>
      </c>
      <c r="DR75" s="1">
        <v>4191.0927784832202</v>
      </c>
      <c r="DS75" s="1">
        <v>259.71748510856298</v>
      </c>
      <c r="DT75" s="1">
        <v>4191.1000000000004</v>
      </c>
      <c r="DU75" s="1">
        <v>4.08712122452161</v>
      </c>
      <c r="DV75">
        <f t="shared" si="3"/>
        <v>0.70493621237205994</v>
      </c>
      <c r="DW75" s="11">
        <v>-12.035485</v>
      </c>
      <c r="DX75">
        <v>260.03033399999998</v>
      </c>
      <c r="DY75" s="10" t="s">
        <v>452</v>
      </c>
      <c r="DZ75" s="10" t="s">
        <v>453</v>
      </c>
      <c r="EA75" s="10" t="s">
        <v>454</v>
      </c>
      <c r="EB75" s="10" t="s">
        <v>455</v>
      </c>
      <c r="EC75" s="10" t="s">
        <v>456</v>
      </c>
    </row>
    <row r="76" spans="1:133">
      <c r="A76" s="7">
        <v>38350</v>
      </c>
      <c r="B76">
        <v>-8.5</v>
      </c>
      <c r="C76">
        <v>-171.8</v>
      </c>
      <c r="D76" s="7"/>
      <c r="E76" s="7"/>
      <c r="F76" s="7"/>
      <c r="G76" s="7"/>
      <c r="H76" s="7"/>
      <c r="I76" s="7"/>
      <c r="J76">
        <v>0.15</v>
      </c>
      <c r="K76" s="8" t="s">
        <v>302</v>
      </c>
      <c r="L76" s="1">
        <v>2742.9571595010798</v>
      </c>
      <c r="M76">
        <v>60.549182713817501</v>
      </c>
      <c r="N76" s="1">
        <v>9.0810475359404202E-2</v>
      </c>
      <c r="O76" s="8">
        <v>2.0344350881140501E-2</v>
      </c>
      <c r="P76" s="8">
        <v>0.15147630818666999</v>
      </c>
      <c r="Q76" s="8">
        <v>4.0688701762281003E-2</v>
      </c>
      <c r="R76" s="8">
        <v>1.2491138882402801E-2</v>
      </c>
      <c r="S76" s="8">
        <v>7.4363308158058297E-3</v>
      </c>
      <c r="T76" s="8">
        <v>1.23147800311359E-2</v>
      </c>
      <c r="U76" s="1">
        <v>7.1852085845674103E-3</v>
      </c>
      <c r="V76" s="1">
        <v>3.1277461012928098</v>
      </c>
      <c r="W76" s="8">
        <v>4.0367585663300396</v>
      </c>
      <c r="X76" s="8">
        <v>3.58225233381143</v>
      </c>
      <c r="Y76" s="8">
        <f t="shared" si="4"/>
        <v>3.0010444864714265</v>
      </c>
      <c r="Z76" s="1">
        <v>0.454506232518611</v>
      </c>
      <c r="AA76" s="1">
        <v>0.18893574706698299</v>
      </c>
      <c r="AB76" s="1">
        <v>0.18960245687404001</v>
      </c>
      <c r="AC76" s="1">
        <v>0.189208984375</v>
      </c>
      <c r="AD76" s="1">
        <v>6.6670980705660398E-4</v>
      </c>
      <c r="AE76" s="1">
        <v>0.333217319672519</v>
      </c>
      <c r="AF76" s="1">
        <v>0.19287109375</v>
      </c>
      <c r="AG76" s="1">
        <v>2.5088939726587E-2</v>
      </c>
      <c r="AH76" s="1">
        <v>0.2197265625</v>
      </c>
      <c r="AI76" s="1">
        <v>3.1656079463057103E-2</v>
      </c>
      <c r="AJ76" s="1">
        <v>40</v>
      </c>
      <c r="AK76" s="8">
        <v>0.173586883143654</v>
      </c>
      <c r="AL76" s="8">
        <v>0.28788848948225199</v>
      </c>
      <c r="AM76" s="8">
        <v>0.25390625</v>
      </c>
      <c r="AN76" s="8">
        <v>0.114301606338598</v>
      </c>
      <c r="AO76" s="8">
        <v>0.17326454787582801</v>
      </c>
      <c r="AP76" s="8">
        <v>0.2734375</v>
      </c>
      <c r="AQ76" s="8">
        <v>3.21483699620655E-2</v>
      </c>
      <c r="AR76" s="8">
        <v>0.33203125</v>
      </c>
      <c r="AS76" s="1">
        <v>7.88522307651459E-3</v>
      </c>
      <c r="AT76" s="1">
        <v>1.69881759067728E-2</v>
      </c>
      <c r="AU76" s="1">
        <v>8.7092432229370405E-3</v>
      </c>
      <c r="AV76" s="1">
        <v>7.6100561227058399E-3</v>
      </c>
      <c r="AW76" s="1">
        <v>6.6138702289939497E-3</v>
      </c>
      <c r="AX76" s="1">
        <v>6.9346923928942795E-4</v>
      </c>
      <c r="AY76" s="1">
        <v>5.1815092586203297E-4</v>
      </c>
      <c r="AZ76" s="1">
        <v>1.7273988289590901E-4</v>
      </c>
      <c r="BA76" s="1">
        <v>1.9563571519297599E-4</v>
      </c>
      <c r="BB76" s="1">
        <v>6.0289255724832902E-5</v>
      </c>
      <c r="BC76" s="1">
        <v>4.1655276201141297E-5</v>
      </c>
      <c r="BD76" s="1">
        <v>6.7705092191566799E-2</v>
      </c>
      <c r="BE76" s="8">
        <v>5.9669977838339897E-2</v>
      </c>
      <c r="BF76" s="8">
        <v>4.63126853167867E-2</v>
      </c>
      <c r="BG76" s="8">
        <v>5.6280638354997498E-2</v>
      </c>
      <c r="BH76" s="8">
        <v>6.09191816451969E-4</v>
      </c>
      <c r="BI76" s="8">
        <v>5.8108721200681704E-4</v>
      </c>
      <c r="BJ76" s="8">
        <v>1.6629108746506001E-4</v>
      </c>
      <c r="BK76" s="8">
        <v>7.7968016688265403E-5</v>
      </c>
      <c r="BL76" s="8">
        <v>6.2825404294629305E-5</v>
      </c>
      <c r="BM76" s="1">
        <v>7.569853782441E-5</v>
      </c>
      <c r="BN76" s="1">
        <v>0.24656481648609299</v>
      </c>
      <c r="BO76" s="8">
        <v>5.01258067874151E-2</v>
      </c>
      <c r="BP76" s="8">
        <v>9.5581852487104504E-2</v>
      </c>
      <c r="BQ76" s="8">
        <v>0.10068851162001199</v>
      </c>
      <c r="BR76" s="8">
        <v>9.8135182053558298E-2</v>
      </c>
      <c r="BS76" s="8">
        <v>1.8687603541723299E-2</v>
      </c>
      <c r="BT76" s="8">
        <v>3.6109533020871301E-3</v>
      </c>
      <c r="BU76" s="8">
        <v>0.14842963443253401</v>
      </c>
      <c r="BV76" s="1">
        <v>5.3496009498110203E-2</v>
      </c>
      <c r="BW76" s="1">
        <v>12.1267011449265</v>
      </c>
      <c r="BX76" s="8">
        <v>7.9202273787072803</v>
      </c>
      <c r="BY76" s="8">
        <v>2.5125017483691798</v>
      </c>
      <c r="BZ76" s="1">
        <v>0.173787485264394</v>
      </c>
      <c r="CA76" s="1">
        <v>0.21</v>
      </c>
      <c r="CB76" s="8">
        <v>3.6</v>
      </c>
      <c r="CC76" s="8">
        <v>58.017000000000003</v>
      </c>
      <c r="CD76" s="8">
        <v>0.35799999999999998</v>
      </c>
      <c r="CE76" s="8">
        <v>8</v>
      </c>
      <c r="CF76" s="8">
        <v>41</v>
      </c>
      <c r="CG76" s="8">
        <v>37</v>
      </c>
      <c r="CH76" s="8">
        <v>9</v>
      </c>
      <c r="CI76" s="8">
        <v>34</v>
      </c>
      <c r="CJ76" s="8">
        <v>35</v>
      </c>
      <c r="CK76" s="8">
        <v>586.16190481185902</v>
      </c>
      <c r="CL76" s="1">
        <v>4</v>
      </c>
      <c r="CM76" s="1"/>
      <c r="CN76">
        <v>-22.1</v>
      </c>
      <c r="CO76">
        <v>166.3</v>
      </c>
      <c r="CP76">
        <v>7</v>
      </c>
      <c r="CQ76">
        <v>11</v>
      </c>
      <c r="CR76">
        <v>45</v>
      </c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>
        <v>43.512099999999997</v>
      </c>
      <c r="DL76">
        <v>8918</v>
      </c>
      <c r="DO76">
        <v>60.549182713817501</v>
      </c>
      <c r="DR76" s="1">
        <v>2742.9571595010798</v>
      </c>
      <c r="DS76" s="1">
        <v>59.641446379446101</v>
      </c>
      <c r="DT76" s="1">
        <v>2743</v>
      </c>
      <c r="DU76" s="1">
        <v>4.1725325387133001</v>
      </c>
      <c r="DV76">
        <f t="shared" si="3"/>
        <v>0.59028020490187005</v>
      </c>
      <c r="DW76" s="11">
        <v>0.17832600000000001</v>
      </c>
      <c r="DX76">
        <v>281.201843</v>
      </c>
      <c r="DY76" s="10" t="s">
        <v>457</v>
      </c>
      <c r="DZ76" s="10" t="s">
        <v>458</v>
      </c>
      <c r="EA76" s="10" t="s">
        <v>459</v>
      </c>
      <c r="EB76" s="10" t="s">
        <v>460</v>
      </c>
      <c r="EC76" s="10" t="s">
        <v>461</v>
      </c>
    </row>
    <row r="77" spans="1:133">
      <c r="A77" s="7">
        <v>38332</v>
      </c>
      <c r="B77">
        <v>35</v>
      </c>
      <c r="C77">
        <v>104</v>
      </c>
      <c r="D77" s="7"/>
      <c r="E77" s="7"/>
      <c r="F77" s="7"/>
      <c r="G77" s="7"/>
      <c r="H77" s="7"/>
      <c r="I77" s="7"/>
      <c r="J77">
        <v>0.09</v>
      </c>
      <c r="K77" s="8" t="s">
        <v>462</v>
      </c>
      <c r="L77" s="1">
        <v>1437.38738678952</v>
      </c>
      <c r="M77">
        <v>190.11856408831699</v>
      </c>
      <c r="N77" s="1">
        <v>0.13854761053969999</v>
      </c>
      <c r="O77" s="8">
        <v>1.3353466460972E-2</v>
      </c>
      <c r="P77" s="8">
        <v>0.197401104461254</v>
      </c>
      <c r="Q77" s="8">
        <v>2.6706932921944E-2</v>
      </c>
      <c r="R77" s="8">
        <v>1.1637587399162199E-2</v>
      </c>
      <c r="S77" s="8">
        <v>6.8667413485616301E-3</v>
      </c>
      <c r="T77" s="8">
        <v>1.68730159413608E-2</v>
      </c>
      <c r="U77" s="1">
        <v>9.9832354012983297E-3</v>
      </c>
      <c r="V77" s="1">
        <v>2.80547971452481</v>
      </c>
      <c r="W77" s="8">
        <v>3.3196978817949199</v>
      </c>
      <c r="X77" s="8">
        <v>3.0625887981598701</v>
      </c>
      <c r="Y77" s="8">
        <f t="shared" si="4"/>
        <v>9.3209250715542549</v>
      </c>
      <c r="Z77" s="1">
        <v>0.25710908363505802</v>
      </c>
      <c r="AA77" s="1">
        <v>0.32169342958878999</v>
      </c>
      <c r="AB77" s="1">
        <v>0.32252265608768899</v>
      </c>
      <c r="AC77" s="1">
        <v>0.322265625</v>
      </c>
      <c r="AD77" s="1">
        <v>8.2922649889899402E-4</v>
      </c>
      <c r="AE77" s="1">
        <v>0.107285488545747</v>
      </c>
      <c r="AF77" s="1">
        <v>0.3271484375</v>
      </c>
      <c r="AG77" s="1">
        <v>1.8336233374862099E-3</v>
      </c>
      <c r="AH77" s="1">
        <v>0.34912109375</v>
      </c>
      <c r="AI77" s="1">
        <v>6.8867810374022599E-3</v>
      </c>
      <c r="AJ77" s="1">
        <v>40</v>
      </c>
      <c r="AK77" s="8">
        <v>0.37533341541661702</v>
      </c>
      <c r="AL77" s="8">
        <v>0.39586221124840298</v>
      </c>
      <c r="AM77" s="8">
        <v>0.390625</v>
      </c>
      <c r="AN77" s="8">
        <v>2.0528795831785199E-2</v>
      </c>
      <c r="AO77" s="8">
        <v>9.7239040920577294E-2</v>
      </c>
      <c r="AP77" s="8">
        <v>1.07421875</v>
      </c>
      <c r="AQ77" s="8">
        <v>8.4600210752453701E-4</v>
      </c>
      <c r="AR77" s="8">
        <v>1.25</v>
      </c>
      <c r="AS77" s="1">
        <v>1.0960491579743E-4</v>
      </c>
      <c r="AT77" s="1">
        <v>3.7552641924108502E-3</v>
      </c>
      <c r="AU77" s="1">
        <v>3.3587383655820599E-3</v>
      </c>
      <c r="AV77" s="1">
        <v>4.7984989625404397E-3</v>
      </c>
      <c r="AW77" s="1">
        <v>3.4904068166082599E-3</v>
      </c>
      <c r="AX77" s="1">
        <v>1.5836035195920799E-3</v>
      </c>
      <c r="AY77" s="1">
        <v>1.42277874027744E-3</v>
      </c>
      <c r="AZ77" s="1">
        <v>9.7097142650168504E-4</v>
      </c>
      <c r="BA77" s="1">
        <v>1.09684717255046E-3</v>
      </c>
      <c r="BB77" s="1">
        <v>5.9569738548391298E-4</v>
      </c>
      <c r="BC77" s="1">
        <v>1.13501556258572E-3</v>
      </c>
      <c r="BD77" s="1">
        <v>2.8475696792120198E-3</v>
      </c>
      <c r="BE77" s="8">
        <v>2.0056271931733899E-3</v>
      </c>
      <c r="BF77" s="8">
        <v>1.4974896175787299E-2</v>
      </c>
      <c r="BG77" s="8">
        <v>1.02959283193059E-2</v>
      </c>
      <c r="BH77" s="8">
        <v>2.1415485433797501E-3</v>
      </c>
      <c r="BI77" s="8">
        <v>2.7815690400311102E-3</v>
      </c>
      <c r="BJ77" s="8">
        <v>4.1995040460157001E-4</v>
      </c>
      <c r="BK77" s="8">
        <v>4.6402363899520201E-4</v>
      </c>
      <c r="BL77" s="8">
        <v>6.3343116043815305E-4</v>
      </c>
      <c r="BM77" s="1">
        <v>7.1511290394019099E-4</v>
      </c>
      <c r="BN77" s="1">
        <v>0.42461486217170102</v>
      </c>
      <c r="BO77" s="8">
        <v>4.0297840963071603E-2</v>
      </c>
      <c r="BP77" s="8">
        <v>6.1171517365763102E-2</v>
      </c>
      <c r="BQ77" s="8">
        <v>0.11793695952987</v>
      </c>
      <c r="BR77" s="8">
        <v>8.9554238447816403E-2</v>
      </c>
      <c r="BS77" s="8">
        <v>2.62436014966765E-2</v>
      </c>
      <c r="BT77" s="8">
        <v>4.0139229091292597E-2</v>
      </c>
      <c r="BU77" s="8">
        <v>0.33506062372388401</v>
      </c>
      <c r="BV77" s="1">
        <v>4.80899428758381E-2</v>
      </c>
      <c r="BW77" s="1">
        <v>16.962373530742799</v>
      </c>
      <c r="BX77" s="8">
        <v>10.268351689069</v>
      </c>
      <c r="BY77" s="8">
        <v>4.7414267546825899</v>
      </c>
      <c r="BZ77" s="1">
        <v>4.89997425110444E-2</v>
      </c>
      <c r="CA77" s="1">
        <v>0.218</v>
      </c>
      <c r="CB77" s="8">
        <v>5</v>
      </c>
      <c r="CC77" s="8">
        <v>181.727</v>
      </c>
      <c r="CD77" s="8">
        <v>0.33</v>
      </c>
      <c r="CE77" s="8">
        <v>16</v>
      </c>
      <c r="CF77" s="8">
        <v>2</v>
      </c>
      <c r="CG77" s="8">
        <v>51</v>
      </c>
      <c r="CH77" s="8">
        <v>16</v>
      </c>
      <c r="CI77" s="8">
        <v>50</v>
      </c>
      <c r="CJ77" s="8">
        <v>12</v>
      </c>
      <c r="CK77" s="8">
        <v>379.33994150161698</v>
      </c>
      <c r="CL77" s="1">
        <v>6</v>
      </c>
      <c r="CM77" s="1"/>
      <c r="CN77">
        <v>48</v>
      </c>
      <c r="CO77">
        <v>106.8</v>
      </c>
      <c r="CP77">
        <v>15</v>
      </c>
      <c r="CQ77">
        <v>36</v>
      </c>
      <c r="CR77">
        <v>51</v>
      </c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>
        <v>-0.64959999999999996</v>
      </c>
      <c r="DL77">
        <v>4532</v>
      </c>
      <c r="DO77">
        <v>190.11856408831699</v>
      </c>
      <c r="DR77" s="1">
        <v>1437.38738678952</v>
      </c>
      <c r="DS77" s="1">
        <v>188.85716275207901</v>
      </c>
      <c r="DT77" s="1">
        <v>1437.4</v>
      </c>
      <c r="DU77" s="1">
        <v>3.0563289732449501</v>
      </c>
      <c r="DV77">
        <f t="shared" si="3"/>
        <v>6.2598249149199425E-3</v>
      </c>
      <c r="DW77" s="11">
        <v>11.030495999999999</v>
      </c>
      <c r="DX77">
        <v>250.88909899999999</v>
      </c>
      <c r="DY77" t="s">
        <v>169</v>
      </c>
      <c r="DZ77" t="s">
        <v>169</v>
      </c>
      <c r="EA77" s="10" t="s">
        <v>463</v>
      </c>
      <c r="EB77" s="10" t="s">
        <v>464</v>
      </c>
      <c r="EC77" s="10" t="s">
        <v>465</v>
      </c>
    </row>
    <row r="78" spans="1:133">
      <c r="A78" s="7">
        <v>38326</v>
      </c>
      <c r="B78">
        <v>-30.7</v>
      </c>
      <c r="C78">
        <v>152.6</v>
      </c>
      <c r="D78" s="7"/>
      <c r="E78" s="7"/>
      <c r="F78" s="7"/>
      <c r="G78" s="7"/>
      <c r="H78" s="7"/>
      <c r="I78" s="7"/>
      <c r="J78">
        <v>7.0000000000000007E-2</v>
      </c>
      <c r="K78" s="8" t="s">
        <v>208</v>
      </c>
      <c r="L78" s="1">
        <v>2187.1363128243302</v>
      </c>
      <c r="M78">
        <v>126.828168365621</v>
      </c>
      <c r="N78" s="1">
        <v>0.11244332173634899</v>
      </c>
      <c r="O78" s="8">
        <v>2.9222487730389601E-2</v>
      </c>
      <c r="P78" s="8">
        <v>0.161596748165765</v>
      </c>
      <c r="Q78" s="8">
        <v>5.84449754607793E-2</v>
      </c>
      <c r="R78" s="8">
        <v>8.6530222921831594E-3</v>
      </c>
      <c r="S78" s="8">
        <v>5.1401788698389704E-3</v>
      </c>
      <c r="T78" s="8">
        <v>8.7814001766981196E-3</v>
      </c>
      <c r="U78" s="1">
        <v>5.1473783355789598E-3</v>
      </c>
      <c r="V78" s="1">
        <v>1.3605609799396901</v>
      </c>
      <c r="W78" s="8">
        <v>2.4795623669057201</v>
      </c>
      <c r="X78" s="8">
        <v>1.9200616734227101</v>
      </c>
      <c r="Y78" s="8">
        <f t="shared" si="4"/>
        <v>37.33847904747666</v>
      </c>
      <c r="Z78" s="1">
        <v>0.55950069348301701</v>
      </c>
      <c r="AA78" s="1">
        <v>0.48211933013727898</v>
      </c>
      <c r="AB78" s="1">
        <v>0.48228339256633701</v>
      </c>
      <c r="AC78" s="1">
        <v>0.482177734375</v>
      </c>
      <c r="AD78" s="1">
        <v>1.64062429057366E-4</v>
      </c>
      <c r="AE78" s="1">
        <v>2.6782022875877699E-2</v>
      </c>
      <c r="AF78" s="1">
        <v>0.499267578125</v>
      </c>
      <c r="AG78" s="1">
        <v>9.7806638952884092E-4</v>
      </c>
      <c r="AH78" s="1">
        <v>0.511474609375</v>
      </c>
      <c r="AI78" s="1">
        <v>4.1065236174129302E-4</v>
      </c>
      <c r="AJ78" s="1">
        <v>50</v>
      </c>
      <c r="AK78" s="8">
        <v>0.465717429110376</v>
      </c>
      <c r="AL78" s="8">
        <v>0.47084678055000601</v>
      </c>
      <c r="AM78" s="8">
        <v>0.46875</v>
      </c>
      <c r="AN78" s="8">
        <v>5.1293514396298897E-3</v>
      </c>
      <c r="AO78" s="8">
        <v>4.5329574148008603E-2</v>
      </c>
      <c r="AP78" s="8">
        <v>0.60546875</v>
      </c>
      <c r="AQ78" s="8">
        <v>1.5536483175497499E-4</v>
      </c>
      <c r="AR78" s="8">
        <v>1.19140625</v>
      </c>
      <c r="AS78" s="1">
        <v>2.2235271558618299E-4</v>
      </c>
      <c r="AT78" s="1">
        <v>2.6328760840777302E-4</v>
      </c>
      <c r="AU78" s="1">
        <v>3.19395783252026E-4</v>
      </c>
      <c r="AV78" s="1">
        <v>2.2983496333642199E-3</v>
      </c>
      <c r="AW78" s="1">
        <v>1.96202838955912E-3</v>
      </c>
      <c r="AX78" s="1">
        <v>3.73321492950003E-4</v>
      </c>
      <c r="AY78" s="1">
        <v>1.4739482730737101E-4</v>
      </c>
      <c r="AZ78" s="1">
        <v>3.7370775142495398E-4</v>
      </c>
      <c r="BA78" s="1">
        <v>3.0176281558128601E-4</v>
      </c>
      <c r="BB78" s="1">
        <v>1.7865569530935E-4</v>
      </c>
      <c r="BC78" s="1">
        <v>1.2537218708680601E-4</v>
      </c>
      <c r="BD78" s="1">
        <v>5.7549421637827702E-4</v>
      </c>
      <c r="BE78" s="8">
        <v>4.6177006225214102E-4</v>
      </c>
      <c r="BF78" s="8">
        <v>3.90209784967802E-3</v>
      </c>
      <c r="BG78" s="8">
        <v>3.77408072948508E-3</v>
      </c>
      <c r="BH78" s="8">
        <v>7.4844781275562697E-4</v>
      </c>
      <c r="BI78" s="8">
        <v>8.1585534153716399E-4</v>
      </c>
      <c r="BJ78" s="8">
        <v>2.5522429273259697E-4</v>
      </c>
      <c r="BK78" s="8">
        <v>1.5391192501308201E-4</v>
      </c>
      <c r="BL78" s="8">
        <v>1.09805327565909E-4</v>
      </c>
      <c r="BM78" s="1">
        <v>1.03396857335259E-4</v>
      </c>
      <c r="BN78" s="1">
        <v>0.18388793449225899</v>
      </c>
      <c r="BO78" s="8">
        <v>0.59512372179989803</v>
      </c>
      <c r="BP78" s="8">
        <v>5.9022925084919402E-2</v>
      </c>
      <c r="BQ78" s="8">
        <v>6.3971595293769196E-2</v>
      </c>
      <c r="BR78" s="8">
        <v>6.1497260189344302E-2</v>
      </c>
      <c r="BS78" s="8">
        <v>0.426022789177053</v>
      </c>
      <c r="BT78" s="8">
        <v>3.4992382625335101E-3</v>
      </c>
      <c r="BU78" s="8">
        <v>0.122390674302914</v>
      </c>
      <c r="BV78" s="1">
        <v>0.73189320337543595</v>
      </c>
      <c r="BW78" s="1">
        <v>18.675179920863801</v>
      </c>
      <c r="BX78" s="8">
        <v>12.9880657868573</v>
      </c>
      <c r="BY78" s="8">
        <v>2.9901809271841602</v>
      </c>
      <c r="BZ78" s="1">
        <v>0.56639469696972</v>
      </c>
      <c r="CA78" s="1">
        <v>0.22</v>
      </c>
      <c r="CB78" s="8">
        <v>2.6</v>
      </c>
      <c r="CC78" s="8">
        <v>125.455</v>
      </c>
      <c r="CD78" s="8">
        <v>0.35599999999999998</v>
      </c>
      <c r="CE78" s="8">
        <v>18</v>
      </c>
      <c r="CF78" s="8">
        <v>30</v>
      </c>
      <c r="CG78" s="8">
        <v>0</v>
      </c>
      <c r="CH78" s="8">
        <v>19</v>
      </c>
      <c r="CI78" s="8">
        <v>18</v>
      </c>
      <c r="CJ78" s="8">
        <v>22</v>
      </c>
      <c r="CK78" s="8">
        <v>684.48979592323303</v>
      </c>
      <c r="CL78" s="1">
        <v>1</v>
      </c>
      <c r="CM78" s="1"/>
      <c r="CN78">
        <v>-19.899999999999999</v>
      </c>
      <c r="CO78">
        <v>134.30000000000001</v>
      </c>
      <c r="CP78">
        <v>17</v>
      </c>
      <c r="CQ78">
        <v>14</v>
      </c>
      <c r="CR78">
        <v>11</v>
      </c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>
        <v>38.498199999999997</v>
      </c>
      <c r="DL78">
        <v>7451</v>
      </c>
      <c r="DO78">
        <v>126.828168365621</v>
      </c>
      <c r="DR78" s="1">
        <v>2187.1363128243302</v>
      </c>
      <c r="DS78" s="1">
        <v>126.78669508839</v>
      </c>
      <c r="DT78" s="1">
        <v>2195.4</v>
      </c>
      <c r="DU78" s="1">
        <v>2.2098968852101502</v>
      </c>
      <c r="DV78">
        <f t="shared" si="3"/>
        <v>0.28983521178744009</v>
      </c>
      <c r="DW78" s="11">
        <v>-2.3492030000000002</v>
      </c>
      <c r="DX78">
        <v>281.989868</v>
      </c>
      <c r="DY78" s="10" t="s">
        <v>466</v>
      </c>
      <c r="DZ78" s="10" t="s">
        <v>467</v>
      </c>
      <c r="EA78" s="10" t="s">
        <v>468</v>
      </c>
      <c r="EB78" s="10" t="s">
        <v>469</v>
      </c>
      <c r="EC78" s="10" t="s">
        <v>470</v>
      </c>
    </row>
    <row r="79" spans="1:133">
      <c r="A79" s="7">
        <v>38326</v>
      </c>
      <c r="B79">
        <v>-30.7</v>
      </c>
      <c r="C79">
        <v>152.6</v>
      </c>
      <c r="D79" s="7"/>
      <c r="E79" s="7"/>
      <c r="F79" s="7"/>
      <c r="G79" s="7"/>
      <c r="H79" s="7"/>
      <c r="I79" s="7"/>
      <c r="J79">
        <v>7.0000000000000007E-2</v>
      </c>
      <c r="K79" s="8" t="s">
        <v>156</v>
      </c>
      <c r="L79" s="1">
        <v>1382.01784466546</v>
      </c>
      <c r="M79">
        <v>22.526719408881</v>
      </c>
      <c r="N79" s="1">
        <v>4.2841876430287799E-2</v>
      </c>
      <c r="O79" s="8">
        <v>3.0426659740828199E-2</v>
      </c>
      <c r="P79" s="8">
        <v>7.9507584063050099E-2</v>
      </c>
      <c r="Q79" s="8">
        <v>6.0853319481656502E-2</v>
      </c>
      <c r="R79" s="8">
        <v>6.9515063646169301E-3</v>
      </c>
      <c r="S79" s="8">
        <v>4.0849658560577701E-3</v>
      </c>
      <c r="T79" s="8">
        <v>7.0840667957668101E-3</v>
      </c>
      <c r="U79" s="1">
        <v>4.1242288328858503E-3</v>
      </c>
      <c r="V79" s="1">
        <v>3.0394227847719999</v>
      </c>
      <c r="W79" s="8">
        <v>2.4928321652484202</v>
      </c>
      <c r="X79" s="8">
        <v>2.7661274750102098</v>
      </c>
      <c r="Y79" s="8">
        <f t="shared" si="4"/>
        <v>53.10066190330263</v>
      </c>
      <c r="Z79" s="1">
        <v>0.273295309761792</v>
      </c>
      <c r="AA79" s="1">
        <v>0.35143860078512401</v>
      </c>
      <c r="AB79" s="1">
        <v>0.35599774020286701</v>
      </c>
      <c r="AC79" s="1">
        <v>0.35400390625</v>
      </c>
      <c r="AD79" s="1">
        <v>4.5591394177428302E-3</v>
      </c>
      <c r="AE79" s="1">
        <v>1.8832156966725199E-2</v>
      </c>
      <c r="AF79" s="1">
        <v>0.3662109375</v>
      </c>
      <c r="AG79" s="1">
        <v>2.5354654187682499E-3</v>
      </c>
      <c r="AH79" s="1">
        <v>0.41259765625</v>
      </c>
      <c r="AI79" s="1">
        <v>8.2160937330901201E-4</v>
      </c>
      <c r="AJ79" s="1">
        <v>40</v>
      </c>
      <c r="AK79" s="8">
        <v>9.4933712533435299E-2</v>
      </c>
      <c r="AM79" s="8">
        <v>0.3125</v>
      </c>
      <c r="AO79" s="8">
        <v>1.42806357912309E-2</v>
      </c>
      <c r="AP79" s="8">
        <v>0.390625</v>
      </c>
      <c r="AQ79" s="8">
        <v>1.21871658624276E-3</v>
      </c>
      <c r="AR79" s="8">
        <v>0.56640625</v>
      </c>
      <c r="AS79" s="1">
        <v>1.7260456896071101E-4</v>
      </c>
      <c r="AT79" s="1">
        <v>2.0250079476921701E-3</v>
      </c>
      <c r="AU79" s="1">
        <v>1.6921696654024999E-3</v>
      </c>
      <c r="AV79" s="1">
        <v>7.8585686054971002E-3</v>
      </c>
      <c r="AW79" s="1">
        <v>8.5367171270578392E-3</v>
      </c>
      <c r="AX79" s="1">
        <v>3.1241342287835797E-4</v>
      </c>
      <c r="AY79" s="1">
        <v>2.7482173388722298E-4</v>
      </c>
      <c r="AZ79" s="1">
        <v>6.2013504884756701E-5</v>
      </c>
      <c r="BA79" s="1">
        <v>4.3170759891717897E-5</v>
      </c>
      <c r="BB79" s="1">
        <v>3.5640159860921698E-5</v>
      </c>
      <c r="BC79" s="1">
        <v>4.1221191932523698E-5</v>
      </c>
      <c r="BD79" s="1">
        <v>1.07395420914272E-2</v>
      </c>
      <c r="BE79" s="8">
        <v>7.3987686637559504E-3</v>
      </c>
      <c r="BF79" s="8">
        <v>1.44596578756965E-2</v>
      </c>
      <c r="BG79" s="8">
        <v>1.34290246369513E-2</v>
      </c>
      <c r="BH79" s="8">
        <v>8.0942935674241205E-4</v>
      </c>
      <c r="BI79" s="8">
        <v>5.3766617387569597E-4</v>
      </c>
      <c r="BJ79" s="8">
        <v>1.12425151527451E-4</v>
      </c>
      <c r="BK79" s="8">
        <v>1.0096866478283901E-4</v>
      </c>
      <c r="BL79" s="8">
        <v>2.60143537956235E-5</v>
      </c>
      <c r="BM79" s="1">
        <v>2.8123547328014499E-5</v>
      </c>
      <c r="BN79" s="1">
        <v>2.51872913277312E-2</v>
      </c>
      <c r="BO79" s="8">
        <v>1.4444044507395301E-2</v>
      </c>
      <c r="BP79" s="8">
        <v>1.39304527047242E-2</v>
      </c>
      <c r="BQ79" s="8">
        <v>1.5633394065595801E-2</v>
      </c>
      <c r="BR79" s="8">
        <v>1.478192338516E-2</v>
      </c>
      <c r="BS79" s="8">
        <v>4.7295807609597298E-3</v>
      </c>
      <c r="BT79" s="8">
        <v>1.20416138423533E-3</v>
      </c>
      <c r="BU79" s="8">
        <v>1.0405367942571299E-2</v>
      </c>
      <c r="BV79" s="1">
        <v>1.51986629644208E-2</v>
      </c>
      <c r="BW79" s="1">
        <v>11.4374611620501</v>
      </c>
      <c r="BX79" s="8">
        <v>11.036531452701601</v>
      </c>
      <c r="BY79" s="8">
        <v>1.7039251707269401</v>
      </c>
      <c r="BZ79" s="1">
        <v>0.18107196287343</v>
      </c>
      <c r="CA79" s="1">
        <v>0.31</v>
      </c>
      <c r="CB79" s="8">
        <v>4.5</v>
      </c>
      <c r="CC79" s="8">
        <v>35.28</v>
      </c>
      <c r="CD79" s="8">
        <v>0.35</v>
      </c>
      <c r="CE79" s="8">
        <v>17</v>
      </c>
      <c r="CF79" s="8">
        <v>30</v>
      </c>
      <c r="CG79" s="8">
        <v>0</v>
      </c>
      <c r="CH79" s="8">
        <v>18</v>
      </c>
      <c r="CI79" s="8">
        <v>24</v>
      </c>
      <c r="CJ79" s="8">
        <v>1</v>
      </c>
      <c r="CK79" s="8">
        <v>270.48729705810501</v>
      </c>
      <c r="CL79" s="1">
        <v>3</v>
      </c>
      <c r="CM79" s="1"/>
      <c r="CN79">
        <v>-42.1</v>
      </c>
      <c r="CO79">
        <v>147.19999999999999</v>
      </c>
      <c r="CP79">
        <v>17</v>
      </c>
      <c r="CQ79">
        <v>14</v>
      </c>
      <c r="CR79">
        <v>11</v>
      </c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>
        <v>3.3136000000000001</v>
      </c>
      <c r="DL79">
        <v>4212</v>
      </c>
      <c r="DO79">
        <v>22.526719408881</v>
      </c>
      <c r="DR79" s="1">
        <v>1382.01784466546</v>
      </c>
      <c r="DS79" s="1">
        <v>20.033548315189002</v>
      </c>
      <c r="DT79" s="1">
        <v>1382</v>
      </c>
      <c r="DU79" s="1">
        <v>2.7943473564135002</v>
      </c>
      <c r="DV79">
        <f t="shared" si="3"/>
        <v>2.8219881403290348E-2</v>
      </c>
      <c r="DW79" s="11">
        <v>3.8587880000000001</v>
      </c>
      <c r="DX79">
        <v>270.90304600000002</v>
      </c>
      <c r="DY79" s="10" t="s">
        <v>471</v>
      </c>
      <c r="DZ79" s="10" t="s">
        <v>472</v>
      </c>
      <c r="EA79" s="10" t="s">
        <v>473</v>
      </c>
      <c r="EB79" s="10" t="s">
        <v>474</v>
      </c>
      <c r="EC79" s="10" t="s">
        <v>475</v>
      </c>
    </row>
    <row r="80" spans="1:133">
      <c r="A80" s="7">
        <v>38267</v>
      </c>
      <c r="B80">
        <v>-27.3</v>
      </c>
      <c r="C80">
        <v>71.5</v>
      </c>
      <c r="D80" s="7"/>
      <c r="E80" s="7"/>
      <c r="F80" s="7"/>
      <c r="G80" s="7"/>
      <c r="H80" s="7"/>
      <c r="I80" s="7"/>
      <c r="J80">
        <v>18.420000000000002</v>
      </c>
      <c r="K80" s="8" t="s">
        <v>344</v>
      </c>
      <c r="L80" s="1">
        <v>7188.7483267953203</v>
      </c>
      <c r="M80">
        <v>263.336553489035</v>
      </c>
      <c r="N80" s="1">
        <v>0.16043509840158399</v>
      </c>
      <c r="O80" s="8">
        <v>2.36599088028406E-2</v>
      </c>
      <c r="P80" s="8">
        <v>0.247454599621689</v>
      </c>
      <c r="Q80" s="8">
        <v>4.73198176056812E-2</v>
      </c>
      <c r="R80" s="8">
        <v>1.6854321939249399E-2</v>
      </c>
      <c r="S80" s="8">
        <v>9.9364257978989592E-3</v>
      </c>
      <c r="T80" s="8">
        <v>2.0431985698784801E-2</v>
      </c>
      <c r="U80" s="1">
        <v>1.23221815240718E-2</v>
      </c>
      <c r="V80" s="1">
        <v>13.587096567936101</v>
      </c>
      <c r="W80" s="8">
        <v>9.2740703546988605</v>
      </c>
      <c r="X80" s="8">
        <v>11.4305834613175</v>
      </c>
      <c r="Y80" s="8">
        <f t="shared" si="4"/>
        <v>1.0067620079655815</v>
      </c>
      <c r="Z80" s="1">
        <v>2.1565131066186201</v>
      </c>
      <c r="AA80" s="1">
        <v>6.9952588764037898E-2</v>
      </c>
      <c r="AB80" s="1">
        <v>7.4368755021122293E-2</v>
      </c>
      <c r="AC80" s="1">
        <v>7.080078125E-2</v>
      </c>
      <c r="AD80" s="1">
        <v>4.4161662570843703E-3</v>
      </c>
      <c r="AE80" s="1">
        <v>0.99328340967172002</v>
      </c>
      <c r="AF80" s="1">
        <v>0.107421875</v>
      </c>
      <c r="AG80" s="1">
        <v>3.22941202324643E-2</v>
      </c>
      <c r="AH80" s="1">
        <v>0.1171875</v>
      </c>
      <c r="AI80" s="1">
        <v>4.3578360436219599E-2</v>
      </c>
      <c r="AJ80" s="1">
        <v>80</v>
      </c>
      <c r="AK80" s="8">
        <v>6.2185063198545498E-2</v>
      </c>
      <c r="AL80" s="8">
        <v>0.112931259172399</v>
      </c>
      <c r="AM80" s="8">
        <v>6.8359375E-2</v>
      </c>
      <c r="AN80" s="8">
        <v>5.0746195973853797E-2</v>
      </c>
      <c r="AO80" s="8">
        <v>0.71286780835785002</v>
      </c>
      <c r="AP80" s="8">
        <v>0.17578125</v>
      </c>
      <c r="AQ80" s="8">
        <v>4.9451961905342201E-3</v>
      </c>
      <c r="AR80" s="8">
        <v>0.25390625</v>
      </c>
      <c r="AS80" s="1">
        <v>1.39088517360322E-2</v>
      </c>
      <c r="AT80" s="1">
        <v>6.7202875661196704E-2</v>
      </c>
      <c r="AU80" s="1">
        <v>6.3279056235574893E-2</v>
      </c>
      <c r="AV80" s="1">
        <v>2.0559247993716802E-3</v>
      </c>
      <c r="AW80" s="1">
        <v>1.75166834167253E-3</v>
      </c>
      <c r="AX80" s="1">
        <v>1.18344330819121E-4</v>
      </c>
      <c r="AY80" s="1">
        <v>1.5720363320752601E-4</v>
      </c>
      <c r="AZ80" s="1">
        <v>3.4036089993379601E-5</v>
      </c>
      <c r="BA80" s="1">
        <v>3.6628467678566002E-5</v>
      </c>
      <c r="BB80" s="1">
        <v>1.6142898862731201E-5</v>
      </c>
      <c r="BC80" s="1">
        <v>1.2905125909039901E-5</v>
      </c>
      <c r="BD80" s="1">
        <v>0.17376551965626499</v>
      </c>
      <c r="BE80" s="8">
        <v>0.21559072995904299</v>
      </c>
      <c r="BF80" s="8">
        <v>2.2583415637902901E-3</v>
      </c>
      <c r="BG80" s="8">
        <v>2.5987840461413601E-3</v>
      </c>
      <c r="BH80" s="8">
        <v>2.8110665077392302E-4</v>
      </c>
      <c r="BI80" s="8">
        <v>3.5919961905984997E-4</v>
      </c>
      <c r="BJ80" s="8">
        <v>2.8611669952768501E-5</v>
      </c>
      <c r="BK80" s="8">
        <v>2.9085363424439401E-5</v>
      </c>
      <c r="BL80" s="8">
        <v>1.1740388902156101E-5</v>
      </c>
      <c r="BM80" s="1">
        <v>1.19759386499217E-5</v>
      </c>
      <c r="BN80" s="1">
        <v>0.89876555321348595</v>
      </c>
      <c r="BO80" s="8">
        <v>0.349193053542174</v>
      </c>
      <c r="BP80" s="8">
        <v>0.159932468731496</v>
      </c>
      <c r="BQ80" s="8">
        <v>0.27082282810111302</v>
      </c>
      <c r="BR80" s="8">
        <v>0.215377648416304</v>
      </c>
      <c r="BS80" s="8">
        <v>0.116734150536738</v>
      </c>
      <c r="BT80" s="8">
        <v>7.8411325078469499E-2</v>
      </c>
      <c r="BU80" s="8">
        <v>0.68338790479718203</v>
      </c>
      <c r="BV80" s="1">
        <v>0.36818833569742698</v>
      </c>
      <c r="BW80" s="1">
        <v>14.681967065398901</v>
      </c>
      <c r="BX80" s="8">
        <v>9.0996684220701507</v>
      </c>
      <c r="BY80" s="8">
        <v>4.1729750502069702</v>
      </c>
      <c r="BZ80" s="1">
        <v>0.25711722901624701</v>
      </c>
      <c r="CA80" s="1">
        <v>5.4800000000000001E-2</v>
      </c>
      <c r="CB80" s="8">
        <v>0.6</v>
      </c>
      <c r="CC80" s="8">
        <v>270.29300000000001</v>
      </c>
      <c r="CD80" s="8">
        <v>0.32500000000000001</v>
      </c>
      <c r="CE80" s="8">
        <v>18</v>
      </c>
      <c r="CF80" s="8">
        <v>32</v>
      </c>
      <c r="CG80" s="8">
        <v>49</v>
      </c>
      <c r="CH80" s="8">
        <v>20</v>
      </c>
      <c r="CI80" s="8">
        <v>3</v>
      </c>
      <c r="CJ80" s="8">
        <v>44</v>
      </c>
      <c r="CK80" s="8">
        <v>470.77935051918001</v>
      </c>
      <c r="CL80" s="1">
        <v>1</v>
      </c>
      <c r="CM80" s="1"/>
      <c r="CN80">
        <v>-77.5</v>
      </c>
      <c r="CO80">
        <v>161.80000000000001</v>
      </c>
      <c r="CP80">
        <v>13</v>
      </c>
      <c r="CQ80">
        <v>14</v>
      </c>
      <c r="CR80">
        <v>43</v>
      </c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>
        <v>6.0221</v>
      </c>
      <c r="DL80">
        <v>24538</v>
      </c>
      <c r="DO80">
        <v>263.336553489035</v>
      </c>
      <c r="DR80" s="1">
        <v>7188.7483267953203</v>
      </c>
      <c r="DS80" s="1">
        <v>257.89210731872299</v>
      </c>
      <c r="DT80" s="1">
        <v>7188.5</v>
      </c>
      <c r="DU80" s="1">
        <v>11.670479200487099</v>
      </c>
      <c r="DV80">
        <f t="shared" si="3"/>
        <v>0.23989573916959905</v>
      </c>
      <c r="DW80" s="11">
        <v>-7.4648120000000002</v>
      </c>
      <c r="DX80">
        <v>247.37114</v>
      </c>
      <c r="DY80" s="10" t="s">
        <v>476</v>
      </c>
      <c r="DZ80" s="10" t="s">
        <v>477</v>
      </c>
      <c r="EA80" s="10" t="s">
        <v>478</v>
      </c>
      <c r="EB80" s="10" t="s">
        <v>479</v>
      </c>
      <c r="EC80" s="10" t="s">
        <v>480</v>
      </c>
    </row>
    <row r="81" spans="1:133">
      <c r="A81" s="7">
        <v>38267</v>
      </c>
      <c r="B81">
        <v>-27.3</v>
      </c>
      <c r="C81">
        <v>71.5</v>
      </c>
      <c r="D81" s="7"/>
      <c r="E81" s="7"/>
      <c r="F81" s="7"/>
      <c r="G81" s="7"/>
      <c r="H81" s="7"/>
      <c r="I81" s="7"/>
      <c r="J81">
        <v>18.420000000000002</v>
      </c>
      <c r="K81" s="8" t="s">
        <v>168</v>
      </c>
      <c r="L81" s="1">
        <v>2217.6892699168502</v>
      </c>
      <c r="M81">
        <v>181.17072204177799</v>
      </c>
      <c r="N81" s="1">
        <v>0.179356456771086</v>
      </c>
      <c r="O81" s="8">
        <v>0.10010307431158599</v>
      </c>
      <c r="P81" s="8">
        <v>0.27802656002126003</v>
      </c>
      <c r="Q81" s="8">
        <v>0.20020614862317301</v>
      </c>
      <c r="R81" s="8">
        <v>3.6681059703419103E-2</v>
      </c>
      <c r="S81" s="8">
        <v>2.1774101023321699E-2</v>
      </c>
      <c r="T81" s="8">
        <v>2.5463499944413E-2</v>
      </c>
      <c r="U81" s="1">
        <v>1.43566416131572E-2</v>
      </c>
      <c r="V81" s="1">
        <v>9.4806242957010909</v>
      </c>
      <c r="W81" s="8">
        <v>8.4430692733431592</v>
      </c>
      <c r="X81" s="8">
        <v>8.9618467845221197</v>
      </c>
      <c r="Y81" s="8">
        <f t="shared" si="4"/>
        <v>2.6759429378302171</v>
      </c>
      <c r="Z81" s="1">
        <v>0.51877751117896798</v>
      </c>
      <c r="AA81" s="1">
        <v>0.101183754151057</v>
      </c>
      <c r="AB81" s="1">
        <v>0.10221138795116699</v>
      </c>
      <c r="AC81" s="1">
        <v>0.1019287109375</v>
      </c>
      <c r="AD81" s="1">
        <v>1.0276338001100299E-3</v>
      </c>
      <c r="AE81" s="1">
        <v>0.373700046388451</v>
      </c>
      <c r="AF81" s="1">
        <v>0.1043701171875</v>
      </c>
      <c r="AG81" s="1">
        <v>0.10149593725310301</v>
      </c>
      <c r="AH81" s="1">
        <v>0.107421875</v>
      </c>
      <c r="AI81" s="1">
        <v>0.102233000222873</v>
      </c>
      <c r="AJ81" s="1">
        <v>70</v>
      </c>
      <c r="AK81" s="8">
        <v>8.9050287680912901E-2</v>
      </c>
      <c r="AL81" s="8">
        <v>0.13149039896637901</v>
      </c>
      <c r="AM81" s="8">
        <v>0.1171875</v>
      </c>
      <c r="AN81" s="8">
        <v>4.2440111285466299E-2</v>
      </c>
      <c r="AO81" s="8">
        <v>0.293125447478357</v>
      </c>
      <c r="AP81" s="8">
        <v>0.21484375</v>
      </c>
      <c r="AQ81" s="8">
        <v>1.9178321313326901E-2</v>
      </c>
      <c r="AR81" s="8">
        <v>0.263671875</v>
      </c>
      <c r="AS81" s="1">
        <v>7.8748954485875801E-3</v>
      </c>
      <c r="AT81" s="1">
        <v>1.4563512391285499E-2</v>
      </c>
      <c r="AU81" s="1">
        <v>1.47958355815252E-2</v>
      </c>
      <c r="AV81" s="1">
        <v>8.5503089103141292E-3</v>
      </c>
      <c r="AW81" s="1">
        <v>5.63537480141985E-3</v>
      </c>
      <c r="AX81" s="1">
        <v>6.3258219746479096E-4</v>
      </c>
      <c r="AY81" s="1">
        <v>9.3408855820419101E-4</v>
      </c>
      <c r="AZ81" s="1">
        <v>1.4853067119636299E-4</v>
      </c>
      <c r="BA81" s="1">
        <v>1.2260397887706601E-4</v>
      </c>
      <c r="BB81" s="1">
        <v>5.7473589710639197E-5</v>
      </c>
      <c r="BC81" s="1">
        <v>5.8365520420453803E-5</v>
      </c>
      <c r="BD81" s="1">
        <v>4.7598274262921701E-2</v>
      </c>
      <c r="BE81" s="8">
        <v>4.8944290946817001E-2</v>
      </c>
      <c r="BF81" s="8">
        <v>1.5423972702696799E-2</v>
      </c>
      <c r="BG81" s="8">
        <v>1.33741345330741E-2</v>
      </c>
      <c r="BH81" s="8">
        <v>6.0694080882014003E-4</v>
      </c>
      <c r="BI81" s="8">
        <v>4.3528541588866898E-4</v>
      </c>
      <c r="BJ81" s="8">
        <v>1.55320319474314E-4</v>
      </c>
      <c r="BK81" s="8">
        <v>1.77166129156498E-4</v>
      </c>
      <c r="BL81" s="8">
        <v>5.32826436358663E-5</v>
      </c>
      <c r="BM81" s="1">
        <v>3.6475509640978499E-5</v>
      </c>
      <c r="BN81" s="1">
        <v>1.3446480845184099</v>
      </c>
      <c r="BO81" s="8">
        <v>2.5493481298810998</v>
      </c>
      <c r="BP81" s="8">
        <v>1.30119798082309</v>
      </c>
      <c r="BQ81" s="8">
        <v>0.84089958710298296</v>
      </c>
      <c r="BR81" s="8">
        <v>1.07104878396304</v>
      </c>
      <c r="BS81" s="8">
        <v>1.52497818013438</v>
      </c>
      <c r="BT81" s="8">
        <v>0.32548011556876499</v>
      </c>
      <c r="BU81" s="8">
        <v>0.27359930055537102</v>
      </c>
      <c r="BV81" s="1">
        <v>2.9706454411818002</v>
      </c>
      <c r="BW81" s="1">
        <v>7.5795672826579903</v>
      </c>
      <c r="BX81" s="8">
        <v>7.07343880439874</v>
      </c>
      <c r="BY81" s="8">
        <v>1.2554498960757099</v>
      </c>
      <c r="BZ81" s="1">
        <v>0.193954431543745</v>
      </c>
      <c r="CA81" s="1">
        <v>8.8999999999999996E-2</v>
      </c>
      <c r="CB81" s="8">
        <v>2</v>
      </c>
      <c r="CC81" s="8">
        <v>177.15899999999999</v>
      </c>
      <c r="CD81" s="8">
        <v>0.33900000000000002</v>
      </c>
      <c r="CE81" s="8">
        <v>13</v>
      </c>
      <c r="CF81" s="8">
        <v>59</v>
      </c>
      <c r="CG81" s="8">
        <v>52</v>
      </c>
      <c r="CH81" s="8">
        <v>15</v>
      </c>
      <c r="CI81" s="8">
        <v>15</v>
      </c>
      <c r="CJ81" s="8">
        <v>33</v>
      </c>
      <c r="CK81" s="8">
        <v>857.26510858535801</v>
      </c>
      <c r="CL81" s="1">
        <v>1</v>
      </c>
      <c r="CM81" s="1"/>
      <c r="CN81">
        <v>-5</v>
      </c>
      <c r="CO81">
        <v>72</v>
      </c>
      <c r="CP81">
        <v>13</v>
      </c>
      <c r="CQ81">
        <v>14</v>
      </c>
      <c r="CR81">
        <v>43</v>
      </c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>
        <v>1.2826</v>
      </c>
      <c r="DL81">
        <v>7280</v>
      </c>
      <c r="DO81">
        <v>181.17072204177799</v>
      </c>
      <c r="DR81" s="1">
        <v>2217.6892699168502</v>
      </c>
      <c r="DS81" s="1">
        <v>182.56521087544499</v>
      </c>
      <c r="DT81" s="1">
        <v>2217.6999999999998</v>
      </c>
      <c r="DU81" s="1">
        <v>8.9997391608795692</v>
      </c>
      <c r="DV81">
        <f t="shared" si="3"/>
        <v>3.7892376357449464E-2</v>
      </c>
      <c r="DW81" s="11">
        <v>1.3976569999999999</v>
      </c>
      <c r="DX81">
        <v>282.07461499999999</v>
      </c>
      <c r="DY81" s="10" t="s">
        <v>481</v>
      </c>
      <c r="DZ81" s="10" t="s">
        <v>482</v>
      </c>
      <c r="EA81" s="10" t="s">
        <v>483</v>
      </c>
      <c r="EB81" s="10" t="s">
        <v>484</v>
      </c>
      <c r="EC81" s="10" t="s">
        <v>485</v>
      </c>
    </row>
    <row r="82" spans="1:133">
      <c r="A82" s="7">
        <v>38267</v>
      </c>
      <c r="B82">
        <v>-27.3</v>
      </c>
      <c r="C82">
        <v>71.5</v>
      </c>
      <c r="D82" s="7"/>
      <c r="E82" s="7"/>
      <c r="F82" s="7"/>
      <c r="G82" s="7"/>
      <c r="H82" s="7"/>
      <c r="I82" s="7"/>
      <c r="J82">
        <v>18.420000000000002</v>
      </c>
      <c r="K82" s="8" t="s">
        <v>202</v>
      </c>
      <c r="L82" s="1">
        <v>10221.427944629</v>
      </c>
      <c r="M82">
        <v>131.20255288939001</v>
      </c>
      <c r="N82" s="1">
        <v>9.8735341696766399E-2</v>
      </c>
      <c r="O82" s="8">
        <v>1.7761106571470099E-2</v>
      </c>
      <c r="P82" s="8">
        <v>0.12532379184148701</v>
      </c>
      <c r="Q82" s="8">
        <v>3.5522213142940101E-2</v>
      </c>
      <c r="R82" s="8">
        <v>1.36961286826795E-2</v>
      </c>
      <c r="S82" s="8">
        <v>8.1819552984058307E-3</v>
      </c>
      <c r="T82" s="8">
        <v>1.08819200886593E-2</v>
      </c>
      <c r="U82" s="1">
        <v>6.5177520082225597E-3</v>
      </c>
      <c r="V82" s="1">
        <v>14.170407138818501</v>
      </c>
      <c r="W82" s="8">
        <v>17.638100769099299</v>
      </c>
      <c r="X82" s="8">
        <v>15.9042539539589</v>
      </c>
      <c r="Y82" s="8">
        <f t="shared" si="4"/>
        <v>3.5442620076788458</v>
      </c>
      <c r="Z82" s="1">
        <v>1.7338468151404001</v>
      </c>
      <c r="AA82" s="1">
        <v>5.5389712860311698E-2</v>
      </c>
      <c r="AB82" s="1">
        <v>5.7274030490099E-2</v>
      </c>
      <c r="AC82" s="1">
        <v>5.5999755859375E-2</v>
      </c>
      <c r="AD82" s="1">
        <v>1.88431762978729E-3</v>
      </c>
      <c r="AE82" s="1">
        <v>0.28214618384121798</v>
      </c>
      <c r="AF82" s="1">
        <v>5.706787109375E-2</v>
      </c>
      <c r="AG82" s="1">
        <v>9.5151349719123195E-3</v>
      </c>
      <c r="AH82" s="1">
        <v>5.8441162109375E-2</v>
      </c>
      <c r="AI82" s="1">
        <v>3.0817689816588999E-3</v>
      </c>
      <c r="AJ82" s="1">
        <v>80</v>
      </c>
      <c r="AK82" s="8">
        <v>4.7135080512396003E-2</v>
      </c>
      <c r="AL82" s="8">
        <v>0.10406095773871001</v>
      </c>
      <c r="AM82" s="8">
        <v>5.859375E-2</v>
      </c>
      <c r="AN82" s="8">
        <v>5.6925877226313502E-2</v>
      </c>
      <c r="AO82" s="8">
        <v>0.16403893868976599</v>
      </c>
      <c r="AP82" s="8">
        <v>0.1953125</v>
      </c>
      <c r="AQ82" s="8">
        <v>2.98729459834037E-3</v>
      </c>
      <c r="AR82" s="8">
        <v>0.234375</v>
      </c>
      <c r="AS82" s="1">
        <v>1.4113899516020199E-3</v>
      </c>
      <c r="AT82" s="1">
        <v>0.129688892169292</v>
      </c>
      <c r="AU82" s="1">
        <v>0.34812057041244099</v>
      </c>
      <c r="AV82" s="1">
        <v>3.1070714418601699E-3</v>
      </c>
      <c r="AW82" s="1">
        <v>2.3945926687909502E-3</v>
      </c>
      <c r="AX82" s="1">
        <v>1.5953289326805001E-4</v>
      </c>
      <c r="AY82" s="1">
        <v>1.0055886563245499E-4</v>
      </c>
      <c r="AZ82" s="1">
        <v>4.49218938115042E-5</v>
      </c>
      <c r="BA82" s="1">
        <v>4.8734391281854598E-5</v>
      </c>
      <c r="BB82" s="1">
        <v>2.6297401184969799E-5</v>
      </c>
      <c r="BC82" s="1">
        <v>2.0482737023312201E-5</v>
      </c>
      <c r="BD82" s="1">
        <v>6.5994104600396397E-2</v>
      </c>
      <c r="BE82" s="8">
        <v>5.8015344445239203E-2</v>
      </c>
      <c r="BF82" s="8">
        <v>1.3743097023865901E-3</v>
      </c>
      <c r="BG82" s="8">
        <v>1.6293744721373399E-3</v>
      </c>
      <c r="BH82" s="8">
        <v>1.2225281758946401E-4</v>
      </c>
      <c r="BI82" s="8">
        <v>1.0256481519872201E-4</v>
      </c>
      <c r="BJ82" s="8">
        <v>6.3738639622780202E-5</v>
      </c>
      <c r="BK82" s="8">
        <v>6.6062964387995899E-5</v>
      </c>
      <c r="BL82" s="8">
        <v>9.8922198943379893E-6</v>
      </c>
      <c r="BM82" s="1">
        <v>1.0325129232072099E-5</v>
      </c>
      <c r="BN82" s="1">
        <v>1.98780573014835</v>
      </c>
      <c r="BO82" s="8">
        <v>1.03132762760865</v>
      </c>
      <c r="BP82" s="8">
        <v>2.0147033081722898</v>
      </c>
      <c r="BQ82" s="8">
        <v>0.61369322709907204</v>
      </c>
      <c r="BR82" s="8">
        <v>1.31419826763568</v>
      </c>
      <c r="BS82" s="8">
        <v>1.3314400756397999</v>
      </c>
      <c r="BT82" s="8">
        <v>0.99066372883758702</v>
      </c>
      <c r="BU82" s="8">
        <v>0.673607462512674</v>
      </c>
      <c r="BV82" s="1">
        <v>1.6841524130815999</v>
      </c>
      <c r="BW82" s="1">
        <v>9.1503077070219803</v>
      </c>
      <c r="BX82" s="8">
        <v>6.05040324596375</v>
      </c>
      <c r="BY82" s="8">
        <v>1.5125615206634899</v>
      </c>
      <c r="BZ82" s="1">
        <v>0.83258488345555903</v>
      </c>
      <c r="CA82" s="1">
        <v>2.8000000000000001E-2</v>
      </c>
      <c r="CB82" s="8">
        <v>0.2</v>
      </c>
      <c r="CC82" s="8">
        <v>126.952</v>
      </c>
      <c r="CD82" s="8">
        <v>0.36799999999999999</v>
      </c>
      <c r="CE82" s="8">
        <v>18</v>
      </c>
      <c r="CF82" s="8">
        <v>21</v>
      </c>
      <c r="CG82" s="8">
        <v>1</v>
      </c>
      <c r="CH82" s="8">
        <v>23</v>
      </c>
      <c r="CI82" s="8">
        <v>7</v>
      </c>
      <c r="CJ82" s="8">
        <v>7</v>
      </c>
      <c r="CK82" s="8">
        <v>4229.78435373306</v>
      </c>
      <c r="CL82" s="1">
        <v>1</v>
      </c>
      <c r="CM82" s="1"/>
      <c r="CN82">
        <v>48.9</v>
      </c>
      <c r="CO82">
        <v>13.7</v>
      </c>
      <c r="CP82">
        <v>13</v>
      </c>
      <c r="CQ82">
        <v>14</v>
      </c>
      <c r="CR82">
        <v>43</v>
      </c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>
        <v>-8.5751000000000008</v>
      </c>
      <c r="DL82">
        <v>35847</v>
      </c>
      <c r="DO82">
        <v>131.20255288939001</v>
      </c>
      <c r="DR82" s="1">
        <v>10221.427944629</v>
      </c>
      <c r="DS82" s="1">
        <v>131.21715016195901</v>
      </c>
      <c r="DT82" s="1">
        <v>12965.4</v>
      </c>
      <c r="DU82" s="1">
        <v>15.4399251468444</v>
      </c>
      <c r="DV82">
        <f t="shared" si="3"/>
        <v>0.46432880711449975</v>
      </c>
      <c r="DW82" s="11">
        <v>6.9468639999999997</v>
      </c>
      <c r="DX82">
        <v>271.46704099999999</v>
      </c>
      <c r="DY82" s="10" t="s">
        <v>486</v>
      </c>
      <c r="DZ82" s="10" t="s">
        <v>487</v>
      </c>
      <c r="EA82" s="10" t="s">
        <v>488</v>
      </c>
      <c r="EB82" s="10" t="s">
        <v>489</v>
      </c>
      <c r="EC82" s="10" t="s">
        <v>490</v>
      </c>
    </row>
    <row r="83" spans="1:133">
      <c r="A83" s="7">
        <v>38267</v>
      </c>
      <c r="B83">
        <v>-27.3</v>
      </c>
      <c r="C83">
        <v>71.5</v>
      </c>
      <c r="D83" s="7"/>
      <c r="E83" s="7"/>
      <c r="F83" s="7"/>
      <c r="G83" s="7"/>
      <c r="H83" s="7"/>
      <c r="I83" s="7"/>
      <c r="J83">
        <v>18.420000000000002</v>
      </c>
      <c r="K83" s="8" t="s">
        <v>88</v>
      </c>
      <c r="L83" s="1">
        <v>17256.049642383699</v>
      </c>
      <c r="M83">
        <v>27.480622496645299</v>
      </c>
      <c r="N83" s="1">
        <v>5.8259991971868402E-2</v>
      </c>
      <c r="O83" s="8">
        <v>1.7309383851446699E-2</v>
      </c>
      <c r="P83" s="8">
        <v>8.9907606214677901E-2</v>
      </c>
      <c r="Q83" s="8">
        <v>3.4618767702893301E-2</v>
      </c>
      <c r="R83" s="8">
        <v>1.6072924526152901E-2</v>
      </c>
      <c r="S83" s="8">
        <v>9.5065854578402099E-3</v>
      </c>
      <c r="T83" s="8">
        <v>1.08827630646925E-2</v>
      </c>
      <c r="U83" s="1">
        <v>6.5979818183240398E-3</v>
      </c>
      <c r="V83" s="1">
        <v>20.465652114552501</v>
      </c>
      <c r="W83" s="8">
        <v>10.951234557965901</v>
      </c>
      <c r="X83" s="8">
        <v>15.708443336259201</v>
      </c>
      <c r="Y83" s="8">
        <f t="shared" si="4"/>
        <v>19.058790472336778</v>
      </c>
      <c r="Z83" s="1">
        <v>4.7572087782933199</v>
      </c>
      <c r="AA83" s="1">
        <v>7.1911455044514003E-2</v>
      </c>
      <c r="AC83" s="1">
        <v>9.918212890625E-2</v>
      </c>
      <c r="AE83" s="1">
        <v>5.2469226809092002E-2</v>
      </c>
      <c r="AF83" s="1">
        <v>9.94873046875E-2</v>
      </c>
      <c r="AG83" s="1">
        <v>3.4285043897185501E-2</v>
      </c>
      <c r="AH83" s="1">
        <v>0.10101318359375</v>
      </c>
      <c r="AI83" s="1">
        <v>2.7387015945689601E-3</v>
      </c>
      <c r="AJ83" s="1">
        <v>120</v>
      </c>
      <c r="AK83" s="8">
        <v>5.3568218282467397E-2</v>
      </c>
      <c r="AL83" s="8">
        <v>7.1469103660102395E-2</v>
      </c>
      <c r="AM83" s="8">
        <v>6.34765625E-2</v>
      </c>
      <c r="AN83" s="8">
        <v>1.7900885377634901E-2</v>
      </c>
      <c r="AO83" s="8">
        <v>5.6563369365347699E-2</v>
      </c>
      <c r="AP83" s="8">
        <v>7.32421875E-2</v>
      </c>
      <c r="AQ83" s="8">
        <v>1.02449934316475E-2</v>
      </c>
      <c r="AR83" s="8">
        <v>9.27734375E-2</v>
      </c>
      <c r="AS83" s="1">
        <v>1.42563033354927E-3</v>
      </c>
      <c r="AT83" s="1">
        <v>0.11117647956520001</v>
      </c>
      <c r="AU83" s="1">
        <v>0.16257893463275899</v>
      </c>
      <c r="AV83" s="1">
        <v>1.0611219112937301E-3</v>
      </c>
      <c r="AW83" s="1">
        <v>1.0690604224876899E-3</v>
      </c>
      <c r="AX83" s="1">
        <v>3.08964881476085E-5</v>
      </c>
      <c r="AY83" s="1">
        <v>1.8241192837969101E-5</v>
      </c>
      <c r="AZ83" s="1">
        <v>2.50241061818821E-5</v>
      </c>
      <c r="BA83" s="1">
        <v>1.9195444085430699E-5</v>
      </c>
      <c r="BB83" s="1">
        <v>7.6022458779734104E-5</v>
      </c>
      <c r="BC83" s="1">
        <v>1.38422936117584E-4</v>
      </c>
      <c r="BD83" s="1">
        <v>1.4021414691049601E-2</v>
      </c>
      <c r="BE83" s="8">
        <v>1.27264689710584E-2</v>
      </c>
      <c r="BF83" s="8">
        <v>5.7366141268716704E-4</v>
      </c>
      <c r="BG83" s="8">
        <v>5.8753668613223604E-4</v>
      </c>
      <c r="BH83" s="8">
        <v>3.5057274021463601E-5</v>
      </c>
      <c r="BI83" s="8">
        <v>3.9846638667191599E-5</v>
      </c>
      <c r="BJ83" s="8">
        <v>1.8215220768861201E-5</v>
      </c>
      <c r="BK83" s="8">
        <v>1.13940799726555E-5</v>
      </c>
      <c r="BL83" s="8">
        <v>2.8693335091954599E-5</v>
      </c>
      <c r="BM83" s="1">
        <v>9.3416294691728097E-6</v>
      </c>
      <c r="BN83" s="1">
        <v>0.44765335295178399</v>
      </c>
      <c r="BO83" s="8">
        <v>0.21069972631282699</v>
      </c>
      <c r="BP83" s="8">
        <v>1.1398897786525199</v>
      </c>
      <c r="BQ83" s="8">
        <v>42.314604045136797</v>
      </c>
      <c r="BR83" s="8">
        <v>21.7272469118946</v>
      </c>
      <c r="BS83" s="8">
        <v>11.6570772553477</v>
      </c>
      <c r="BT83" s="8">
        <v>29.114919671249499</v>
      </c>
      <c r="BU83" s="8">
        <v>-21.279593558942899</v>
      </c>
      <c r="BV83" s="1">
        <v>11.6589812810473</v>
      </c>
      <c r="BW83" s="1">
        <v>5.59373037983136</v>
      </c>
      <c r="BX83" s="8">
        <v>3.9478184808243699</v>
      </c>
      <c r="BY83" s="8">
        <v>2.06033168752142E-2</v>
      </c>
      <c r="BZ83" s="1">
        <v>5.7670096754730499E-3</v>
      </c>
      <c r="CA83" s="1">
        <v>4.2000000000000003E-2</v>
      </c>
      <c r="CB83" s="8">
        <v>0.2</v>
      </c>
      <c r="CC83" s="8">
        <v>23.574999999999999</v>
      </c>
      <c r="CD83" s="8">
        <v>0.35399999999999998</v>
      </c>
      <c r="CE83" s="8">
        <v>4</v>
      </c>
      <c r="CF83" s="8">
        <v>2</v>
      </c>
      <c r="CG83" s="8">
        <v>46</v>
      </c>
      <c r="CH83" s="8">
        <v>6</v>
      </c>
      <c r="CI83" s="8">
        <v>20</v>
      </c>
      <c r="CJ83" s="8">
        <v>13</v>
      </c>
      <c r="CK83" s="8">
        <v>2374.2387754917099</v>
      </c>
      <c r="CL83" s="1">
        <v>1</v>
      </c>
      <c r="CM83" s="1"/>
      <c r="CN83">
        <v>50.2</v>
      </c>
      <c r="CO83">
        <v>-95.9</v>
      </c>
      <c r="CP83">
        <v>13</v>
      </c>
      <c r="CQ83">
        <v>14</v>
      </c>
      <c r="CR83">
        <v>43</v>
      </c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>
        <v>-22.181999999999999</v>
      </c>
      <c r="DL83">
        <v>61604</v>
      </c>
      <c r="DO83">
        <v>27.480622496645299</v>
      </c>
      <c r="DR83" s="1">
        <v>17256.049642383699</v>
      </c>
      <c r="DS83" s="1">
        <v>27.251092924059598</v>
      </c>
      <c r="DT83" s="1">
        <v>17257.099999999999</v>
      </c>
      <c r="DU83" s="1">
        <v>14.5557769622559</v>
      </c>
      <c r="DV83">
        <f t="shared" si="3"/>
        <v>1.1526663740033012</v>
      </c>
      <c r="DW83" s="11">
        <v>11.303338999999999</v>
      </c>
      <c r="DX83">
        <v>273.49078400000002</v>
      </c>
      <c r="DY83" t="s">
        <v>169</v>
      </c>
      <c r="DZ83" t="s">
        <v>169</v>
      </c>
      <c r="EA83" s="10" t="s">
        <v>491</v>
      </c>
      <c r="EB83" s="10" t="s">
        <v>492</v>
      </c>
      <c r="EC83" s="10" t="s">
        <v>493</v>
      </c>
    </row>
    <row r="84" spans="1:133" s="87" customFormat="1">
      <c r="A84" s="84">
        <v>38233</v>
      </c>
      <c r="B84" s="87">
        <v>-67.7</v>
      </c>
      <c r="C84" s="87">
        <v>18.2</v>
      </c>
      <c r="D84" s="84"/>
      <c r="E84" s="84"/>
      <c r="F84" s="84"/>
      <c r="G84" s="84"/>
      <c r="H84" s="84"/>
      <c r="I84" s="84"/>
      <c r="J84" s="87">
        <v>13.43</v>
      </c>
      <c r="K84" s="85" t="s">
        <v>344</v>
      </c>
      <c r="L84" s="86">
        <v>3715.8402988907201</v>
      </c>
      <c r="M84" s="87">
        <v>204.31191255028301</v>
      </c>
      <c r="N84" s="86">
        <v>0.64456959002650405</v>
      </c>
      <c r="O84" s="85">
        <v>0.12547619870015</v>
      </c>
      <c r="P84" s="85">
        <v>0.94283742760706302</v>
      </c>
      <c r="Q84" s="85">
        <v>0.25095239740030001</v>
      </c>
      <c r="R84" s="85">
        <v>1.52653593424356E-2</v>
      </c>
      <c r="S84" s="85">
        <v>9.0315623787931391E-3</v>
      </c>
      <c r="T84" s="85">
        <v>2.7437784283041701E-2</v>
      </c>
      <c r="U84" s="86">
        <v>1.6266723586261599E-2</v>
      </c>
      <c r="V84" s="86">
        <v>19.4530889297498</v>
      </c>
      <c r="W84" s="85">
        <v>19.404086946566999</v>
      </c>
      <c r="X84" s="85">
        <v>19.428587938158401</v>
      </c>
      <c r="Y84" s="8">
        <f t="shared" si="4"/>
        <v>0.13377997131901259</v>
      </c>
      <c r="Z84" s="86">
        <v>2.4500991591423799E-2</v>
      </c>
      <c r="AA84" s="86">
        <v>4.5662485396620503E-2</v>
      </c>
      <c r="AB84" s="86">
        <v>4.5819927090727797E-2</v>
      </c>
      <c r="AC84" s="86">
        <v>4.57763671875E-2</v>
      </c>
      <c r="AD84" s="86">
        <v>1.5744169410737E-4</v>
      </c>
      <c r="AE84" s="86">
        <v>7.4749604902769304</v>
      </c>
      <c r="AF84" s="86">
        <v>0.120849609375</v>
      </c>
      <c r="AG84" s="86">
        <v>3.9395449008515302E-3</v>
      </c>
      <c r="AH84" s="86">
        <v>0.130615234375</v>
      </c>
      <c r="AI84" s="86">
        <v>6.5588193126171201E-3</v>
      </c>
      <c r="AJ84" s="86">
        <v>60</v>
      </c>
      <c r="AK84" s="85">
        <v>4.4421846527778301E-2</v>
      </c>
      <c r="AL84" s="85">
        <v>5.1646807097682899E-2</v>
      </c>
      <c r="AM84" s="85">
        <v>4.8828125E-2</v>
      </c>
      <c r="AN84" s="85">
        <v>7.2249605699046104E-3</v>
      </c>
      <c r="AO84" s="85">
        <v>18.690729450779202</v>
      </c>
      <c r="AP84" s="85">
        <v>0.537109375</v>
      </c>
      <c r="AQ84" s="85">
        <v>5.7601054777584601E-5</v>
      </c>
      <c r="AR84" s="85">
        <v>0.64453125</v>
      </c>
      <c r="AS84" s="86">
        <v>1.69015462593616E-5</v>
      </c>
      <c r="AT84" s="86">
        <v>6.5362388196223101E-2</v>
      </c>
      <c r="AU84" s="86">
        <v>6.7534054481811406E-2</v>
      </c>
      <c r="AV84" s="86">
        <v>1.3619580939968701E-3</v>
      </c>
      <c r="AW84" s="86">
        <v>8.5629202114268096E-4</v>
      </c>
      <c r="AX84" s="86">
        <v>4.70507991796784E-5</v>
      </c>
      <c r="AY84" s="86">
        <v>4.5142727642460299E-5</v>
      </c>
      <c r="AZ84" s="86">
        <v>3.6282529401281502E-6</v>
      </c>
      <c r="BA84" s="86">
        <v>5.44978183055397E-6</v>
      </c>
      <c r="BB84" s="86">
        <v>2.3649541589456701E-6</v>
      </c>
      <c r="BC84" s="86">
        <v>2.6390201287105601E-6</v>
      </c>
      <c r="BD84" s="86">
        <v>0.66301053272204902</v>
      </c>
      <c r="BE84" s="85">
        <v>0.60662612051135401</v>
      </c>
      <c r="BF84" s="85">
        <v>2.3076645738316602E-3</v>
      </c>
      <c r="BG84" s="85">
        <v>2.6898300980474801E-3</v>
      </c>
      <c r="BH84" s="85">
        <v>8.9314115054059398E-5</v>
      </c>
      <c r="BI84" s="85">
        <v>9.8622771752240597E-5</v>
      </c>
      <c r="BJ84" s="85">
        <v>1.35825590680182E-5</v>
      </c>
      <c r="BK84" s="85">
        <v>2.0754556670743001E-5</v>
      </c>
      <c r="BL84" s="85">
        <v>2.65667773180565E-6</v>
      </c>
      <c r="BM84" s="86">
        <v>1.6971151311691499E-6</v>
      </c>
      <c r="BN84" s="86">
        <v>14.075204234403801</v>
      </c>
      <c r="BO84" s="85">
        <v>6.8426108090759099</v>
      </c>
      <c r="BP84" s="85">
        <v>0.48918728564664299</v>
      </c>
      <c r="BQ84" s="85">
        <v>0.945215506472869</v>
      </c>
      <c r="BR84" s="85">
        <v>0.71720139605975597</v>
      </c>
      <c r="BS84" s="85">
        <v>1.9561762379807199</v>
      </c>
      <c r="BT84" s="85">
        <v>0.32246064735865998</v>
      </c>
      <c r="BU84" s="85">
        <v>13.358002838343999</v>
      </c>
      <c r="BV84" s="86">
        <v>7.1167371848708099</v>
      </c>
      <c r="BW84" s="86">
        <v>61.763199048063399</v>
      </c>
      <c r="BX84" s="85">
        <v>40.069047023914898</v>
      </c>
      <c r="BY84" s="85">
        <v>19.625176849531801</v>
      </c>
      <c r="BZ84" s="86">
        <v>1.2697288211887401</v>
      </c>
      <c r="CA84" s="86">
        <v>1.9E-2</v>
      </c>
      <c r="CB84" s="85">
        <v>1.5</v>
      </c>
      <c r="CC84" s="85">
        <v>212.65700000000001</v>
      </c>
      <c r="CD84" s="85">
        <v>0.33800000000000002</v>
      </c>
      <c r="CE84" s="85">
        <v>14</v>
      </c>
      <c r="CF84" s="85">
        <v>10</v>
      </c>
      <c r="CG84" s="85">
        <v>0</v>
      </c>
      <c r="CH84" s="85">
        <v>15</v>
      </c>
      <c r="CI84" s="85">
        <v>53</v>
      </c>
      <c r="CJ84" s="85">
        <v>19</v>
      </c>
      <c r="CK84" s="85">
        <v>1136.1224491596199</v>
      </c>
      <c r="CL84" s="86">
        <v>3</v>
      </c>
      <c r="CM84" s="86"/>
      <c r="CN84" s="87">
        <v>-77.5</v>
      </c>
      <c r="CO84" s="87">
        <v>161.80000000000001</v>
      </c>
      <c r="CP84" s="87">
        <v>12</v>
      </c>
      <c r="CQ84" s="87">
        <v>7</v>
      </c>
      <c r="CR84" s="87">
        <v>22</v>
      </c>
      <c r="CS84" s="86"/>
      <c r="CT84" s="86"/>
      <c r="CU84" s="86"/>
      <c r="CV84" s="86"/>
      <c r="CW84" s="86"/>
      <c r="CX84" s="86"/>
      <c r="CY84" s="86"/>
      <c r="CZ84" s="86"/>
      <c r="DA84" s="86"/>
      <c r="DB84" s="86"/>
      <c r="DC84" s="86"/>
      <c r="DD84" s="86"/>
      <c r="DE84" s="86"/>
      <c r="DF84" s="86"/>
      <c r="DG84" s="87">
        <v>50.156999999999996</v>
      </c>
      <c r="DL84" s="87">
        <v>13618</v>
      </c>
      <c r="DO84" s="87">
        <v>204.31191255028301</v>
      </c>
      <c r="DR84" s="86">
        <v>3715.8402988907201</v>
      </c>
      <c r="DS84" s="86">
        <v>200.53951962019801</v>
      </c>
      <c r="DT84" s="86">
        <v>3714.8</v>
      </c>
      <c r="DU84" s="86">
        <v>23.804232361755599</v>
      </c>
      <c r="DV84" s="87">
        <f t="shared" si="3"/>
        <v>4.3756444235971976</v>
      </c>
      <c r="DW84" s="88">
        <v>-2.7545829999999998</v>
      </c>
      <c r="DX84" s="87">
        <v>234.80827300000001</v>
      </c>
      <c r="DY84" s="89" t="s">
        <v>494</v>
      </c>
      <c r="DZ84" s="89" t="s">
        <v>495</v>
      </c>
      <c r="EA84" s="89" t="s">
        <v>496</v>
      </c>
      <c r="EB84" s="89" t="s">
        <v>497</v>
      </c>
      <c r="EC84" s="89" t="s">
        <v>498</v>
      </c>
    </row>
    <row r="85" spans="1:133" s="87" customFormat="1">
      <c r="A85" s="84">
        <v>38233</v>
      </c>
      <c r="B85" s="87">
        <v>-67.7</v>
      </c>
      <c r="C85" s="87">
        <v>18.2</v>
      </c>
      <c r="D85" s="84"/>
      <c r="E85" s="84"/>
      <c r="F85" s="84"/>
      <c r="G85" s="84"/>
      <c r="H85" s="84"/>
      <c r="I85" s="84"/>
      <c r="J85" s="87">
        <v>13.43</v>
      </c>
      <c r="K85" s="85" t="s">
        <v>224</v>
      </c>
      <c r="L85" s="86">
        <v>5394.1348769809501</v>
      </c>
      <c r="M85" s="87">
        <v>179.59533310292699</v>
      </c>
      <c r="N85" s="86">
        <v>0.116108176589024</v>
      </c>
      <c r="O85" s="85">
        <v>3.6636519846758898E-2</v>
      </c>
      <c r="P85" s="85">
        <v>0.18645089284403901</v>
      </c>
      <c r="Q85" s="85">
        <v>7.3273039693517797E-2</v>
      </c>
      <c r="R85" s="85">
        <v>1.6827605440062999E-2</v>
      </c>
      <c r="S85" s="85">
        <v>1.0013922541356199E-2</v>
      </c>
      <c r="T85" s="85">
        <v>2.3188113994577299E-2</v>
      </c>
      <c r="U85" s="86">
        <v>1.42479310704279E-2</v>
      </c>
      <c r="V85" s="86">
        <v>12.588000731617701</v>
      </c>
      <c r="W85" s="85">
        <v>11.4239118179885</v>
      </c>
      <c r="X85" s="85">
        <v>12.005956274803101</v>
      </c>
      <c r="Y85" s="8">
        <f t="shared" si="4"/>
        <v>2.8229603060043402</v>
      </c>
      <c r="Z85" s="86">
        <v>0.58204445681462902</v>
      </c>
      <c r="AA85" s="86">
        <v>6.7866454458288802E-2</v>
      </c>
      <c r="AB85" s="86">
        <v>7.0749016517782801E-2</v>
      </c>
      <c r="AC85" s="86">
        <v>6.89697265625E-2</v>
      </c>
      <c r="AD85" s="86">
        <v>2.88256205949398E-3</v>
      </c>
      <c r="AE85" s="86">
        <v>0.354238066285606</v>
      </c>
      <c r="AF85" s="86">
        <v>7.080078125E-2</v>
      </c>
      <c r="AG85" s="86">
        <v>1.9880191017408601E-2</v>
      </c>
      <c r="AH85" s="86">
        <v>7.26318359375E-2</v>
      </c>
      <c r="AI85" s="86">
        <v>0.12170862508826701</v>
      </c>
      <c r="AJ85" s="86">
        <v>60</v>
      </c>
      <c r="AK85" s="85">
        <v>4.33307732923243E-2</v>
      </c>
      <c r="AL85" s="85">
        <v>9.1290989472065098E-2</v>
      </c>
      <c r="AM85" s="85">
        <v>7.8125E-2</v>
      </c>
      <c r="AN85" s="85">
        <v>4.7960216179740799E-2</v>
      </c>
      <c r="AO85" s="85">
        <v>0.47677085777577799</v>
      </c>
      <c r="AP85" s="85">
        <v>0.126953125</v>
      </c>
      <c r="AQ85" s="85">
        <v>1.8941601438897299E-2</v>
      </c>
      <c r="AR85" s="85">
        <v>0.185546875</v>
      </c>
      <c r="AS85" s="86">
        <v>4.7599466640211698E-3</v>
      </c>
      <c r="AT85" s="86">
        <v>9.9298183015000097E-2</v>
      </c>
      <c r="AU85" s="86">
        <v>0.23325713601994</v>
      </c>
      <c r="AV85" s="86">
        <v>5.5340918524894303E-3</v>
      </c>
      <c r="AW85" s="86">
        <v>4.7009081065973596E-3</v>
      </c>
      <c r="AX85" s="86">
        <v>2.9166364834454299E-4</v>
      </c>
      <c r="AY85" s="86">
        <v>3.4967563515434202E-4</v>
      </c>
      <c r="AZ85" s="86">
        <v>1.3181967509607901E-4</v>
      </c>
      <c r="BA85" s="86">
        <v>1.34116807161591E-4</v>
      </c>
      <c r="BB85" s="86">
        <v>5.2049158528330399E-5</v>
      </c>
      <c r="BC85" s="86">
        <v>7.2916042721480505E-5</v>
      </c>
      <c r="BD85" s="86">
        <v>9.2560076107615796E-2</v>
      </c>
      <c r="BE85" s="85">
        <v>0.10876342036997599</v>
      </c>
      <c r="BF85" s="85">
        <v>6.5567289331790804E-3</v>
      </c>
      <c r="BG85" s="85">
        <v>5.1807295739252799E-3</v>
      </c>
      <c r="BH85" s="85">
        <v>2.0947922795535299E-4</v>
      </c>
      <c r="BI85" s="85">
        <v>2.0607285931799601E-4</v>
      </c>
      <c r="BJ85" s="85">
        <v>8.9113792715667196E-5</v>
      </c>
      <c r="BK85" s="85">
        <v>9.5595021846844994E-5</v>
      </c>
      <c r="BL85" s="85">
        <v>8.1438877702727597E-5</v>
      </c>
      <c r="BM85" s="86">
        <v>1.0767493896719E-4</v>
      </c>
      <c r="BN85" s="86">
        <v>1.08008986782432</v>
      </c>
      <c r="BO85" s="85">
        <v>0.32072465471889999</v>
      </c>
      <c r="BP85" s="85">
        <v>0.35593190073179998</v>
      </c>
      <c r="BQ85" s="85">
        <v>0.69750021168520104</v>
      </c>
      <c r="BR85" s="85">
        <v>0.52671605620850004</v>
      </c>
      <c r="BS85" s="85">
        <v>0.26356439861430903</v>
      </c>
      <c r="BT85" s="85">
        <v>0.241525268913585</v>
      </c>
      <c r="BU85" s="85">
        <v>0.553373811615817</v>
      </c>
      <c r="BV85" s="86">
        <v>0.41512708459155001</v>
      </c>
      <c r="BW85" s="86">
        <v>11.0800608861519</v>
      </c>
      <c r="BX85" s="85">
        <v>7.9016511115509198</v>
      </c>
      <c r="BY85" s="85">
        <v>2.05061124507806</v>
      </c>
      <c r="BZ85" s="86">
        <v>0.20131386129035</v>
      </c>
      <c r="CA85" s="86">
        <v>3.32E-2</v>
      </c>
      <c r="CB85" s="85">
        <v>0.5</v>
      </c>
      <c r="CC85" s="85">
        <v>173.68</v>
      </c>
      <c r="CD85" s="85">
        <v>0.36599999999999999</v>
      </c>
      <c r="CE85" s="85">
        <v>15</v>
      </c>
      <c r="CF85" s="85">
        <v>22</v>
      </c>
      <c r="CG85" s="85">
        <v>0</v>
      </c>
      <c r="CH85" s="85">
        <v>17</v>
      </c>
      <c r="CI85" s="85">
        <v>18</v>
      </c>
      <c r="CJ85" s="85">
        <v>9</v>
      </c>
      <c r="CK85" s="85">
        <v>1197.3469388485</v>
      </c>
      <c r="CL85" s="86">
        <v>1</v>
      </c>
      <c r="CM85" s="86"/>
      <c r="CN85" s="87">
        <v>-19.100000000000001</v>
      </c>
      <c r="CO85" s="87">
        <v>17.399999999999999</v>
      </c>
      <c r="CP85" s="87">
        <v>12</v>
      </c>
      <c r="CQ85" s="87">
        <v>7</v>
      </c>
      <c r="CR85" s="87">
        <v>22</v>
      </c>
      <c r="CS85" s="86"/>
      <c r="CT85" s="86"/>
      <c r="CU85" s="86"/>
      <c r="CV85" s="86"/>
      <c r="CW85" s="86"/>
      <c r="CX85" s="86"/>
      <c r="CY85" s="86"/>
      <c r="CZ85" s="86"/>
      <c r="DA85" s="86"/>
      <c r="DB85" s="86"/>
      <c r="DC85" s="86"/>
      <c r="DD85" s="86"/>
      <c r="DE85" s="86"/>
      <c r="DF85" s="86"/>
      <c r="DG85" s="87">
        <v>-16.270800000000001</v>
      </c>
      <c r="DL85" s="87">
        <v>18795</v>
      </c>
      <c r="DO85" s="87">
        <v>179.59533310292699</v>
      </c>
      <c r="DR85" s="86">
        <v>5394.1348769809501</v>
      </c>
      <c r="DS85" s="86">
        <v>179.684415299215</v>
      </c>
      <c r="DT85" s="86">
        <v>5394.1</v>
      </c>
      <c r="DU85" s="86">
        <v>11.3618205857698</v>
      </c>
      <c r="DV85" s="87">
        <f t="shared" si="3"/>
        <v>0.6441356890333001</v>
      </c>
      <c r="DW85" s="88">
        <v>-3.8538389999999998</v>
      </c>
      <c r="DX85" s="87">
        <v>281.47058099999998</v>
      </c>
      <c r="DY85" s="89" t="s">
        <v>499</v>
      </c>
      <c r="DZ85" s="89" t="s">
        <v>500</v>
      </c>
      <c r="EA85" s="89" t="s">
        <v>501</v>
      </c>
      <c r="EB85" s="89" t="s">
        <v>502</v>
      </c>
      <c r="EC85" s="89" t="s">
        <v>503</v>
      </c>
    </row>
    <row r="86" spans="1:133" s="87" customFormat="1">
      <c r="A86" s="84">
        <v>38233</v>
      </c>
      <c r="B86" s="87">
        <v>-67.7</v>
      </c>
      <c r="C86" s="87">
        <v>18.2</v>
      </c>
      <c r="D86" s="84"/>
      <c r="E86" s="84"/>
      <c r="F86" s="84"/>
      <c r="G86" s="84"/>
      <c r="H86" s="84"/>
      <c r="I86" s="84"/>
      <c r="J86" s="87">
        <v>13.43</v>
      </c>
      <c r="K86" s="85" t="s">
        <v>504</v>
      </c>
      <c r="L86" s="86">
        <v>1088.4468461245399</v>
      </c>
      <c r="M86" s="87">
        <v>85.722034382083095</v>
      </c>
      <c r="N86" s="86">
        <v>0.52849511244939196</v>
      </c>
      <c r="O86" s="85">
        <v>8.9523257708516102E-2</v>
      </c>
      <c r="P86" s="85">
        <v>0.934526595949568</v>
      </c>
      <c r="Q86" s="85">
        <v>0.17904651541703201</v>
      </c>
      <c r="R86" s="85">
        <v>4.8378334775625399E-2</v>
      </c>
      <c r="S86" s="85">
        <v>2.8639731049195899E-2</v>
      </c>
      <c r="T86" s="85">
        <v>5.3855711136294997E-2</v>
      </c>
      <c r="U86" s="86">
        <v>3.1847073929016097E-2</v>
      </c>
      <c r="V86" s="86">
        <v>42.306036119876097</v>
      </c>
      <c r="W86" s="85">
        <v>42.771653159717502</v>
      </c>
      <c r="X86" s="85">
        <v>42.5388446397968</v>
      </c>
      <c r="Y86" s="8">
        <f t="shared" si="4"/>
        <v>3.985191169788356E-2</v>
      </c>
      <c r="Z86" s="86">
        <v>0.23280851992066701</v>
      </c>
      <c r="AA86" s="86">
        <v>1.26905836224218E-2</v>
      </c>
      <c r="AB86" s="86">
        <v>1.3701978904698301E-2</v>
      </c>
      <c r="AC86" s="86">
        <v>1.3427734375E-2</v>
      </c>
      <c r="AD86" s="86">
        <v>1.0113952822764401E-3</v>
      </c>
      <c r="AE86" s="86">
        <v>25.092899120648902</v>
      </c>
      <c r="AF86" s="86">
        <v>5.18798828125E-2</v>
      </c>
      <c r="AG86" s="86">
        <v>9.9744746070961204E-3</v>
      </c>
      <c r="AH86" s="86">
        <v>7.87353515625E-2</v>
      </c>
      <c r="AI86" s="86">
        <v>1.53772345499807E-2</v>
      </c>
      <c r="AJ86" s="86">
        <v>120</v>
      </c>
      <c r="AK86" s="85">
        <v>9.3329476147780907E-3</v>
      </c>
      <c r="AM86" s="85">
        <v>1.953125E-2</v>
      </c>
      <c r="AO86" s="85">
        <v>25.106822669458602</v>
      </c>
      <c r="AP86" s="85">
        <v>0.126953125</v>
      </c>
      <c r="AQ86" s="85">
        <v>4.1632034615054901E-2</v>
      </c>
      <c r="AR86" s="85">
        <v>0.185546875</v>
      </c>
      <c r="AS86" s="86">
        <v>8.2804385390552501E-2</v>
      </c>
      <c r="AT86" s="86">
        <v>1.1602944223757099</v>
      </c>
      <c r="AU86" s="86">
        <v>0.85007340175919299</v>
      </c>
      <c r="AV86" s="86">
        <v>2.27951723271347E-2</v>
      </c>
      <c r="AW86" s="86">
        <v>2.2881765632918001E-2</v>
      </c>
      <c r="AX86" s="86">
        <v>3.7199708024756201E-4</v>
      </c>
      <c r="AY86" s="86">
        <v>2.8520378223090102E-4</v>
      </c>
      <c r="AZ86" s="86">
        <v>6.2655110100957406E-5</v>
      </c>
      <c r="BA86" s="86">
        <v>7.1194381358854499E-5</v>
      </c>
      <c r="BB86" s="86">
        <v>2.2972748451396599E-5</v>
      </c>
      <c r="BC86" s="86">
        <v>2.50670230244518E-5</v>
      </c>
      <c r="BD86" s="86">
        <v>28.611573788175299</v>
      </c>
      <c r="BE86" s="85">
        <v>34.5704487943934</v>
      </c>
      <c r="BF86" s="85">
        <v>1.93328697736436E-2</v>
      </c>
      <c r="BG86" s="85">
        <v>2.61118056119105E-2</v>
      </c>
      <c r="BH86" s="85">
        <v>6.22249267153935E-4</v>
      </c>
      <c r="BI86" s="85">
        <v>5.2237812557317999E-4</v>
      </c>
      <c r="BJ86" s="85">
        <v>7.0866556314713096E-5</v>
      </c>
      <c r="BK86" s="85">
        <v>5.2601518478013601E-5</v>
      </c>
      <c r="BL86" s="85">
        <v>2.7325795644637299E-5</v>
      </c>
      <c r="BM86" s="86">
        <v>2.7326157031533798E-5</v>
      </c>
      <c r="BN86" s="86">
        <v>17.855782116656599</v>
      </c>
      <c r="BO86" s="85">
        <v>1.8275759919201</v>
      </c>
      <c r="BP86" s="85">
        <v>2.5382693606603901</v>
      </c>
      <c r="BQ86" s="85">
        <v>4.0281474714598202</v>
      </c>
      <c r="BR86" s="85">
        <v>3.2832084160600998</v>
      </c>
      <c r="BS86" s="85">
        <v>0.78044653440327305</v>
      </c>
      <c r="BT86" s="85">
        <v>1.05350291528767</v>
      </c>
      <c r="BU86" s="85">
        <v>14.5725737005965</v>
      </c>
      <c r="BV86" s="86">
        <v>1.98724200823775</v>
      </c>
      <c r="BW86" s="86">
        <v>19.317047605789298</v>
      </c>
      <c r="BX86" s="85">
        <v>12.0195663790248</v>
      </c>
      <c r="BY86" s="85">
        <v>5.4385161871885597</v>
      </c>
      <c r="BZ86" s="86">
        <v>0.110690088565637</v>
      </c>
      <c r="CA86" s="86">
        <v>0.01</v>
      </c>
      <c r="CB86" s="85">
        <v>3.5</v>
      </c>
      <c r="CC86" s="85">
        <v>89.63</v>
      </c>
      <c r="CD86" s="85">
        <v>0.36499999999999999</v>
      </c>
      <c r="CE86" s="85">
        <v>12</v>
      </c>
      <c r="CF86" s="85">
        <v>22</v>
      </c>
      <c r="CG86" s="85">
        <v>0</v>
      </c>
      <c r="CH86" s="85">
        <v>13</v>
      </c>
      <c r="CI86" s="85">
        <v>19</v>
      </c>
      <c r="CJ86" s="85">
        <v>30</v>
      </c>
      <c r="CK86" s="85">
        <v>959.06168270111095</v>
      </c>
      <c r="CL86" s="86">
        <v>3</v>
      </c>
      <c r="CM86" s="86"/>
      <c r="CN86" s="87">
        <v>-70.599999999999994</v>
      </c>
      <c r="CO86" s="87">
        <v>-8.4</v>
      </c>
      <c r="CP86" s="87">
        <v>12</v>
      </c>
      <c r="CQ86" s="87">
        <v>7</v>
      </c>
      <c r="CR86" s="87">
        <v>22</v>
      </c>
      <c r="CS86" s="86"/>
      <c r="CT86" s="86"/>
      <c r="CU86" s="86"/>
      <c r="CV86" s="86"/>
      <c r="CW86" s="86"/>
      <c r="CX86" s="86"/>
      <c r="CY86" s="86"/>
      <c r="CZ86" s="86"/>
      <c r="DA86" s="86"/>
      <c r="DB86" s="86"/>
      <c r="DC86" s="86"/>
      <c r="DD86" s="86"/>
      <c r="DE86" s="86"/>
      <c r="DF86" s="86"/>
      <c r="DG86" s="87">
        <v>-54.719000000000001</v>
      </c>
      <c r="DL86" s="87">
        <v>4316</v>
      </c>
      <c r="DO86" s="87">
        <v>85.722034382083095</v>
      </c>
      <c r="DR86" s="86">
        <v>1088.4468461245399</v>
      </c>
      <c r="DS86" s="86">
        <v>85.277740254912999</v>
      </c>
      <c r="DT86" s="86">
        <v>1088.4000000000001</v>
      </c>
      <c r="DU86" s="86">
        <v>34.9545373473997</v>
      </c>
      <c r="DV86" s="87">
        <f t="shared" si="3"/>
        <v>7.5843072923970993</v>
      </c>
      <c r="DW86" s="88">
        <v>-0.92915999999999999</v>
      </c>
      <c r="DX86" s="87">
        <v>252.11987300000001</v>
      </c>
      <c r="DY86" s="87" t="s">
        <v>169</v>
      </c>
      <c r="DZ86" s="87" t="s">
        <v>169</v>
      </c>
      <c r="EA86" s="89" t="s">
        <v>505</v>
      </c>
      <c r="EB86" s="89" t="s">
        <v>506</v>
      </c>
      <c r="EC86" s="89" t="s">
        <v>507</v>
      </c>
    </row>
    <row r="87" spans="1:133">
      <c r="A87" s="26">
        <v>38233</v>
      </c>
      <c r="B87">
        <v>-67.7</v>
      </c>
      <c r="C87">
        <v>18.2</v>
      </c>
      <c r="D87" s="26"/>
      <c r="E87" s="26"/>
      <c r="F87" s="26"/>
      <c r="G87" s="26"/>
      <c r="H87" s="26"/>
      <c r="I87" s="26"/>
      <c r="J87">
        <v>13.43</v>
      </c>
      <c r="K87" t="s">
        <v>202</v>
      </c>
      <c r="L87">
        <v>12964.7749572666</v>
      </c>
      <c r="M87">
        <v>178.09110203632099</v>
      </c>
      <c r="N87">
        <v>4.47559010241411E-2</v>
      </c>
      <c r="O87">
        <v>9.3827118091604003E-3</v>
      </c>
      <c r="P87">
        <v>6.4998666020617102E-2</v>
      </c>
      <c r="Q87">
        <v>1.8765423618320801E-2</v>
      </c>
      <c r="R87">
        <v>4.1034400005913498E-3</v>
      </c>
      <c r="S87">
        <v>2.45257631384109E-3</v>
      </c>
      <c r="T87">
        <v>4.9363278268965399E-3</v>
      </c>
      <c r="U87">
        <v>2.9605629024819901E-3</v>
      </c>
      <c r="V87">
        <v>11.546235155826899</v>
      </c>
      <c r="W87">
        <v>9.4032344525539902</v>
      </c>
      <c r="X87">
        <v>10.474734804190501</v>
      </c>
      <c r="Y87" s="8">
        <f t="shared" si="4"/>
        <v>16.47557986319277</v>
      </c>
      <c r="Z87">
        <v>1.0715003516364701</v>
      </c>
      <c r="AA87">
        <v>0.107557100343739</v>
      </c>
      <c r="AB87">
        <v>0.107647348026332</v>
      </c>
      <c r="AC87">
        <v>0.107574462890625</v>
      </c>
      <c r="AD87">
        <v>9.0247682593566595E-5</v>
      </c>
      <c r="AE87">
        <v>6.06958910280328E-2</v>
      </c>
      <c r="AF87">
        <v>0.1080322265625</v>
      </c>
      <c r="AG87">
        <v>1.0266141888227501E-3</v>
      </c>
      <c r="AH87">
        <v>0.10955810546875</v>
      </c>
      <c r="AI87">
        <v>1.53316756741114E-3</v>
      </c>
      <c r="AJ87">
        <v>150</v>
      </c>
      <c r="AK87">
        <v>9.5148356193244701E-2</v>
      </c>
      <c r="AL87">
        <v>9.8296520100246296E-2</v>
      </c>
      <c r="AM87">
        <v>9.765625E-2</v>
      </c>
      <c r="AN87">
        <v>3.1481639070015401E-3</v>
      </c>
      <c r="AO87">
        <v>4.7492975702314102E-2</v>
      </c>
      <c r="AP87">
        <v>0.126953125</v>
      </c>
      <c r="AQ87">
        <v>1.98291881112783E-3</v>
      </c>
      <c r="AR87">
        <v>0.1611328125</v>
      </c>
      <c r="AS87">
        <v>5.7173205689190496E-4</v>
      </c>
      <c r="AT87">
        <v>1.2335698765077699E-3</v>
      </c>
      <c r="AU87">
        <v>1.64632018238829E-3</v>
      </c>
      <c r="AV87">
        <v>1.05957589392608E-3</v>
      </c>
      <c r="AW87">
        <v>1.15148769986595E-3</v>
      </c>
      <c r="AX87">
        <v>3.5347923945725002E-5</v>
      </c>
      <c r="AY87">
        <v>3.69610017406106E-5</v>
      </c>
      <c r="AZ87">
        <v>3.9746199301055303E-6</v>
      </c>
      <c r="BA87">
        <v>4.8851337200659902E-6</v>
      </c>
      <c r="BB87">
        <v>8.2471372823696601E-6</v>
      </c>
      <c r="BC87">
        <v>6.47426128506399E-6</v>
      </c>
      <c r="BD87">
        <v>6.8967163446009404E-4</v>
      </c>
      <c r="BE87">
        <v>6.9731258486226502E-4</v>
      </c>
      <c r="BF87">
        <v>3.7406513783098098E-4</v>
      </c>
      <c r="BG87">
        <v>2.78496857085088E-4</v>
      </c>
      <c r="BH87">
        <v>3.0123569095791199E-5</v>
      </c>
      <c r="BI87">
        <v>2.6702200966988601E-5</v>
      </c>
      <c r="BJ87">
        <v>6.2328118568632897E-6</v>
      </c>
      <c r="BK87">
        <v>6.1007149914222702E-6</v>
      </c>
      <c r="BL87">
        <v>4.5523390358866799E-6</v>
      </c>
      <c r="BM87">
        <v>4.7390519409318199E-6</v>
      </c>
      <c r="BN87">
        <v>0.40391910099975498</v>
      </c>
      <c r="BO87">
        <v>0.21292914550893699</v>
      </c>
      <c r="BP87">
        <v>7.3587824725221698E-2</v>
      </c>
      <c r="BQ87">
        <v>0.100505842763508</v>
      </c>
      <c r="BR87">
        <v>8.7046833744365101E-2</v>
      </c>
      <c r="BS87">
        <v>5.1660836400834603E-2</v>
      </c>
      <c r="BT87">
        <v>1.9033913090974301E-2</v>
      </c>
      <c r="BU87">
        <v>0.31687226725539003</v>
      </c>
      <c r="BV87">
        <v>0.21910651068555601</v>
      </c>
      <c r="BW87">
        <v>15.8400429910636</v>
      </c>
      <c r="BX87">
        <v>10.514033292059301</v>
      </c>
      <c r="BY87">
        <v>4.6402503528843502</v>
      </c>
      <c r="BZ87">
        <v>0.70617385547651901</v>
      </c>
      <c r="CA87">
        <v>6.4000000000000001E-2</v>
      </c>
      <c r="CB87">
        <v>0.66</v>
      </c>
      <c r="CC87">
        <v>184.87100000000001</v>
      </c>
      <c r="CD87">
        <v>0.35899999999999999</v>
      </c>
      <c r="CE87">
        <v>20</v>
      </c>
      <c r="CF87">
        <v>0</v>
      </c>
      <c r="CG87">
        <v>0</v>
      </c>
      <c r="CH87">
        <v>0</v>
      </c>
      <c r="CI87">
        <v>25</v>
      </c>
      <c r="CJ87">
        <v>14</v>
      </c>
      <c r="CK87">
        <v>3683.4693880081199</v>
      </c>
      <c r="CL87">
        <v>1</v>
      </c>
      <c r="CN87">
        <v>48.9</v>
      </c>
      <c r="CO87">
        <v>13.7</v>
      </c>
      <c r="CP87">
        <v>12</v>
      </c>
      <c r="CQ87">
        <v>7</v>
      </c>
      <c r="CR87">
        <v>22</v>
      </c>
      <c r="DG87">
        <v>-6.9329999999999998</v>
      </c>
      <c r="DL87">
        <v>43698</v>
      </c>
      <c r="DO87">
        <v>178.09110203632099</v>
      </c>
      <c r="DR87" s="1">
        <v>12964.7749572666</v>
      </c>
      <c r="DS87" s="1">
        <v>178.09958514560901</v>
      </c>
      <c r="DT87">
        <v>12965.4</v>
      </c>
      <c r="DU87" s="1">
        <v>10.235552487803201</v>
      </c>
      <c r="DV87">
        <f t="shared" si="3"/>
        <v>0.23918231638729992</v>
      </c>
      <c r="DW87" s="11">
        <v>1.497757</v>
      </c>
      <c r="DX87">
        <v>276.32714800000002</v>
      </c>
      <c r="DY87" t="s">
        <v>169</v>
      </c>
      <c r="DZ87" t="s">
        <v>169</v>
      </c>
      <c r="EA87" s="10" t="s">
        <v>508</v>
      </c>
      <c r="EB87" s="10" t="s">
        <v>509</v>
      </c>
      <c r="EC87" s="10" t="s">
        <v>510</v>
      </c>
    </row>
    <row r="88" spans="1:133">
      <c r="A88" s="7">
        <v>38149</v>
      </c>
      <c r="B88">
        <v>-20.5</v>
      </c>
      <c r="C88">
        <v>-82.7</v>
      </c>
      <c r="D88" s="7"/>
      <c r="E88" s="7"/>
      <c r="F88" s="7"/>
      <c r="G88" s="7"/>
      <c r="H88" s="7"/>
      <c r="I88" s="7"/>
      <c r="J88">
        <v>0.06</v>
      </c>
      <c r="K88" s="8" t="s">
        <v>383</v>
      </c>
      <c r="L88" s="1">
        <v>1576.39594552875</v>
      </c>
      <c r="M88">
        <v>250.906920449354</v>
      </c>
      <c r="N88">
        <v>3.9243E-2</v>
      </c>
      <c r="O88">
        <v>1.6500000000000001E-2</v>
      </c>
      <c r="P88">
        <v>5.3358999999999997E-2</v>
      </c>
      <c r="Q88">
        <v>3.3000000000000002E-2</v>
      </c>
      <c r="R88">
        <v>5.6391999999999996E-3</v>
      </c>
      <c r="S88">
        <v>3.2593000000000001E-3</v>
      </c>
      <c r="T88">
        <v>6.9635000000000001E-3</v>
      </c>
      <c r="U88">
        <v>4.0179999999999999E-3</v>
      </c>
      <c r="V88">
        <v>2.8296999999999999</v>
      </c>
      <c r="W88">
        <v>3.0318000000000001</v>
      </c>
      <c r="X88">
        <v>2.9306999999999999</v>
      </c>
      <c r="Y88" s="8">
        <f t="shared" si="4"/>
        <v>895.81653677326881</v>
      </c>
      <c r="Z88">
        <v>0.10108</v>
      </c>
      <c r="AA88">
        <v>0.72191000000000005</v>
      </c>
      <c r="AB88">
        <v>0.72352000000000005</v>
      </c>
      <c r="AC88">
        <v>0.72265999999999997</v>
      </c>
      <c r="AD88">
        <v>1.6096999999999999E-3</v>
      </c>
      <c r="AE88">
        <v>1.1163E-3</v>
      </c>
      <c r="AF88">
        <v>0.72997999999999996</v>
      </c>
      <c r="AG88">
        <v>1.3306E-4</v>
      </c>
      <c r="AH88">
        <v>0.75195000000000001</v>
      </c>
      <c r="AI88" s="10" t="s">
        <v>511</v>
      </c>
      <c r="AJ88">
        <v>50</v>
      </c>
      <c r="AK88">
        <v>0.72409999999999997</v>
      </c>
      <c r="AL88">
        <v>0.751</v>
      </c>
      <c r="AM88">
        <v>0.74219000000000002</v>
      </c>
      <c r="AN88">
        <v>2.6905999999999999E-2</v>
      </c>
      <c r="AO88">
        <v>1.2206999999999999E-3</v>
      </c>
      <c r="AP88">
        <v>0.82030999999999998</v>
      </c>
      <c r="AQ88">
        <v>1.1569999999999999E-4</v>
      </c>
      <c r="AR88">
        <v>0.9375</v>
      </c>
      <c r="AS88" s="10" t="s">
        <v>512</v>
      </c>
      <c r="AT88" s="10" t="s">
        <v>513</v>
      </c>
      <c r="AU88" s="10" t="s">
        <v>514</v>
      </c>
      <c r="AV88">
        <v>3.8517999999999998E-3</v>
      </c>
      <c r="AW88">
        <v>4.7723000000000002E-3</v>
      </c>
      <c r="AX88">
        <v>3.3158999999999999E-4</v>
      </c>
      <c r="AY88">
        <v>3.5262999999999999E-4</v>
      </c>
      <c r="AZ88">
        <v>1.0109E-4</v>
      </c>
      <c r="BA88" s="10" t="s">
        <v>515</v>
      </c>
      <c r="BB88" s="10" t="s">
        <v>516</v>
      </c>
      <c r="BC88" s="10" t="s">
        <v>517</v>
      </c>
      <c r="BD88" s="10" t="s">
        <v>518</v>
      </c>
      <c r="BE88" s="10" t="s">
        <v>519</v>
      </c>
      <c r="BF88">
        <v>4.5699E-3</v>
      </c>
      <c r="BG88">
        <v>3.9655999999999997E-3</v>
      </c>
      <c r="BH88">
        <v>4.5994999999999999E-4</v>
      </c>
      <c r="BI88">
        <v>3.4625999999999998E-4</v>
      </c>
      <c r="BJ88" s="10" t="s">
        <v>520</v>
      </c>
      <c r="BK88" s="10" t="s">
        <v>521</v>
      </c>
      <c r="BL88">
        <v>1.0116E-4</v>
      </c>
      <c r="BM88">
        <v>1.7786000000000001E-4</v>
      </c>
      <c r="BN88">
        <v>2.4192999999999999E-2</v>
      </c>
      <c r="BO88">
        <v>6.2925000000000003E-4</v>
      </c>
      <c r="BP88">
        <v>1.0482E-2</v>
      </c>
      <c r="BQ88">
        <v>1.6473999999999999E-2</v>
      </c>
      <c r="BR88">
        <v>1.3478E-2</v>
      </c>
      <c r="BS88">
        <v>3.3538999999999999E-3</v>
      </c>
      <c r="BT88">
        <v>4.2370999999999997E-3</v>
      </c>
      <c r="BU88">
        <v>1.0715000000000001E-2</v>
      </c>
      <c r="BV88">
        <v>3.4123999999999999E-3</v>
      </c>
      <c r="BW88">
        <v>9.4621999999999993</v>
      </c>
      <c r="BX88">
        <v>8.0097000000000005</v>
      </c>
      <c r="BY88">
        <v>1.7949999999999999</v>
      </c>
      <c r="BZ88">
        <v>0.21245</v>
      </c>
      <c r="CA88">
        <v>0.29799999999999999</v>
      </c>
      <c r="CB88">
        <v>3</v>
      </c>
      <c r="CC88">
        <v>242.35</v>
      </c>
      <c r="CD88">
        <v>0.443</v>
      </c>
      <c r="CE88">
        <v>11</v>
      </c>
      <c r="CF88">
        <v>46</v>
      </c>
      <c r="CG88">
        <v>0</v>
      </c>
      <c r="CH88">
        <v>12</v>
      </c>
      <c r="CI88">
        <v>17</v>
      </c>
      <c r="CJ88">
        <v>42</v>
      </c>
      <c r="CK88">
        <v>311.43</v>
      </c>
      <c r="CL88">
        <v>1</v>
      </c>
      <c r="CN88">
        <v>-16.3</v>
      </c>
      <c r="CO88">
        <v>-68.099999999999994</v>
      </c>
      <c r="CP88">
        <v>10</v>
      </c>
      <c r="CQ88">
        <v>51</v>
      </c>
      <c r="CR88">
        <v>17</v>
      </c>
      <c r="DG88">
        <v>-45.0017</v>
      </c>
      <c r="DL88">
        <v>5255</v>
      </c>
      <c r="DO88">
        <v>250.906920449354</v>
      </c>
      <c r="DR88" s="1">
        <v>1576.39594552875</v>
      </c>
      <c r="DS88" s="1">
        <v>250.25084334044701</v>
      </c>
      <c r="DT88" s="1">
        <v>1576.4</v>
      </c>
      <c r="DU88" s="1">
        <v>2.5484002834408601</v>
      </c>
      <c r="DV88">
        <f t="shared" si="3"/>
        <v>0.38229971655913975</v>
      </c>
      <c r="DW88" s="11">
        <v>3.9281320000000002</v>
      </c>
      <c r="DX88">
        <v>280.64169299999998</v>
      </c>
      <c r="DY88" s="10" t="s">
        <v>522</v>
      </c>
      <c r="DZ88" s="10" t="s">
        <v>523</v>
      </c>
      <c r="EA88" s="10" t="s">
        <v>524</v>
      </c>
      <c r="EB88" s="10" t="s">
        <v>525</v>
      </c>
      <c r="EC88" s="10" t="s">
        <v>526</v>
      </c>
    </row>
    <row r="89" spans="1:133">
      <c r="A89" s="7">
        <v>38141</v>
      </c>
      <c r="B89">
        <v>48</v>
      </c>
      <c r="C89">
        <v>-122.2</v>
      </c>
      <c r="D89" s="7"/>
      <c r="E89" s="7"/>
      <c r="F89" s="7"/>
      <c r="G89" s="7"/>
      <c r="H89" s="7"/>
      <c r="I89" s="7"/>
      <c r="J89">
        <v>0.14000000000000001</v>
      </c>
      <c r="K89" s="8" t="s">
        <v>527</v>
      </c>
      <c r="L89" s="1">
        <v>1670.83592443622</v>
      </c>
      <c r="M89">
        <v>345.14284035947298</v>
      </c>
      <c r="N89" s="1">
        <v>4.3179801955573201E-2</v>
      </c>
      <c r="O89" s="8">
        <v>9.50964075365111E-3</v>
      </c>
      <c r="P89" s="8">
        <v>6.9631914602541894E-2</v>
      </c>
      <c r="Q89" s="8">
        <v>1.9019281507302199E-2</v>
      </c>
      <c r="R89" s="8">
        <v>4.4337494214366996E-3</v>
      </c>
      <c r="S89" s="8">
        <v>2.6165977224226998E-3</v>
      </c>
      <c r="T89" s="8">
        <v>5.1670600004529998E-3</v>
      </c>
      <c r="U89" s="1">
        <v>3.03429520589485E-3</v>
      </c>
      <c r="V89" s="1">
        <v>4.0892735422939097</v>
      </c>
      <c r="W89" s="8">
        <v>4.0987481432026396</v>
      </c>
      <c r="X89" s="8">
        <v>4.09401084274828</v>
      </c>
      <c r="Y89" s="8">
        <f t="shared" si="4"/>
        <v>46.261779152483783</v>
      </c>
      <c r="Z89" s="1">
        <v>4.73730045436582E-3</v>
      </c>
      <c r="AA89" s="1">
        <v>0.31732007827929698</v>
      </c>
      <c r="AB89" s="1">
        <v>0.317891475501623</v>
      </c>
      <c r="AC89" s="1">
        <v>0.3173828125</v>
      </c>
      <c r="AD89" s="1">
        <v>5.7139722232624202E-4</v>
      </c>
      <c r="AE89" s="1">
        <v>2.16161163344776E-2</v>
      </c>
      <c r="AF89" s="1">
        <v>0.3369140625</v>
      </c>
      <c r="AG89" s="1">
        <v>2.73553588720866E-4</v>
      </c>
      <c r="AH89" s="1">
        <v>0.361328125</v>
      </c>
      <c r="AI89" s="1">
        <v>4.4700975996976399E-4</v>
      </c>
      <c r="AJ89" s="1">
        <v>50</v>
      </c>
      <c r="AK89" s="8">
        <v>0.22955385615526999</v>
      </c>
      <c r="AL89" s="8">
        <v>0.25504461532221001</v>
      </c>
      <c r="AM89" s="8">
        <v>0.234375</v>
      </c>
      <c r="AN89" s="8">
        <v>2.5490759166940199E-2</v>
      </c>
      <c r="AO89" s="8">
        <v>3.0024217929771699E-2</v>
      </c>
      <c r="AP89" s="8">
        <v>0.2734375</v>
      </c>
      <c r="AQ89" s="8">
        <v>5.2577090194354898E-4</v>
      </c>
      <c r="AR89" s="8">
        <v>0.46875</v>
      </c>
      <c r="AS89" s="1">
        <v>5.5975946457173402E-5</v>
      </c>
      <c r="AT89" s="1">
        <v>1.67277454253428E-4</v>
      </c>
      <c r="AU89" s="1">
        <v>1.05956408426766E-4</v>
      </c>
      <c r="AV89" s="1">
        <v>9.2377432464187201E-4</v>
      </c>
      <c r="AW89" s="1">
        <v>8.0526715307941104E-4</v>
      </c>
      <c r="AX89" s="1">
        <v>3.5618893615411998E-5</v>
      </c>
      <c r="AY89" s="1">
        <v>2.90031197275743E-5</v>
      </c>
      <c r="AZ89" s="1">
        <v>1.6114338680839801E-5</v>
      </c>
      <c r="BA89" s="1">
        <v>1.8722961322396901E-5</v>
      </c>
      <c r="BB89" s="1">
        <v>1.01170863733907E-5</v>
      </c>
      <c r="BC89" s="1">
        <v>8.6017031671114699E-6</v>
      </c>
      <c r="BD89" s="1">
        <v>1.91908919629437E-3</v>
      </c>
      <c r="BE89" s="8">
        <v>1.1138034461308901E-3</v>
      </c>
      <c r="BF89" s="8">
        <v>9.7637952498272503E-4</v>
      </c>
      <c r="BG89" s="8">
        <v>6.4665445704450595E-4</v>
      </c>
      <c r="BH89" s="8">
        <v>8.9425406966818404E-5</v>
      </c>
      <c r="BI89" s="8">
        <v>1.3418587783204901E-4</v>
      </c>
      <c r="BJ89" s="8">
        <v>2.8394258957665501E-5</v>
      </c>
      <c r="BK89" s="8">
        <v>4.4130075069182403E-5</v>
      </c>
      <c r="BL89" s="8">
        <v>1.08912836385714E-5</v>
      </c>
      <c r="BM89" s="1">
        <v>7.8507462205639795E-6</v>
      </c>
      <c r="BN89" s="1">
        <v>2.8889231029502999E-2</v>
      </c>
      <c r="BO89" s="8">
        <v>1.3134445400892101E-2</v>
      </c>
      <c r="BP89" s="8">
        <v>7.0584031611731499E-3</v>
      </c>
      <c r="BQ89" s="8">
        <v>8.3629352175313698E-3</v>
      </c>
      <c r="BR89" s="8">
        <v>7.7106691893522603E-3</v>
      </c>
      <c r="BS89" s="8">
        <v>6.0711986542993203E-3</v>
      </c>
      <c r="BT89" s="8">
        <v>9.2244346332612595E-4</v>
      </c>
      <c r="BU89" s="8">
        <v>2.1178561840150701E-2</v>
      </c>
      <c r="BV89" s="1">
        <v>1.44697307884073E-2</v>
      </c>
      <c r="BW89" s="1">
        <v>15.704972921085499</v>
      </c>
      <c r="BX89" s="8">
        <v>10.2129198539825</v>
      </c>
      <c r="BY89" s="8">
        <v>3.7466567842641298</v>
      </c>
      <c r="BZ89" s="1">
        <v>0.250759667618557</v>
      </c>
      <c r="CA89" s="1">
        <v>0.14000000000000001</v>
      </c>
      <c r="CB89" s="8">
        <v>2.9</v>
      </c>
      <c r="CC89" s="8">
        <v>341.91800000000001</v>
      </c>
      <c r="CD89" s="8">
        <v>0.38500000000000001</v>
      </c>
      <c r="CE89" s="8">
        <v>10</v>
      </c>
      <c r="CF89" s="8">
        <v>39</v>
      </c>
      <c r="CG89" s="8">
        <v>0</v>
      </c>
      <c r="CH89" s="8">
        <v>11</v>
      </c>
      <c r="CI89" s="8">
        <v>13</v>
      </c>
      <c r="CJ89" s="8">
        <v>47</v>
      </c>
      <c r="CK89" s="8">
        <v>306.73469352722202</v>
      </c>
      <c r="CL89" s="1">
        <v>3</v>
      </c>
      <c r="CM89" s="1"/>
      <c r="CN89">
        <v>33.6</v>
      </c>
      <c r="CO89">
        <v>-116.5</v>
      </c>
      <c r="CP89">
        <v>9</v>
      </c>
      <c r="CQ89">
        <v>40</v>
      </c>
      <c r="CR89">
        <v>12</v>
      </c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>
        <v>-4.7605000000000004</v>
      </c>
      <c r="DL89">
        <v>5748</v>
      </c>
      <c r="DO89">
        <v>345.14284035947298</v>
      </c>
      <c r="DR89" s="1">
        <v>1670.83592443622</v>
      </c>
      <c r="DS89" s="1">
        <v>345.02284256677802</v>
      </c>
      <c r="DT89" s="1">
        <v>1670.8</v>
      </c>
      <c r="DU89" s="1">
        <v>4.0280433974711203</v>
      </c>
      <c r="DV89">
        <f t="shared" si="3"/>
        <v>6.5967445277159698E-2</v>
      </c>
      <c r="DW89" s="11">
        <v>5.9008380000000002</v>
      </c>
      <c r="DX89">
        <v>284.16915899999998</v>
      </c>
      <c r="DY89" s="10" t="s">
        <v>528</v>
      </c>
      <c r="DZ89" s="10" t="s">
        <v>529</v>
      </c>
      <c r="EA89" s="10" t="s">
        <v>530</v>
      </c>
      <c r="EB89" s="10" t="s">
        <v>531</v>
      </c>
      <c r="EC89" s="10" t="s">
        <v>532</v>
      </c>
    </row>
    <row r="90" spans="1:133">
      <c r="A90" s="7">
        <v>38141</v>
      </c>
      <c r="B90">
        <v>48</v>
      </c>
      <c r="C90">
        <v>-122.2</v>
      </c>
      <c r="D90" s="7"/>
      <c r="E90" s="7"/>
      <c r="F90" s="7"/>
      <c r="G90" s="7"/>
      <c r="H90" s="7"/>
      <c r="I90" s="7"/>
      <c r="J90">
        <v>0.14000000000000001</v>
      </c>
      <c r="K90" s="8" t="s">
        <v>76</v>
      </c>
      <c r="L90" s="1">
        <v>377.65363361348801</v>
      </c>
      <c r="M90">
        <v>266.86478993632801</v>
      </c>
      <c r="N90" s="1">
        <v>2.83066705019435E-2</v>
      </c>
      <c r="O90" s="8">
        <v>3.0740380587837698E-3</v>
      </c>
      <c r="P90" s="8">
        <v>4.8109632558583498E-2</v>
      </c>
      <c r="Q90" s="8">
        <v>6.1480761175675396E-3</v>
      </c>
      <c r="R90" s="8">
        <v>1.6252395603388199E-3</v>
      </c>
      <c r="S90" s="8">
        <v>9.6277541480054398E-4</v>
      </c>
      <c r="T90" s="8">
        <v>3.4769481690632301E-3</v>
      </c>
      <c r="U90" s="1">
        <v>2.0390181266645001E-3</v>
      </c>
      <c r="V90" s="1">
        <v>2.8764622788095</v>
      </c>
      <c r="W90" s="8">
        <v>3.0644833799672599</v>
      </c>
      <c r="X90" s="8">
        <v>2.9704728293883802</v>
      </c>
      <c r="Y90" s="8">
        <f t="shared" si="4"/>
        <v>455.25408735342114</v>
      </c>
      <c r="Z90" s="1">
        <v>9.4010550578879304E-2</v>
      </c>
      <c r="AA90" s="1">
        <v>0.36550834132224103</v>
      </c>
      <c r="AB90" s="1">
        <v>0.36677612385844699</v>
      </c>
      <c r="AC90" s="1">
        <v>0.3662109375</v>
      </c>
      <c r="AD90" s="1">
        <v>1.2677825362058001E-3</v>
      </c>
      <c r="AE90" s="1">
        <v>2.1965755558910199E-3</v>
      </c>
      <c r="AF90" s="1">
        <v>0.3857421875</v>
      </c>
      <c r="AG90" s="1">
        <v>1.58704119591755E-4</v>
      </c>
      <c r="AH90" s="1">
        <v>0.4248046875</v>
      </c>
      <c r="AI90" s="1">
        <v>1.6952309519171501E-4</v>
      </c>
      <c r="AJ90" s="1">
        <v>60</v>
      </c>
      <c r="AK90" s="8">
        <v>0.233103923328044</v>
      </c>
      <c r="AL90" s="8">
        <v>0.24838964567483801</v>
      </c>
      <c r="AM90" s="8">
        <v>0.244140625</v>
      </c>
      <c r="AN90" s="8">
        <v>1.52857223467943E-2</v>
      </c>
      <c r="AO90" s="8">
        <v>7.7125724657161202E-3</v>
      </c>
      <c r="AP90" s="8">
        <v>0.283203125</v>
      </c>
      <c r="AQ90" s="8">
        <v>8.18257092836006E-4</v>
      </c>
      <c r="AR90" s="8">
        <v>0.5859375</v>
      </c>
      <c r="AS90" s="1">
        <v>2.3223857397276899E-5</v>
      </c>
      <c r="AT90" s="1">
        <v>1.02996308267452E-4</v>
      </c>
      <c r="AU90" s="1">
        <v>1.18260260767467E-4</v>
      </c>
      <c r="AV90" s="1">
        <v>3.40616448181944E-4</v>
      </c>
      <c r="AW90" s="1">
        <v>2.6868158406642099E-4</v>
      </c>
      <c r="AX90" s="1">
        <v>3.67399540453657E-5</v>
      </c>
      <c r="AY90" s="1">
        <v>4.04358259533298E-5</v>
      </c>
      <c r="AZ90" s="1">
        <v>2.7140479572354201E-5</v>
      </c>
      <c r="BA90" s="1">
        <v>2.53031957127663E-5</v>
      </c>
      <c r="BB90" s="1">
        <v>1.5485854794051502E-5</v>
      </c>
      <c r="BC90" s="1">
        <v>1.8313102640530101E-5</v>
      </c>
      <c r="BD90" s="1">
        <v>4.5113905605895699E-4</v>
      </c>
      <c r="BE90" s="8">
        <v>7.6883132411855804E-4</v>
      </c>
      <c r="BF90" s="8">
        <v>4.2950494887619402E-4</v>
      </c>
      <c r="BG90" s="8">
        <v>6.8530308521068503E-4</v>
      </c>
      <c r="BH90" s="8">
        <v>5.7616106437735001E-5</v>
      </c>
      <c r="BI90" s="8">
        <v>9.3758110461330599E-5</v>
      </c>
      <c r="BJ90" s="8">
        <v>4.03276373753638E-5</v>
      </c>
      <c r="BK90" s="8">
        <v>5.91449114026438E-5</v>
      </c>
      <c r="BL90" s="8">
        <v>1.54458160904897E-5</v>
      </c>
      <c r="BM90" s="1">
        <v>1.69831710611653E-5</v>
      </c>
      <c r="BN90" s="1">
        <v>4.96025713638777E-3</v>
      </c>
      <c r="BO90" s="8">
        <v>1.30046010705759E-3</v>
      </c>
      <c r="BP90" s="8">
        <v>5.3205151588741804E-4</v>
      </c>
      <c r="BQ90" s="8">
        <v>2.2810418077119699E-3</v>
      </c>
      <c r="BR90" s="8">
        <v>1.40654666179969E-3</v>
      </c>
      <c r="BS90" s="8">
        <v>1.0229663675895E-4</v>
      </c>
      <c r="BT90" s="8">
        <v>1.23672289557858E-3</v>
      </c>
      <c r="BU90" s="8">
        <v>3.5537104745880701E-3</v>
      </c>
      <c r="BV90" s="1">
        <v>1.30447732519214E-3</v>
      </c>
      <c r="BW90" s="1">
        <v>29.6015638141088</v>
      </c>
      <c r="BX90" s="8">
        <v>17.939055475139298</v>
      </c>
      <c r="BY90" s="8">
        <v>3.5265500044208</v>
      </c>
      <c r="BZ90" s="1">
        <v>0.44364735049944798</v>
      </c>
      <c r="CA90" s="1">
        <v>0.2</v>
      </c>
      <c r="CB90" s="8">
        <v>2</v>
      </c>
      <c r="CC90" s="8">
        <v>264.03300000000002</v>
      </c>
      <c r="CD90" s="8">
        <v>0.34399999999999997</v>
      </c>
      <c r="CE90" s="8">
        <v>9</v>
      </c>
      <c r="CF90" s="8">
        <v>23</v>
      </c>
      <c r="CG90" s="8">
        <v>0</v>
      </c>
      <c r="CH90" s="8">
        <v>9</v>
      </c>
      <c r="CI90" s="8">
        <v>59</v>
      </c>
      <c r="CJ90" s="8">
        <v>13</v>
      </c>
      <c r="CK90" s="8">
        <v>160.99403023719799</v>
      </c>
      <c r="CL90" s="1">
        <v>3</v>
      </c>
      <c r="CM90" s="1"/>
      <c r="CN90">
        <v>48.3</v>
      </c>
      <c r="CO90">
        <v>-117.1</v>
      </c>
      <c r="CP90">
        <v>9</v>
      </c>
      <c r="CQ90">
        <v>40</v>
      </c>
      <c r="CR90">
        <v>12</v>
      </c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>
        <v>-29.713699999999999</v>
      </c>
      <c r="DL90">
        <v>1151</v>
      </c>
      <c r="DO90">
        <v>266.86478993632801</v>
      </c>
      <c r="DR90" s="1">
        <v>377.65363361348801</v>
      </c>
      <c r="DS90" s="1">
        <v>267.43549535197201</v>
      </c>
      <c r="DT90" s="1">
        <v>377.7</v>
      </c>
      <c r="DU90" s="1">
        <v>2.7238040152257099</v>
      </c>
      <c r="DV90">
        <f t="shared" si="3"/>
        <v>0.24666881416267028</v>
      </c>
      <c r="DW90" s="11">
        <v>-5.278168</v>
      </c>
      <c r="DX90">
        <v>273.69818099999998</v>
      </c>
      <c r="DY90" s="10" t="s">
        <v>533</v>
      </c>
      <c r="DZ90" s="10" t="s">
        <v>534</v>
      </c>
      <c r="EA90" s="10" t="s">
        <v>535</v>
      </c>
      <c r="EB90" s="10" t="s">
        <v>536</v>
      </c>
      <c r="EC90" s="10" t="s">
        <v>537</v>
      </c>
    </row>
    <row r="91" spans="1:133">
      <c r="A91" s="2">
        <v>38141</v>
      </c>
      <c r="B91">
        <v>48</v>
      </c>
      <c r="C91">
        <v>-122.2</v>
      </c>
      <c r="D91" s="2"/>
      <c r="E91" s="2"/>
      <c r="F91" s="2"/>
      <c r="G91" s="2"/>
      <c r="H91" s="2"/>
      <c r="I91" s="2"/>
      <c r="J91">
        <v>0.14000000000000001</v>
      </c>
      <c r="K91" t="s">
        <v>123</v>
      </c>
      <c r="L91" s="1">
        <v>2416.6035514359501</v>
      </c>
      <c r="M91">
        <v>129.88190768666701</v>
      </c>
      <c r="N91">
        <v>1.7999580373607899E-2</v>
      </c>
      <c r="O91">
        <v>3.6192917948967402E-3</v>
      </c>
      <c r="P91">
        <v>3.1130561824050201E-2</v>
      </c>
      <c r="Q91">
        <v>7.2385835897934804E-3</v>
      </c>
      <c r="R91">
        <v>1.3812175672175801E-3</v>
      </c>
      <c r="S91">
        <v>8.1349199501387398E-4</v>
      </c>
      <c r="T91">
        <v>1.3729618196842901E-3</v>
      </c>
      <c r="U91">
        <v>8.13684142484467E-4</v>
      </c>
      <c r="V91">
        <v>1.0058984569991301</v>
      </c>
      <c r="W91">
        <v>1.2487298823741599</v>
      </c>
      <c r="X91">
        <v>1.12731416968665</v>
      </c>
      <c r="Y91" s="8">
        <f t="shared" si="4"/>
        <v>1722.717922611756</v>
      </c>
      <c r="Z91">
        <v>0.121415712687515</v>
      </c>
      <c r="AA91">
        <v>0.50710955674093405</v>
      </c>
      <c r="AB91">
        <v>0.50943725934571904</v>
      </c>
      <c r="AC91">
        <v>0.5078125</v>
      </c>
      <c r="AD91">
        <v>2.3277026047857602E-3</v>
      </c>
      <c r="AE91">
        <v>5.8047808458620604E-4</v>
      </c>
      <c r="AF91">
        <v>0.56640625</v>
      </c>
      <c r="AG91">
        <v>2.1245663222312001E-5</v>
      </c>
      <c r="AH91">
        <v>0.58349609375</v>
      </c>
      <c r="AI91">
        <v>5.15819671745371E-5</v>
      </c>
      <c r="AJ91">
        <v>40</v>
      </c>
      <c r="AK91">
        <v>0.51605317513781501</v>
      </c>
      <c r="AL91">
        <v>0.54599817025263297</v>
      </c>
      <c r="AM91">
        <v>0.52734375</v>
      </c>
      <c r="AN91">
        <v>2.9944995114818601E-2</v>
      </c>
      <c r="AO91">
        <v>7.5385977341947403E-4</v>
      </c>
      <c r="AP91">
        <v>0.8203125</v>
      </c>
      <c r="AQ91">
        <v>1.42036765227738E-5</v>
      </c>
      <c r="AR91">
        <v>1.2109375</v>
      </c>
      <c r="AS91">
        <v>9.0410531722500997E-6</v>
      </c>
      <c r="AT91">
        <v>1.8902178536861899E-5</v>
      </c>
      <c r="AU91">
        <v>2.3831170736059899E-5</v>
      </c>
      <c r="AV91">
        <v>4.9621083768481298E-4</v>
      </c>
      <c r="AW91">
        <v>5.2331744429703604E-4</v>
      </c>
      <c r="AX91">
        <v>2.1784428799688001E-5</v>
      </c>
      <c r="AY91">
        <v>1.83282405234695E-5</v>
      </c>
      <c r="AZ91">
        <v>1.5258972577616901E-5</v>
      </c>
      <c r="BA91">
        <v>1.2715411424317999E-5</v>
      </c>
      <c r="BB91">
        <v>9.8214387590633405E-6</v>
      </c>
      <c r="BC91">
        <v>8.7773871734296803E-6</v>
      </c>
      <c r="BD91">
        <v>4.1608079094504199E-5</v>
      </c>
      <c r="BE91">
        <v>4.7242895655030901E-5</v>
      </c>
      <c r="BF91">
        <v>8.3459857798393695E-4</v>
      </c>
      <c r="BG91">
        <v>6.9360687944867397E-4</v>
      </c>
      <c r="BH91">
        <v>4.1608079094504199E-5</v>
      </c>
      <c r="BI91">
        <v>4.7242895655030901E-5</v>
      </c>
      <c r="BJ91">
        <v>1.7261014121790901E-5</v>
      </c>
      <c r="BK91">
        <v>2.4582035512496301E-5</v>
      </c>
      <c r="BL91">
        <v>4.0590598345597198E-6</v>
      </c>
      <c r="BM91">
        <v>4.3916702250312501E-6</v>
      </c>
      <c r="BN91">
        <v>1.51022952998917E-3</v>
      </c>
      <c r="BO91">
        <v>6.2611410996482402E-4</v>
      </c>
      <c r="BP91">
        <v>4.7506400954670802E-4</v>
      </c>
      <c r="BQ91">
        <v>4.80048433276322E-4</v>
      </c>
      <c r="BR91">
        <v>4.7755622141151501E-4</v>
      </c>
      <c r="BS91">
        <v>3.0805993397294798E-4</v>
      </c>
      <c r="BT91">
        <v>3.52451981951757E-6</v>
      </c>
      <c r="BU91">
        <v>1.03267330857765E-3</v>
      </c>
      <c r="BV91">
        <v>6.9779638979895905E-4</v>
      </c>
      <c r="BW91">
        <v>22.538492532180602</v>
      </c>
      <c r="BX91">
        <v>14.2715047510957</v>
      </c>
      <c r="BY91">
        <v>3.16241200988939</v>
      </c>
      <c r="BZ91">
        <v>0.13456131369211399</v>
      </c>
      <c r="CA91">
        <v>0.45</v>
      </c>
      <c r="CB91">
        <v>2.7</v>
      </c>
      <c r="CC91">
        <v>143.387</v>
      </c>
      <c r="CD91">
        <v>0.34699999999999998</v>
      </c>
      <c r="CE91">
        <v>11</v>
      </c>
      <c r="CF91">
        <v>20</v>
      </c>
      <c r="CG91">
        <v>0</v>
      </c>
      <c r="CH91">
        <v>12</v>
      </c>
      <c r="CI91">
        <v>4</v>
      </c>
      <c r="CJ91">
        <v>1</v>
      </c>
      <c r="CK91">
        <v>222.142857074738</v>
      </c>
      <c r="CL91">
        <v>1</v>
      </c>
      <c r="CN91">
        <v>64.8</v>
      </c>
      <c r="CO91">
        <v>-146.9</v>
      </c>
      <c r="CP91">
        <v>9</v>
      </c>
      <c r="CQ91">
        <v>40</v>
      </c>
      <c r="CR91">
        <v>12</v>
      </c>
      <c r="DG91">
        <v>13.8026</v>
      </c>
      <c r="DL91">
        <v>8708</v>
      </c>
      <c r="DO91">
        <v>129.88190768666701</v>
      </c>
      <c r="DR91" s="1">
        <v>2416.6035514359501</v>
      </c>
      <c r="DS91" s="1">
        <v>128.50546194163601</v>
      </c>
      <c r="DT91" s="1">
        <v>2416.6</v>
      </c>
      <c r="DU91" s="1">
        <v>1.1863172605382299</v>
      </c>
      <c r="DV91">
        <f t="shared" si="3"/>
        <v>5.9003090851579953E-2</v>
      </c>
      <c r="DW91" s="11">
        <v>2.666083</v>
      </c>
      <c r="DX91">
        <v>266.13031000000001</v>
      </c>
      <c r="DY91" s="10" t="s">
        <v>538</v>
      </c>
      <c r="DZ91" s="10" t="s">
        <v>539</v>
      </c>
      <c r="EA91" s="10" t="s">
        <v>540</v>
      </c>
      <c r="EB91" s="10" t="s">
        <v>541</v>
      </c>
      <c r="EC91" s="10" t="s">
        <v>542</v>
      </c>
    </row>
    <row r="92" spans="1:133">
      <c r="A92" s="7">
        <v>38099</v>
      </c>
      <c r="B92">
        <v>-15.2</v>
      </c>
      <c r="C92">
        <v>55.1</v>
      </c>
      <c r="D92" s="7"/>
      <c r="E92" s="7"/>
      <c r="F92" s="7"/>
      <c r="G92" s="7"/>
      <c r="H92" s="7"/>
      <c r="I92" s="7"/>
      <c r="J92">
        <v>0.37</v>
      </c>
      <c r="K92" s="8" t="s">
        <v>162</v>
      </c>
      <c r="L92" s="1">
        <v>930.28350408434596</v>
      </c>
      <c r="M92">
        <v>64.799744463272603</v>
      </c>
      <c r="N92" s="1">
        <v>5.8416221589389201E-2</v>
      </c>
      <c r="O92" s="8">
        <v>2.4431553247382699E-2</v>
      </c>
      <c r="P92" s="8">
        <v>0.102643072507172</v>
      </c>
      <c r="Q92" s="8">
        <v>4.8863106494765399E-2</v>
      </c>
      <c r="R92" s="8">
        <v>7.2602940800087596E-3</v>
      </c>
      <c r="S92" s="8">
        <v>4.3655041814950196E-3</v>
      </c>
      <c r="T92" s="8">
        <v>8.2873532473426194E-3</v>
      </c>
      <c r="U92" s="1">
        <v>4.84631125544073E-3</v>
      </c>
      <c r="V92" s="1">
        <v>2.62604385044098</v>
      </c>
      <c r="W92" s="8">
        <v>3.2776208090824999</v>
      </c>
      <c r="X92" s="8">
        <v>2.9518323297617401</v>
      </c>
      <c r="Y92" s="8">
        <f t="shared" si="4"/>
        <v>35.596344674584216</v>
      </c>
      <c r="Z92" s="1">
        <v>0.32578847932076199</v>
      </c>
      <c r="AA92" s="1">
        <v>0.289235185757585</v>
      </c>
      <c r="AB92" s="1">
        <v>0.30131900789177202</v>
      </c>
      <c r="AC92" s="1">
        <v>0.29296875</v>
      </c>
      <c r="AD92" s="1">
        <v>1.2083822134186699E-2</v>
      </c>
      <c r="AE92" s="1">
        <v>2.8092772141123799E-2</v>
      </c>
      <c r="AF92" s="1">
        <v>0.4296875</v>
      </c>
      <c r="AG92" s="1">
        <v>8.3064366903223103E-4</v>
      </c>
      <c r="AH92" s="1">
        <v>0.5859375</v>
      </c>
      <c r="AI92" s="1">
        <v>3.1033222049877898E-4</v>
      </c>
      <c r="AJ92" s="1">
        <v>30</v>
      </c>
      <c r="AK92" s="8">
        <v>0.25340573665722999</v>
      </c>
      <c r="AL92" s="8">
        <v>0.32425078892334602</v>
      </c>
      <c r="AM92" s="8">
        <v>0.3125</v>
      </c>
      <c r="AN92" s="8">
        <v>7.0845052266115704E-2</v>
      </c>
      <c r="AO92" s="8">
        <v>4.13262513878098E-2</v>
      </c>
      <c r="AP92" s="8">
        <v>0.48828125</v>
      </c>
      <c r="AQ92" s="8">
        <v>1.1245271928546699E-3</v>
      </c>
      <c r="AR92" s="8">
        <v>0.68359375</v>
      </c>
      <c r="AS92" s="1">
        <v>6.5639541101097495E-5</v>
      </c>
      <c r="AT92" s="1">
        <v>3.3575136554075502E-3</v>
      </c>
      <c r="AU92" s="1">
        <v>1.94267125419307E-3</v>
      </c>
      <c r="AV92" s="1">
        <v>6.8239526091480804E-3</v>
      </c>
      <c r="AW92" s="1">
        <v>7.22963371607148E-3</v>
      </c>
      <c r="AX92" s="1">
        <v>5.4114010590199503E-4</v>
      </c>
      <c r="AY92" s="1">
        <v>7.2785780775683998E-4</v>
      </c>
      <c r="AZ92" s="1">
        <v>6.38179555930374E-5</v>
      </c>
      <c r="BA92" s="1">
        <v>8.8352903426379994E-5</v>
      </c>
      <c r="BB92" s="1">
        <v>2.9950942196177001E-5</v>
      </c>
      <c r="BC92" s="1">
        <v>2.44788213166786E-5</v>
      </c>
      <c r="BD92" s="1">
        <v>5.5511761234654997E-3</v>
      </c>
      <c r="BE92" s="8">
        <v>3.2233016948415801E-3</v>
      </c>
      <c r="BF92" s="8">
        <v>1.7117695271386901E-2</v>
      </c>
      <c r="BG92" s="8">
        <v>1.7920447579703201E-2</v>
      </c>
      <c r="BH92" s="8">
        <v>7.7467999453447399E-4</v>
      </c>
      <c r="BI92" s="8">
        <v>6.8683187557572504E-4</v>
      </c>
      <c r="BJ92" s="8">
        <v>1.3695525597658701E-4</v>
      </c>
      <c r="BK92" s="8">
        <v>1.5829632084081099E-4</v>
      </c>
      <c r="BL92" s="8">
        <v>4.0563656444400598E-5</v>
      </c>
      <c r="BM92" s="1">
        <v>4.6827977920956403E-5</v>
      </c>
      <c r="BN92" s="1">
        <v>1.1302141747010599E-2</v>
      </c>
      <c r="BO92" s="8">
        <v>3.2641736410425801E-3</v>
      </c>
      <c r="BP92" s="8">
        <v>3.1549931444881502E-3</v>
      </c>
      <c r="BQ92" s="8">
        <v>4.4989942230382503E-3</v>
      </c>
      <c r="BR92" s="8">
        <v>3.8269936837632E-3</v>
      </c>
      <c r="BS92" s="8">
        <v>1.6300171026748199E-3</v>
      </c>
      <c r="BT92" s="8">
        <v>9.5035227656481002E-4</v>
      </c>
      <c r="BU92" s="8">
        <v>7.4751480632474403E-3</v>
      </c>
      <c r="BV92" s="1">
        <v>3.6485319395463101E-3</v>
      </c>
      <c r="BW92" s="1">
        <v>14.137591587343501</v>
      </c>
      <c r="BX92" s="8">
        <v>10.842397034686201</v>
      </c>
      <c r="BY92" s="8">
        <v>2.9532689836835302</v>
      </c>
      <c r="BZ92" s="1">
        <v>0.167618194067997</v>
      </c>
      <c r="CA92" s="1">
        <v>0.28199999999999997</v>
      </c>
      <c r="CB92" s="8">
        <v>3.14</v>
      </c>
      <c r="CC92" s="8">
        <v>66.078000000000003</v>
      </c>
      <c r="CD92" s="8">
        <v>0.35799999999999998</v>
      </c>
      <c r="CE92" s="8">
        <v>22</v>
      </c>
      <c r="CF92" s="8">
        <v>0</v>
      </c>
      <c r="CG92" s="8">
        <v>3</v>
      </c>
      <c r="CH92" s="8">
        <v>22</v>
      </c>
      <c r="CI92" s="8">
        <v>18</v>
      </c>
      <c r="CJ92" s="8">
        <v>0</v>
      </c>
      <c r="CK92" s="8">
        <v>59.1814513206482</v>
      </c>
      <c r="CL92" s="1">
        <v>1</v>
      </c>
      <c r="CM92" s="1"/>
      <c r="CN92">
        <v>-18.8</v>
      </c>
      <c r="CO92">
        <v>47.5</v>
      </c>
      <c r="CP92">
        <v>21</v>
      </c>
      <c r="CQ92">
        <v>19</v>
      </c>
      <c r="CR92">
        <v>55</v>
      </c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>
        <v>-17.5244</v>
      </c>
      <c r="DL92">
        <v>3475</v>
      </c>
      <c r="DO92">
        <v>64.799744463272603</v>
      </c>
      <c r="DR92" s="1">
        <v>930.28350408434596</v>
      </c>
      <c r="DS92" s="1">
        <v>64.098414243450804</v>
      </c>
      <c r="DT92" s="1">
        <v>930.3</v>
      </c>
      <c r="DU92" s="1">
        <v>2.7704743065940902</v>
      </c>
      <c r="DV92">
        <f t="shared" si="3"/>
        <v>0.18135802316764993</v>
      </c>
      <c r="DW92" s="11">
        <v>0.42999100000000001</v>
      </c>
      <c r="DX92">
        <v>281.96386699999999</v>
      </c>
      <c r="DY92" s="10" t="s">
        <v>543</v>
      </c>
      <c r="DZ92" s="10" t="s">
        <v>544</v>
      </c>
      <c r="EA92" s="10" t="s">
        <v>545</v>
      </c>
      <c r="EB92" s="10" t="s">
        <v>546</v>
      </c>
      <c r="EC92" s="10" t="s">
        <v>547</v>
      </c>
    </row>
    <row r="93" spans="1:133">
      <c r="A93" s="7">
        <v>37850</v>
      </c>
      <c r="B93">
        <v>-39</v>
      </c>
      <c r="C93">
        <v>34</v>
      </c>
      <c r="D93" s="7"/>
      <c r="E93" s="7"/>
      <c r="F93" s="7"/>
      <c r="G93" s="7"/>
      <c r="H93" s="7"/>
      <c r="I93" s="7"/>
      <c r="J93">
        <v>1.62</v>
      </c>
      <c r="K93" s="8" t="s">
        <v>344</v>
      </c>
      <c r="L93" s="1">
        <v>6663.7117531110998</v>
      </c>
      <c r="M93">
        <v>225.60477180065499</v>
      </c>
      <c r="N93" s="1">
        <v>2.45109578889624E-2</v>
      </c>
      <c r="O93" s="8">
        <v>1.35377862090448E-2</v>
      </c>
      <c r="P93" s="8">
        <v>4.3803782789932501E-2</v>
      </c>
      <c r="Q93" s="8">
        <v>2.7075572418089701E-2</v>
      </c>
      <c r="R93" s="8">
        <v>6.01458676718385E-3</v>
      </c>
      <c r="S93" s="8">
        <v>3.6274234178792302E-3</v>
      </c>
      <c r="T93" s="8">
        <v>5.4666296594174596E-3</v>
      </c>
      <c r="U93" s="1">
        <v>3.20789030971581E-3</v>
      </c>
      <c r="V93" s="1">
        <v>3.7644686777317098</v>
      </c>
      <c r="W93" s="8">
        <v>4.0998108299553797</v>
      </c>
      <c r="X93" s="8">
        <v>3.9321397538435501</v>
      </c>
      <c r="Y93" s="8">
        <f t="shared" si="4"/>
        <v>58.358479061038366</v>
      </c>
      <c r="Z93" s="1">
        <v>0.16767107611183399</v>
      </c>
      <c r="AA93" s="1">
        <v>0.169464423978929</v>
      </c>
      <c r="AB93" s="1">
        <v>0.180558986305143</v>
      </c>
      <c r="AC93" s="1">
        <v>0.17578125</v>
      </c>
      <c r="AD93" s="1">
        <v>1.10945623262141E-2</v>
      </c>
      <c r="AE93" s="1">
        <v>1.7135470562111101E-2</v>
      </c>
      <c r="AF93" s="1">
        <v>0.1806640625</v>
      </c>
      <c r="AG93" s="1">
        <v>4.1248918476773097E-3</v>
      </c>
      <c r="AH93" s="1">
        <v>0.19775390625</v>
      </c>
      <c r="AI93" s="1">
        <v>4.1020827536252203E-3</v>
      </c>
      <c r="AJ93" s="1">
        <v>40</v>
      </c>
      <c r="AK93" s="8">
        <v>8.3182655409098402E-2</v>
      </c>
      <c r="AM93" s="8">
        <v>0.1953125</v>
      </c>
      <c r="AO93" s="8">
        <v>9.0953737824016005E-3</v>
      </c>
      <c r="AP93" s="8">
        <v>0.25390625</v>
      </c>
      <c r="AQ93" s="8">
        <v>3.3932817112567802E-3</v>
      </c>
      <c r="AR93" s="8">
        <v>0.41015625</v>
      </c>
      <c r="AS93" s="1">
        <v>1.4942955621222401E-4</v>
      </c>
      <c r="AT93" s="1">
        <v>9.00066149787963E-3</v>
      </c>
      <c r="AU93" s="1">
        <v>6.4374340816034997E-3</v>
      </c>
      <c r="AV93" s="1">
        <v>6.9961251128501797E-4</v>
      </c>
      <c r="AW93" s="1">
        <v>6.0040983038895496E-4</v>
      </c>
      <c r="AX93" s="1">
        <v>2.73390548962722E-5</v>
      </c>
      <c r="AY93" s="1">
        <v>2.0094542167153801E-5</v>
      </c>
      <c r="AZ93" s="1">
        <v>2.3658485454824298E-6</v>
      </c>
      <c r="BA93" s="1">
        <v>2.6068219989159202E-6</v>
      </c>
      <c r="BB93" s="1">
        <v>1.1417787244625401E-6</v>
      </c>
      <c r="BC93" s="1">
        <v>1.1431234218700799E-6</v>
      </c>
      <c r="BD93" s="1">
        <v>6.6618614377383003E-3</v>
      </c>
      <c r="BE93" s="8">
        <v>5.3221522238790699E-3</v>
      </c>
      <c r="BF93" s="8">
        <v>3.3737626959017999E-3</v>
      </c>
      <c r="BG93" s="8">
        <v>3.4492575826949598E-3</v>
      </c>
      <c r="BH93" s="8">
        <v>8.2874774127921806E-5</v>
      </c>
      <c r="BI93" s="8">
        <v>7.02399894588512E-5</v>
      </c>
      <c r="BJ93" s="8">
        <v>7.7579262700687101E-6</v>
      </c>
      <c r="BK93" s="8">
        <v>9.4243632734437699E-6</v>
      </c>
      <c r="BL93" s="8">
        <v>1.7525459332441399E-6</v>
      </c>
      <c r="BM93" s="1">
        <v>1.4755181780432399E-6</v>
      </c>
      <c r="BN93" s="1">
        <v>1.47797282253424E-2</v>
      </c>
      <c r="BO93" s="8">
        <v>1.4262342040569399E-2</v>
      </c>
      <c r="BP93" s="8">
        <v>1.06910598571907E-2</v>
      </c>
      <c r="BQ93" s="8">
        <v>7.3554322478621304E-3</v>
      </c>
      <c r="BR93" s="8">
        <v>9.0232460525264298E-3</v>
      </c>
      <c r="BS93" s="8">
        <v>1.04180045192209E-2</v>
      </c>
      <c r="BT93" s="8">
        <v>2.3586449020693298E-3</v>
      </c>
      <c r="BU93" s="8">
        <v>5.7564821728159797E-3</v>
      </c>
      <c r="BV93" s="1">
        <v>1.7662084210101101E-2</v>
      </c>
      <c r="BW93" s="1">
        <v>7.2829247437130897</v>
      </c>
      <c r="BX93" s="8">
        <v>6.2894930017381796</v>
      </c>
      <c r="BY93" s="8">
        <v>1.6379613433243601</v>
      </c>
      <c r="BZ93" s="1">
        <v>0.12956550651420601</v>
      </c>
      <c r="CA93" s="1">
        <v>0.18</v>
      </c>
      <c r="CB93" s="8">
        <v>1.5</v>
      </c>
      <c r="CC93" s="8">
        <v>237.08</v>
      </c>
      <c r="CD93" s="8">
        <v>0.313</v>
      </c>
      <c r="CE93" s="8">
        <v>18</v>
      </c>
      <c r="CF93" s="8">
        <v>45</v>
      </c>
      <c r="CG93" s="8">
        <v>0</v>
      </c>
      <c r="CH93" s="8">
        <v>19</v>
      </c>
      <c r="CI93" s="8">
        <v>33</v>
      </c>
      <c r="CJ93" s="8">
        <v>41</v>
      </c>
      <c r="CK93" s="8">
        <v>238.589650273323</v>
      </c>
      <c r="CL93" s="1">
        <v>3</v>
      </c>
      <c r="CM93" s="1"/>
      <c r="CN93">
        <v>-77.5</v>
      </c>
      <c r="CO93">
        <v>161.80000000000001</v>
      </c>
      <c r="CP93">
        <v>13</v>
      </c>
      <c r="CQ93">
        <v>16</v>
      </c>
      <c r="CR93">
        <v>7</v>
      </c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>
        <v>29.7059</v>
      </c>
      <c r="DL93">
        <v>22658</v>
      </c>
      <c r="DO93">
        <v>225.60477180065499</v>
      </c>
      <c r="DR93" s="1">
        <v>6663.7117531110998</v>
      </c>
      <c r="DS93" s="1">
        <v>220.57556566995001</v>
      </c>
      <c r="DT93" s="1">
        <v>6662.9</v>
      </c>
      <c r="DU93" s="1">
        <v>4.3739342879057803</v>
      </c>
      <c r="DV93">
        <f t="shared" si="3"/>
        <v>0.44179453406223024</v>
      </c>
      <c r="DW93" s="11" t="s">
        <v>169</v>
      </c>
      <c r="DX93" t="s">
        <v>169</v>
      </c>
      <c r="DY93" t="s">
        <v>169</v>
      </c>
      <c r="DZ93" t="s">
        <v>169</v>
      </c>
      <c r="EA93" t="s">
        <v>169</v>
      </c>
      <c r="EB93" t="s">
        <v>169</v>
      </c>
      <c r="EC93" t="s">
        <v>169</v>
      </c>
    </row>
    <row r="94" spans="1:133">
      <c r="A94" s="7">
        <v>37850</v>
      </c>
      <c r="B94">
        <v>-39</v>
      </c>
      <c r="C94">
        <v>34</v>
      </c>
      <c r="D94" s="7"/>
      <c r="E94" s="7"/>
      <c r="F94" s="7"/>
      <c r="G94" s="7"/>
      <c r="H94" s="7"/>
      <c r="I94" s="7"/>
      <c r="J94">
        <v>1.62</v>
      </c>
      <c r="K94" s="8" t="s">
        <v>162</v>
      </c>
      <c r="L94" s="1">
        <v>2565.1241482559399</v>
      </c>
      <c r="M94">
        <v>207.25217131273999</v>
      </c>
      <c r="N94" s="1">
        <v>0.106752527374187</v>
      </c>
      <c r="O94" s="8">
        <v>3.7526132695853497E-2</v>
      </c>
      <c r="P94" s="8">
        <v>0.163967183341932</v>
      </c>
      <c r="Q94" s="8">
        <v>7.5052265391706993E-2</v>
      </c>
      <c r="R94" s="8">
        <v>2.0284465574350902E-2</v>
      </c>
      <c r="S94" s="8">
        <v>1.17714287966184E-2</v>
      </c>
      <c r="T94" s="8">
        <v>2.7964954454304001E-2</v>
      </c>
      <c r="U94" s="1">
        <v>1.6780036202581301E-2</v>
      </c>
      <c r="V94" s="1">
        <v>3.9726701060449399</v>
      </c>
      <c r="W94" s="8">
        <v>3.3344392939763998</v>
      </c>
      <c r="X94" s="8">
        <v>3.6535547000106701</v>
      </c>
      <c r="Y94" s="8">
        <f t="shared" si="4"/>
        <v>7.2254797844853496</v>
      </c>
      <c r="Z94" s="1">
        <v>0.31911540603427102</v>
      </c>
      <c r="AA94" s="1">
        <v>0.211729457968271</v>
      </c>
      <c r="AB94" s="1">
        <v>0.21698140743910299</v>
      </c>
      <c r="AC94" s="1">
        <v>0.21484375</v>
      </c>
      <c r="AD94" s="1">
        <v>5.25194947083141E-3</v>
      </c>
      <c r="AE94" s="1">
        <v>0.13839911394496099</v>
      </c>
      <c r="AF94" s="1">
        <v>0.22216796875</v>
      </c>
      <c r="AG94" s="1">
        <v>2.5785973957593699E-2</v>
      </c>
      <c r="AH94" s="1">
        <v>0.2490234375</v>
      </c>
      <c r="AI94" s="1">
        <v>3.6233450383815903E-2</v>
      </c>
      <c r="AJ94" s="1">
        <v>70</v>
      </c>
      <c r="AK94" s="8">
        <v>0.24152428242040999</v>
      </c>
      <c r="AL94" s="8">
        <v>0.25778718119621402</v>
      </c>
      <c r="AM94" s="8">
        <v>0.244140625</v>
      </c>
      <c r="AN94" s="8">
        <v>1.6262898775804301E-2</v>
      </c>
      <c r="AO94" s="8">
        <v>9.7008730930914194E-2</v>
      </c>
      <c r="AP94" s="8">
        <v>0.302734375</v>
      </c>
      <c r="AQ94" s="8">
        <v>1.05985996698907E-2</v>
      </c>
      <c r="AR94" s="8">
        <v>0.37109375</v>
      </c>
      <c r="AS94" s="1">
        <v>4.19200488936317E-3</v>
      </c>
      <c r="AT94" s="1">
        <v>2.0162729267272E-2</v>
      </c>
      <c r="AU94" s="1">
        <v>2.1859887304373601E-2</v>
      </c>
      <c r="AV94" s="1">
        <v>1.2108067223284801E-2</v>
      </c>
      <c r="AW94" s="1">
        <v>1.1614682327415599E-2</v>
      </c>
      <c r="AX94" s="1">
        <v>1.92201932422724E-3</v>
      </c>
      <c r="AY94" s="1">
        <v>2.6685957787811999E-3</v>
      </c>
      <c r="AZ94" s="1">
        <v>7.9558996164327204E-4</v>
      </c>
      <c r="BA94" s="1">
        <v>6.6588582071113497E-4</v>
      </c>
      <c r="BB94" s="1">
        <v>5.95426279641602E-4</v>
      </c>
      <c r="BC94" s="1">
        <v>4.5290386793038397E-4</v>
      </c>
      <c r="BD94" s="1">
        <v>9.3447953350931107E-3</v>
      </c>
      <c r="BE94" s="8">
        <v>6.85290225928938E-3</v>
      </c>
      <c r="BF94" s="8">
        <v>1.1748214073416301E-2</v>
      </c>
      <c r="BG94" s="8">
        <v>9.8100159937947705E-3</v>
      </c>
      <c r="BH94" s="8">
        <v>1.1561064927728001E-3</v>
      </c>
      <c r="BI94" s="8">
        <v>8.8795957675824903E-4</v>
      </c>
      <c r="BJ94" s="8">
        <v>9.59282150014995E-4</v>
      </c>
      <c r="BK94" s="8">
        <v>1.73148595016025E-3</v>
      </c>
      <c r="BL94" s="8">
        <v>4.69589028924935E-4</v>
      </c>
      <c r="BM94" s="1">
        <v>4.6896778206051399E-4</v>
      </c>
      <c r="BN94" s="1">
        <v>0.13997912673808599</v>
      </c>
      <c r="BO94" s="8">
        <v>0.147942710904574</v>
      </c>
      <c r="BP94" s="8">
        <v>9.8259131399159497E-2</v>
      </c>
      <c r="BQ94" s="8">
        <v>0.18193679658254799</v>
      </c>
      <c r="BR94" s="8">
        <v>0.140097963990854</v>
      </c>
      <c r="BS94" s="8">
        <v>0.341358783838693</v>
      </c>
      <c r="BT94" s="8">
        <v>5.9169044485031498E-2</v>
      </c>
      <c r="BU94" s="8">
        <v>-1.18837252767845E-4</v>
      </c>
      <c r="BV94" s="1">
        <v>0.37203879503840198</v>
      </c>
      <c r="BW94" s="1">
        <v>8.0833869022047793</v>
      </c>
      <c r="BX94" s="8">
        <v>5.9745069131606003</v>
      </c>
      <c r="BY94" s="8">
        <v>0.99915175603283102</v>
      </c>
      <c r="BZ94" s="1">
        <v>0.60505516518647495</v>
      </c>
      <c r="CA94" s="1">
        <v>0.16</v>
      </c>
      <c r="CB94" s="8">
        <v>1.1000000000000001</v>
      </c>
      <c r="CC94" s="8">
        <v>205.29599999999999</v>
      </c>
      <c r="CD94" s="8">
        <v>0.34200000000000003</v>
      </c>
      <c r="CE94" s="8">
        <v>14</v>
      </c>
      <c r="CF94" s="8">
        <v>54</v>
      </c>
      <c r="CG94" s="8">
        <v>6</v>
      </c>
      <c r="CH94" s="8">
        <v>15</v>
      </c>
      <c r="CI94" s="8">
        <v>35</v>
      </c>
      <c r="CJ94" s="8">
        <v>40</v>
      </c>
      <c r="CK94" s="8">
        <v>205.98773944377899</v>
      </c>
      <c r="CL94" s="1">
        <v>4</v>
      </c>
      <c r="CM94" s="1"/>
      <c r="CN94">
        <v>-18.8</v>
      </c>
      <c r="CO94">
        <v>47.5</v>
      </c>
      <c r="CP94">
        <v>13</v>
      </c>
      <c r="CQ94">
        <v>16</v>
      </c>
      <c r="CR94">
        <v>7</v>
      </c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>
        <v>16.993500000000001</v>
      </c>
      <c r="DL94">
        <v>8384</v>
      </c>
      <c r="DO94">
        <v>207.25217131273999</v>
      </c>
      <c r="DR94" s="1">
        <v>2565.1241482559399</v>
      </c>
      <c r="DS94" s="1">
        <v>207.15752624165799</v>
      </c>
      <c r="DT94" s="1">
        <v>2565.1</v>
      </c>
      <c r="DU94" s="1">
        <v>3.8684163604817599</v>
      </c>
      <c r="DV94">
        <f t="shared" si="3"/>
        <v>0.21486166047108979</v>
      </c>
      <c r="DW94" s="11">
        <v>2.3701789999999998</v>
      </c>
      <c r="DX94">
        <v>278.70236199999999</v>
      </c>
      <c r="DY94" s="10" t="s">
        <v>548</v>
      </c>
      <c r="DZ94" s="10" t="s">
        <v>549</v>
      </c>
      <c r="EA94" s="10" t="s">
        <v>550</v>
      </c>
      <c r="EB94" s="10" t="s">
        <v>551</v>
      </c>
      <c r="EC94" s="10" t="s">
        <v>552</v>
      </c>
    </row>
    <row r="95" spans="1:133" s="106" customFormat="1" ht="15">
      <c r="A95" s="104">
        <v>37707</v>
      </c>
      <c r="B95" s="106">
        <v>41</v>
      </c>
      <c r="C95" s="106">
        <v>-87</v>
      </c>
      <c r="D95" s="104"/>
      <c r="E95" s="104"/>
      <c r="F95" s="104"/>
      <c r="G95" s="104"/>
      <c r="H95" s="104"/>
      <c r="I95" s="104"/>
      <c r="J95" s="106">
        <v>0.41</v>
      </c>
      <c r="K95" s="105" t="s">
        <v>88</v>
      </c>
      <c r="L95" s="105">
        <v>1238.78578596374</v>
      </c>
      <c r="M95" s="106">
        <v>142.632986808227</v>
      </c>
      <c r="N95" s="105">
        <v>7.4191778200243197E-2</v>
      </c>
      <c r="O95" s="105">
        <v>3.7640591138564201E-3</v>
      </c>
      <c r="P95" s="105">
        <v>0.123695931153082</v>
      </c>
      <c r="Q95" s="105">
        <v>7.5281182277128298E-3</v>
      </c>
      <c r="R95" s="105">
        <v>3.5301790688198101E-3</v>
      </c>
      <c r="S95" s="105">
        <v>2.1404308329184898E-3</v>
      </c>
      <c r="T95" s="105">
        <v>3.5206421389279699E-3</v>
      </c>
      <c r="U95" s="105">
        <v>2.0719601781749699E-3</v>
      </c>
      <c r="V95" s="105">
        <v>2.0791523330555299</v>
      </c>
      <c r="W95" s="105">
        <v>1.7905519062959201</v>
      </c>
      <c r="X95" s="105">
        <v>1.93485211967572</v>
      </c>
      <c r="Y95" s="8">
        <f t="shared" si="4"/>
        <v>45.713127092750227</v>
      </c>
      <c r="Z95" s="105">
        <v>0.144300213379807</v>
      </c>
      <c r="AA95" s="105">
        <v>0.42092081598761399</v>
      </c>
      <c r="AB95" s="105">
        <v>0.42270107908506099</v>
      </c>
      <c r="AC95" s="105">
        <v>0.42236328125</v>
      </c>
      <c r="AD95" s="105">
        <v>1.78026309744722E-3</v>
      </c>
      <c r="AE95" s="105">
        <v>2.1875554432560201E-2</v>
      </c>
      <c r="AF95" s="105">
        <v>0.43212890625</v>
      </c>
      <c r="AG95" s="105">
        <v>5.1875677653788498E-4</v>
      </c>
      <c r="AH95" s="105">
        <v>0.50537109375</v>
      </c>
      <c r="AI95" s="105">
        <v>4.6166492592247598E-4</v>
      </c>
      <c r="AJ95" s="105">
        <v>40</v>
      </c>
      <c r="AK95" s="105">
        <v>0.41048637172149599</v>
      </c>
      <c r="AL95" s="105">
        <v>0.46938560672490498</v>
      </c>
      <c r="AM95" s="105">
        <v>0.44921875</v>
      </c>
      <c r="AN95" s="105">
        <v>5.8899235003408899E-2</v>
      </c>
      <c r="AO95" s="105">
        <v>2.73588390528356E-2</v>
      </c>
      <c r="AP95" s="105">
        <v>1.796875</v>
      </c>
      <c r="AQ95" s="105">
        <v>3.5719758157229002E-6</v>
      </c>
      <c r="AR95" s="105">
        <v>1.9140625</v>
      </c>
      <c r="AS95" s="105">
        <v>1.078523225364E-5</v>
      </c>
      <c r="AT95" s="105">
        <v>3.3716170410705602E-4</v>
      </c>
      <c r="AU95" s="105">
        <v>3.5575136368417199E-4</v>
      </c>
      <c r="AV95" s="105">
        <v>3.4968088224783399E-3</v>
      </c>
      <c r="AW95" s="105">
        <v>2.50325454663542E-3</v>
      </c>
      <c r="AX95" s="105">
        <v>2.01390295835267E-4</v>
      </c>
      <c r="AY95" s="105">
        <v>1.7398985987951399E-4</v>
      </c>
      <c r="AZ95" s="105">
        <v>6.9752560085522102E-5</v>
      </c>
      <c r="BA95" s="105">
        <v>9.4421348122350495E-5</v>
      </c>
      <c r="BB95" s="105">
        <v>3.4326845518400699E-5</v>
      </c>
      <c r="BC95" s="105">
        <v>8.6945445903309206E-5</v>
      </c>
      <c r="BD95" s="105">
        <v>1.34354610269662E-3</v>
      </c>
      <c r="BE95" s="105">
        <v>1.54571583626054E-3</v>
      </c>
      <c r="BF95" s="105">
        <v>4.6362512959150799E-3</v>
      </c>
      <c r="BG95" s="105">
        <v>3.0703332647711201E-3</v>
      </c>
      <c r="BH95" s="105">
        <v>3.7110755803414002E-4</v>
      </c>
      <c r="BI95" s="105">
        <v>2.5235923222351002E-4</v>
      </c>
      <c r="BJ95" s="105">
        <v>7.8782496957045101E-5</v>
      </c>
      <c r="BK95" s="105">
        <v>1.20882052228909E-4</v>
      </c>
      <c r="BL95" s="105">
        <v>1.8694122271165399E-5</v>
      </c>
      <c r="BM95" s="105">
        <v>1.78688401961798E-5</v>
      </c>
      <c r="BN95" s="105">
        <v>6.3445010341901795E-2</v>
      </c>
      <c r="BO95" s="105">
        <v>4.8941537624189102E-3</v>
      </c>
      <c r="BP95" s="105">
        <v>6.6872062104767604E-3</v>
      </c>
      <c r="BQ95" s="105">
        <v>6.7892185281580699E-3</v>
      </c>
      <c r="BR95" s="105">
        <v>6.7382123693174104E-3</v>
      </c>
      <c r="BS95" s="105">
        <v>6.8582722831328697E-4</v>
      </c>
      <c r="BT95" s="105">
        <v>7.2133601597012097E-5</v>
      </c>
      <c r="BU95" s="105">
        <v>5.6706797972584398E-2</v>
      </c>
      <c r="BV95" s="105">
        <v>4.9419732938670398E-3</v>
      </c>
      <c r="BW95" s="105">
        <v>35.039562793180203</v>
      </c>
      <c r="BX95" s="105">
        <v>21.3520703968276</v>
      </c>
      <c r="BY95" s="105">
        <v>9.4157035819767199</v>
      </c>
      <c r="BZ95" s="105">
        <v>0.41702407387646301</v>
      </c>
      <c r="CA95" s="105">
        <v>0.39500000000000002</v>
      </c>
      <c r="CB95" s="105">
        <v>2.4500000000000002</v>
      </c>
      <c r="CD95" s="105">
        <v>0.33300000000000002</v>
      </c>
      <c r="CE95" s="105">
        <v>6</v>
      </c>
      <c r="CF95" s="105">
        <v>30</v>
      </c>
      <c r="CG95" s="105">
        <v>0</v>
      </c>
      <c r="CH95" s="105">
        <v>6</v>
      </c>
      <c r="CI95" s="105">
        <v>56</v>
      </c>
      <c r="CJ95" s="105">
        <v>44</v>
      </c>
      <c r="CK95" s="105">
        <v>396.73469388485</v>
      </c>
      <c r="CL95" s="105">
        <v>1</v>
      </c>
      <c r="CM95" s="105"/>
      <c r="CN95" s="106">
        <v>50.2</v>
      </c>
      <c r="CO95" s="106">
        <v>-95.9</v>
      </c>
      <c r="CP95" s="106">
        <v>5</v>
      </c>
      <c r="CQ95" s="106">
        <v>50</v>
      </c>
      <c r="CR95" s="106">
        <v>25</v>
      </c>
      <c r="CS95" s="105"/>
      <c r="CT95" s="105"/>
      <c r="CU95" s="105"/>
      <c r="CV95" s="105"/>
      <c r="CW95" s="105"/>
      <c r="CX95" s="105"/>
      <c r="CY95" s="105"/>
      <c r="CZ95" s="105"/>
      <c r="DA95" s="105"/>
      <c r="DB95" s="105"/>
      <c r="DC95" s="105"/>
      <c r="DD95" s="105"/>
      <c r="DE95" s="105"/>
      <c r="DF95" s="105"/>
      <c r="DG95" s="106">
        <v>-17.8127</v>
      </c>
      <c r="DL95" s="106">
        <v>3952</v>
      </c>
      <c r="DO95" s="106">
        <v>142.632986808227</v>
      </c>
      <c r="DR95" s="105">
        <v>1238.78578596374</v>
      </c>
      <c r="DS95" s="105">
        <v>142.27881942285899</v>
      </c>
      <c r="DT95" s="105">
        <v>1239</v>
      </c>
      <c r="DU95" s="105">
        <v>1.8308134998763199</v>
      </c>
      <c r="DV95" s="106">
        <f t="shared" si="3"/>
        <v>0.1040386197994001</v>
      </c>
      <c r="DW95" s="107">
        <v>3.570484</v>
      </c>
      <c r="DX95" s="106">
        <v>254.24650600000001</v>
      </c>
      <c r="DY95" s="108" t="s">
        <v>553</v>
      </c>
      <c r="DZ95" s="108" t="s">
        <v>554</v>
      </c>
      <c r="EA95" s="108" t="s">
        <v>555</v>
      </c>
      <c r="EB95" s="108" t="s">
        <v>556</v>
      </c>
      <c r="EC95" s="108" t="s">
        <v>557</v>
      </c>
    </row>
    <row r="96" spans="1:133">
      <c r="A96" s="7">
        <v>37570</v>
      </c>
      <c r="B96">
        <v>16</v>
      </c>
      <c r="C96">
        <v>-166</v>
      </c>
      <c r="D96" s="7"/>
      <c r="E96" s="7"/>
      <c r="F96" s="7"/>
      <c r="G96" s="7"/>
      <c r="H96" s="7"/>
      <c r="I96" s="7"/>
      <c r="J96">
        <v>1.17</v>
      </c>
      <c r="K96" s="8" t="s">
        <v>558</v>
      </c>
      <c r="L96" s="1">
        <v>1141.83701762343</v>
      </c>
      <c r="M96">
        <v>252.23431916800399</v>
      </c>
      <c r="N96" s="1">
        <v>2.94327999943365</v>
      </c>
      <c r="O96" s="8">
        <v>0.15227394004595601</v>
      </c>
      <c r="P96" s="8">
        <v>4.1282725824214497</v>
      </c>
      <c r="Q96" s="8">
        <v>0.30454788009191203</v>
      </c>
      <c r="R96" s="8">
        <v>2.2488884951987798E-2</v>
      </c>
      <c r="S96" s="8">
        <v>1.32817200415717E-2</v>
      </c>
      <c r="T96" s="8">
        <v>2.7735489460461601E-2</v>
      </c>
      <c r="U96" s="1">
        <v>1.6605514052371501E-2</v>
      </c>
      <c r="V96" s="1">
        <v>4.6403508825394502</v>
      </c>
      <c r="W96" s="8">
        <v>5.59000193597387</v>
      </c>
      <c r="X96" s="8">
        <v>5.1151764092566596</v>
      </c>
      <c r="Y96" s="8">
        <f t="shared" si="4"/>
        <v>5.6006955226455435E-2</v>
      </c>
      <c r="Z96" s="1">
        <v>0.47482552671721101</v>
      </c>
      <c r="AA96" s="1">
        <v>0.15135990025669199</v>
      </c>
      <c r="AB96" s="1">
        <v>0.15137441339812299</v>
      </c>
      <c r="AC96" s="1">
        <v>0.1513671875</v>
      </c>
      <c r="AD96" s="1">
        <v>1.45131414315269E-5</v>
      </c>
      <c r="AE96" s="1">
        <v>17.854925266989699</v>
      </c>
      <c r="AF96" s="1">
        <v>0.3662109375</v>
      </c>
      <c r="AG96" s="1">
        <v>2.5473180169944E-3</v>
      </c>
      <c r="AH96" s="1">
        <v>0.4150390625</v>
      </c>
      <c r="AI96" s="1">
        <v>3.1981498107047598E-3</v>
      </c>
      <c r="AJ96" s="1">
        <v>80</v>
      </c>
      <c r="AK96" s="8">
        <v>0.14647208527073399</v>
      </c>
      <c r="AL96" s="8">
        <v>0.146568750178065</v>
      </c>
      <c r="AM96" s="8">
        <v>0.146484375</v>
      </c>
      <c r="AN96" s="8">
        <v>9.6664907331234202E-5</v>
      </c>
      <c r="AO96" s="8">
        <v>66.917215094463003</v>
      </c>
      <c r="AP96" s="8">
        <v>6.11328125</v>
      </c>
      <c r="AQ96" s="8">
        <v>7.8705735424609901E-7</v>
      </c>
      <c r="AR96" s="8">
        <v>6.89453125</v>
      </c>
      <c r="AS96" s="1">
        <v>4.4515948243922901E-7</v>
      </c>
      <c r="AT96" s="1">
        <v>9.1446654554424404E-3</v>
      </c>
      <c r="AU96" s="1">
        <v>1.1226594114907401E-2</v>
      </c>
      <c r="AV96" s="1">
        <v>3.1280488794610997E-2</v>
      </c>
      <c r="AW96" s="1">
        <v>3.8439645889764902E-2</v>
      </c>
      <c r="AX96" s="1">
        <v>5.4582883965943404E-4</v>
      </c>
      <c r="AY96" s="1">
        <v>6.2408301664699996E-4</v>
      </c>
      <c r="AZ96" s="1">
        <v>1.17543541033654E-4</v>
      </c>
      <c r="BA96" s="1">
        <v>1.1072345574124301E-4</v>
      </c>
      <c r="BB96" s="1">
        <v>1.4908219041895399E-4</v>
      </c>
      <c r="BC96" s="1">
        <v>3.32442802802536E-4</v>
      </c>
      <c r="BD96" s="1">
        <v>7.8035775181076999E-3</v>
      </c>
      <c r="BE96" s="8">
        <v>1.39864650746888E-2</v>
      </c>
      <c r="BF96" s="8">
        <v>3.3101929373847601E-2</v>
      </c>
      <c r="BG96" s="8">
        <v>2.6963500987785199E-2</v>
      </c>
      <c r="BH96" s="8">
        <v>8.3827894172791605E-4</v>
      </c>
      <c r="BI96" s="8">
        <v>1.4453123915380401E-3</v>
      </c>
      <c r="BJ96" s="8">
        <v>3.7958858945396002E-4</v>
      </c>
      <c r="BK96" s="8">
        <v>7.5409250757195001E-4</v>
      </c>
      <c r="BL96" s="8">
        <v>1.94240360234234E-4</v>
      </c>
      <c r="BM96" s="1">
        <v>3.4911935764355301E-4</v>
      </c>
      <c r="BN96" s="1">
        <v>43.823501148006997</v>
      </c>
      <c r="BO96" s="8">
        <v>7.7034831793764802</v>
      </c>
      <c r="BP96" s="8">
        <v>0.30765719609479703</v>
      </c>
      <c r="BQ96" s="8">
        <v>0.40036805481783599</v>
      </c>
      <c r="BR96" s="8">
        <v>0.35401262545631701</v>
      </c>
      <c r="BS96" s="8">
        <v>5.4553899035899099E-2</v>
      </c>
      <c r="BT96" s="8">
        <v>6.5556476892688301E-2</v>
      </c>
      <c r="BU96" s="8">
        <v>43.469488522550698</v>
      </c>
      <c r="BV96" s="1">
        <v>7.7036763446315897</v>
      </c>
      <c r="BW96" s="1">
        <v>183.569465148451</v>
      </c>
      <c r="BX96" s="8">
        <v>109.256876219636</v>
      </c>
      <c r="BY96" s="8">
        <v>123.790785968492</v>
      </c>
      <c r="BZ96" s="1">
        <v>9.2062320759935705</v>
      </c>
      <c r="CA96" s="1">
        <v>1.5866000000000002E-2</v>
      </c>
      <c r="CB96" s="8">
        <v>9.9</v>
      </c>
      <c r="CC96" s="8">
        <v>250.167</v>
      </c>
      <c r="CD96" s="8">
        <v>0.36499999999999999</v>
      </c>
      <c r="CE96" s="8">
        <v>22</v>
      </c>
      <c r="CF96" s="8">
        <v>30</v>
      </c>
      <c r="CG96" s="8">
        <v>5</v>
      </c>
      <c r="CH96" s="8">
        <v>23</v>
      </c>
      <c r="CI96" s="8">
        <v>18</v>
      </c>
      <c r="CJ96" s="8">
        <v>19</v>
      </c>
      <c r="CK96" s="8">
        <v>361.731632590294</v>
      </c>
      <c r="CL96" s="1">
        <v>3</v>
      </c>
      <c r="CM96" s="1"/>
      <c r="CN96">
        <v>19.600000000000001</v>
      </c>
      <c r="CO96">
        <v>-155.30000000000001</v>
      </c>
      <c r="CP96">
        <v>22</v>
      </c>
      <c r="CQ96">
        <v>13</v>
      </c>
      <c r="CR96">
        <v>54</v>
      </c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>
        <v>14.5809</v>
      </c>
      <c r="DL96">
        <v>3846</v>
      </c>
      <c r="DO96">
        <v>252.23431916800399</v>
      </c>
      <c r="DR96" s="1">
        <v>1141.83701762343</v>
      </c>
      <c r="DS96" s="1">
        <v>251.132020057734</v>
      </c>
      <c r="DT96" s="1">
        <v>1141.8</v>
      </c>
      <c r="DU96" s="1">
        <v>5.3793691248271598</v>
      </c>
      <c r="DV96">
        <f t="shared" si="3"/>
        <v>0.26419271557050017</v>
      </c>
      <c r="DW96" s="11">
        <v>4.2213000000000003</v>
      </c>
      <c r="DX96">
        <v>282.30581699999999</v>
      </c>
      <c r="DY96" s="10" t="s">
        <v>559</v>
      </c>
      <c r="DZ96" s="10" t="s">
        <v>560</v>
      </c>
      <c r="EA96" s="10" t="s">
        <v>561</v>
      </c>
      <c r="EB96" s="10" t="s">
        <v>562</v>
      </c>
      <c r="EC96" s="10" t="s">
        <v>563</v>
      </c>
    </row>
    <row r="97" spans="1:133">
      <c r="A97" s="7">
        <v>37538</v>
      </c>
      <c r="B97">
        <v>-4.13</v>
      </c>
      <c r="C97">
        <v>-175.91</v>
      </c>
      <c r="D97" s="7"/>
      <c r="E97" s="7"/>
      <c r="F97" s="7"/>
      <c r="G97" s="7"/>
      <c r="H97" s="7"/>
      <c r="I97" s="7"/>
      <c r="J97">
        <v>0.19</v>
      </c>
      <c r="K97" s="8" t="s">
        <v>558</v>
      </c>
      <c r="L97" s="1">
        <v>3427.47594099665</v>
      </c>
      <c r="M97">
        <v>222.659519035881</v>
      </c>
      <c r="N97" s="1">
        <v>6.2371892227612601E-2</v>
      </c>
      <c r="O97" s="8">
        <v>1.6862414411412001E-2</v>
      </c>
      <c r="P97" s="8">
        <v>9.5459333866269896E-2</v>
      </c>
      <c r="Q97" s="8">
        <v>3.3724828822823898E-2</v>
      </c>
      <c r="R97" s="8">
        <v>1.21452463307801E-2</v>
      </c>
      <c r="S97" s="8">
        <v>7.3169414073358599E-3</v>
      </c>
      <c r="T97" s="8">
        <v>1.2810442055175401E-2</v>
      </c>
      <c r="U97" s="1">
        <v>7.4947077472368798E-3</v>
      </c>
      <c r="V97" s="1">
        <v>4.9231652897189004</v>
      </c>
      <c r="W97" s="8">
        <v>5.4295168117845396</v>
      </c>
      <c r="X97" s="8">
        <v>5.17634105075172</v>
      </c>
      <c r="Y97" s="8">
        <f t="shared" si="4"/>
        <v>13.557778308049425</v>
      </c>
      <c r="Z97" s="1">
        <v>0.25317576103282102</v>
      </c>
      <c r="AA97" s="1">
        <v>0.21039021752943499</v>
      </c>
      <c r="AB97" s="1">
        <v>0.21415340917087899</v>
      </c>
      <c r="AC97" s="1">
        <v>0.213623046875</v>
      </c>
      <c r="AD97" s="1">
        <v>3.76319164144376E-3</v>
      </c>
      <c r="AE97" s="1">
        <v>7.3758397377414506E-2</v>
      </c>
      <c r="AF97" s="1">
        <v>0.216064453125</v>
      </c>
      <c r="AG97" s="1">
        <v>1.88273613274983E-2</v>
      </c>
      <c r="AH97" s="1">
        <v>0.22705078125</v>
      </c>
      <c r="AI97" s="1">
        <v>2.1377567314013701E-2</v>
      </c>
      <c r="AJ97" s="1">
        <v>40</v>
      </c>
      <c r="AK97" s="8">
        <v>0.17772217450463201</v>
      </c>
      <c r="AL97" s="8">
        <v>0.269681432424208</v>
      </c>
      <c r="AM97" s="8">
        <v>0.25390625</v>
      </c>
      <c r="AN97" s="8">
        <v>9.1959257919576307E-2</v>
      </c>
      <c r="AO97" s="8">
        <v>3.5015513945673801E-2</v>
      </c>
      <c r="AP97" s="8">
        <v>0.52734375</v>
      </c>
      <c r="AQ97" s="8">
        <v>2.6140647162421499E-4</v>
      </c>
      <c r="AR97" s="8">
        <v>0.625</v>
      </c>
      <c r="AS97" s="1">
        <v>1.31771043268872E-4</v>
      </c>
      <c r="AT97" s="1">
        <v>8.8011562591426701E-3</v>
      </c>
      <c r="AU97" s="1">
        <v>9.3999607047791697E-3</v>
      </c>
      <c r="AV97" s="1">
        <v>4.8482771056207402E-3</v>
      </c>
      <c r="AW97" s="1">
        <v>3.9808015104951001E-3</v>
      </c>
      <c r="AX97" s="1">
        <v>2.77543326894597E-4</v>
      </c>
      <c r="AY97" s="1">
        <v>1.42892791225234E-4</v>
      </c>
      <c r="AZ97" s="1">
        <v>4.1436634717469001E-5</v>
      </c>
      <c r="BA97" s="1">
        <v>2.3552080720330801E-5</v>
      </c>
      <c r="BB97" s="1">
        <v>9.8303802311243596E-6</v>
      </c>
      <c r="BC97" s="1">
        <v>7.12270125331225E-6</v>
      </c>
      <c r="BD97" s="1">
        <v>1.12561789805396E-2</v>
      </c>
      <c r="BE97" s="8">
        <v>6.2281481552898402E-3</v>
      </c>
      <c r="BF97" s="8">
        <v>1.32671107817749E-2</v>
      </c>
      <c r="BG97" s="8">
        <v>1.10345271951191E-2</v>
      </c>
      <c r="BH97" s="8">
        <v>4.3439909565068998E-4</v>
      </c>
      <c r="BI97" s="8">
        <v>3.2833852126602802E-4</v>
      </c>
      <c r="BJ97" s="8">
        <v>8.94731476034249E-5</v>
      </c>
      <c r="BK97" s="8">
        <v>1.19361206539964E-4</v>
      </c>
      <c r="BL97" s="8">
        <v>2.6381748635634899E-5</v>
      </c>
      <c r="BM97" s="1">
        <v>2.5590035318966201E-5</v>
      </c>
      <c r="BN97" s="1">
        <v>0.18305672960582101</v>
      </c>
      <c r="BO97" s="8">
        <v>1.3645217816931E-2</v>
      </c>
      <c r="BP97" s="8">
        <v>9.9910119619545004E-2</v>
      </c>
      <c r="BQ97" s="8">
        <v>0.11153938205467299</v>
      </c>
      <c r="BR97" s="8">
        <v>0.105724750837109</v>
      </c>
      <c r="BS97" s="8">
        <v>1.8147887072075101E-2</v>
      </c>
      <c r="BT97" s="8">
        <v>8.2231303280772706E-3</v>
      </c>
      <c r="BU97" s="8">
        <v>7.7331978768711701E-2</v>
      </c>
      <c r="BV97" s="1">
        <v>2.27054569311494E-2</v>
      </c>
      <c r="BW97" s="1">
        <v>7.8598104366433299</v>
      </c>
      <c r="BX97" s="8">
        <v>5.4892973364600302</v>
      </c>
      <c r="BY97" s="8">
        <v>1.7314463089901999</v>
      </c>
      <c r="BZ97" s="1">
        <v>9.5449207171845393E-2</v>
      </c>
      <c r="CA97" s="1">
        <v>0.08</v>
      </c>
      <c r="CB97" s="8">
        <v>4</v>
      </c>
      <c r="CC97" s="8">
        <v>212.124</v>
      </c>
      <c r="CD97" s="8">
        <v>0.34799999999999998</v>
      </c>
      <c r="CE97" s="8">
        <v>14</v>
      </c>
      <c r="CF97" s="8">
        <v>30</v>
      </c>
      <c r="CG97" s="8">
        <v>0</v>
      </c>
      <c r="CH97" s="8">
        <v>14</v>
      </c>
      <c r="CI97" s="8">
        <v>49</v>
      </c>
      <c r="CJ97" s="8">
        <v>31</v>
      </c>
      <c r="CK97" s="8">
        <v>635</v>
      </c>
      <c r="CL97" s="1">
        <v>4</v>
      </c>
      <c r="CM97" s="1"/>
      <c r="CN97">
        <v>19.600000000000001</v>
      </c>
      <c r="CO97">
        <v>-155.30000000000001</v>
      </c>
      <c r="CP97">
        <v>12</v>
      </c>
      <c r="CQ97">
        <v>0</v>
      </c>
      <c r="CR97">
        <v>35</v>
      </c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>
        <v>-8.3559000000000001</v>
      </c>
      <c r="DL97">
        <v>10214</v>
      </c>
      <c r="DO97">
        <v>222.659519035881</v>
      </c>
      <c r="DR97" s="1">
        <v>3427.47594099665</v>
      </c>
      <c r="DS97" s="1">
        <v>221.78127222410899</v>
      </c>
      <c r="DT97" s="1">
        <v>3427.4</v>
      </c>
      <c r="DU97" s="1">
        <v>5.0505772396223696</v>
      </c>
      <c r="DV97">
        <f t="shared" si="3"/>
        <v>0.12576381112935042</v>
      </c>
      <c r="DW97" s="11">
        <v>-1.8163</v>
      </c>
      <c r="DX97">
        <v>280.78207400000002</v>
      </c>
      <c r="DY97" s="10" t="s">
        <v>564</v>
      </c>
      <c r="DZ97" s="10" t="s">
        <v>565</v>
      </c>
      <c r="EA97" s="10" t="s">
        <v>566</v>
      </c>
      <c r="EB97" s="10" t="s">
        <v>567</v>
      </c>
      <c r="EC97" s="10" t="s">
        <v>568</v>
      </c>
    </row>
    <row r="98" spans="1:133">
      <c r="A98" s="26">
        <v>37482</v>
      </c>
      <c r="B98">
        <v>-6.9</v>
      </c>
      <c r="C98">
        <v>-126.2</v>
      </c>
      <c r="D98" s="26"/>
      <c r="E98" s="26"/>
      <c r="F98" s="26"/>
      <c r="G98" s="26"/>
      <c r="H98" s="26"/>
      <c r="I98" s="26"/>
      <c r="J98">
        <v>0.27</v>
      </c>
      <c r="K98" t="s">
        <v>569</v>
      </c>
      <c r="L98">
        <v>5055.7</v>
      </c>
      <c r="M98">
        <v>197.68947463216799</v>
      </c>
      <c r="N98">
        <v>3.7077284646872398E-2</v>
      </c>
      <c r="O98">
        <v>7.3541265173841797E-3</v>
      </c>
      <c r="P98">
        <v>5.6584503853159503E-2</v>
      </c>
      <c r="Q98">
        <v>1.4708253034768399E-2</v>
      </c>
      <c r="R98">
        <v>6.7591446435768497E-3</v>
      </c>
      <c r="S98">
        <v>3.9609937979714904E-3</v>
      </c>
      <c r="T98">
        <v>6.1462259420899997E-3</v>
      </c>
      <c r="U98">
        <v>3.6022735003857199E-3</v>
      </c>
      <c r="V98">
        <v>3.7063149888193698</v>
      </c>
      <c r="W98">
        <v>3.8520670904063499</v>
      </c>
      <c r="X98">
        <v>3.7791910396128601</v>
      </c>
      <c r="Y98" s="8">
        <f t="shared" si="4"/>
        <v>103.25071496742866</v>
      </c>
      <c r="Z98">
        <v>7.2876050793489397E-2</v>
      </c>
      <c r="AA98">
        <v>0.20086332590537601</v>
      </c>
      <c r="AB98">
        <v>0.21407322150883401</v>
      </c>
      <c r="AC98">
        <v>0.20994740131835901</v>
      </c>
      <c r="AD98">
        <v>1.3209895603458E-2</v>
      </c>
      <c r="AE98">
        <v>9.6851629581011494E-3</v>
      </c>
      <c r="AF98">
        <v>0.21116802574462901</v>
      </c>
      <c r="AG98">
        <v>6.6962910731676898E-3</v>
      </c>
      <c r="AH98">
        <v>0.21605052344970699</v>
      </c>
      <c r="AI98">
        <v>2.6532952760289202E-3</v>
      </c>
      <c r="AJ98">
        <v>40</v>
      </c>
      <c r="AK98">
        <v>0.20717557379697499</v>
      </c>
      <c r="AL98">
        <v>0.328265501402774</v>
      </c>
      <c r="AM98">
        <v>0.25388988066406198</v>
      </c>
      <c r="AN98">
        <v>0.12108992760579999</v>
      </c>
      <c r="AO98">
        <v>9.3911799960752201E-3</v>
      </c>
      <c r="AP98">
        <v>0.33200984394531302</v>
      </c>
      <c r="AQ98">
        <v>4.9630182055597201E-4</v>
      </c>
      <c r="AR98">
        <v>0.68354967871093797</v>
      </c>
      <c r="AS98">
        <v>8.7363420546818097E-5</v>
      </c>
      <c r="AT98">
        <v>3.8092352186026301E-3</v>
      </c>
      <c r="AU98">
        <v>5.1130844785168498E-3</v>
      </c>
      <c r="AV98">
        <v>2.11293302509547E-3</v>
      </c>
      <c r="AW98">
        <v>1.9614514228095299E-3</v>
      </c>
      <c r="AX98">
        <v>7.3171149580539505E-5</v>
      </c>
      <c r="AY98">
        <v>6.7665294591531396E-5</v>
      </c>
      <c r="AZ98">
        <v>1.2974973084051801E-5</v>
      </c>
      <c r="BA98">
        <v>1.0446057682466499E-5</v>
      </c>
      <c r="BB98">
        <v>2.02795773455828E-5</v>
      </c>
      <c r="BC98">
        <v>1.4914858432722001E-5</v>
      </c>
      <c r="BD98">
        <v>4.5687921266394102E-3</v>
      </c>
      <c r="BE98">
        <v>5.0780829135799403E-3</v>
      </c>
      <c r="BF98">
        <v>3.5316520020169501E-3</v>
      </c>
      <c r="BG98">
        <v>4.6902683550700004E-3</v>
      </c>
      <c r="BH98">
        <v>1.1268784246831701E-4</v>
      </c>
      <c r="BI98">
        <v>1.39527655465609E-4</v>
      </c>
      <c r="BJ98">
        <v>8.08468582455332E-5</v>
      </c>
      <c r="BK98">
        <v>1.04435090340566E-4</v>
      </c>
      <c r="BL98">
        <v>2.8497664804443898E-5</v>
      </c>
      <c r="BM98">
        <v>2.91227123679076E-5</v>
      </c>
      <c r="BN98">
        <v>4.2360870421126497E-2</v>
      </c>
      <c r="BO98">
        <v>1.2306004944833601E-2</v>
      </c>
      <c r="BP98">
        <v>2.72152754383637E-2</v>
      </c>
      <c r="BQ98">
        <v>2.2744711856333099E-2</v>
      </c>
      <c r="BR98">
        <v>2.49799936473484E-2</v>
      </c>
      <c r="BS98">
        <v>5.9469101331034403E-3</v>
      </c>
      <c r="BT98">
        <v>3.1611658245794599E-3</v>
      </c>
      <c r="BU98">
        <v>1.7380876773778101E-2</v>
      </c>
      <c r="BV98">
        <v>1.3667607611922299E-2</v>
      </c>
      <c r="BW98">
        <v>8.3715480045143291</v>
      </c>
      <c r="BX98">
        <v>5.3668430006629704</v>
      </c>
      <c r="BY98">
        <v>1.6957918812610699</v>
      </c>
      <c r="BZ98">
        <v>3.6138885550938797E-2</v>
      </c>
      <c r="CA98">
        <v>0.1</v>
      </c>
      <c r="CB98">
        <v>2.2000000000000002</v>
      </c>
      <c r="CC98">
        <v>206.59899999999999</v>
      </c>
      <c r="CD98">
        <v>0.504</v>
      </c>
      <c r="CE98">
        <v>11</v>
      </c>
      <c r="CF98">
        <v>45</v>
      </c>
      <c r="CG98">
        <v>0</v>
      </c>
      <c r="CH98">
        <v>12</v>
      </c>
      <c r="CI98">
        <v>38</v>
      </c>
      <c r="CJ98">
        <v>59</v>
      </c>
      <c r="CK98">
        <v>504.08242869377102</v>
      </c>
      <c r="CL98">
        <v>1</v>
      </c>
      <c r="CN98">
        <v>37</v>
      </c>
      <c r="CO98">
        <v>-113.6</v>
      </c>
      <c r="CP98">
        <v>7</v>
      </c>
      <c r="CQ98">
        <v>48</v>
      </c>
      <c r="CR98">
        <v>32</v>
      </c>
      <c r="DG98">
        <v>-11.5634</v>
      </c>
      <c r="DL98">
        <v>17537</v>
      </c>
      <c r="DO98">
        <v>197.68947463216799</v>
      </c>
      <c r="DR98" s="1" t="s">
        <v>169</v>
      </c>
      <c r="DS98" s="1" t="s">
        <v>169</v>
      </c>
      <c r="DT98">
        <v>5055.7</v>
      </c>
      <c r="DU98" s="1">
        <v>3.6334510064441301</v>
      </c>
      <c r="DV98">
        <f t="shared" si="3"/>
        <v>0.14574003316872997</v>
      </c>
      <c r="DW98" s="11">
        <v>1.8135239999999999</v>
      </c>
      <c r="DX98">
        <v>288.85955799999999</v>
      </c>
      <c r="DY98" s="10" t="s">
        <v>570</v>
      </c>
      <c r="DZ98" s="10" t="s">
        <v>571</v>
      </c>
      <c r="EA98" s="10" t="s">
        <v>572</v>
      </c>
      <c r="EB98" s="10" t="s">
        <v>573</v>
      </c>
      <c r="EC98" s="10" t="s">
        <v>574</v>
      </c>
    </row>
    <row r="99" spans="1:133">
      <c r="A99" s="26">
        <v>37482</v>
      </c>
      <c r="B99">
        <v>-6.9</v>
      </c>
      <c r="C99">
        <v>-126.2</v>
      </c>
      <c r="D99" s="26"/>
      <c r="E99" s="26"/>
      <c r="F99" s="26"/>
      <c r="G99" s="26"/>
      <c r="H99" s="26"/>
      <c r="I99" s="26"/>
      <c r="J99">
        <v>0.27</v>
      </c>
      <c r="K99" t="s">
        <v>575</v>
      </c>
      <c r="L99">
        <v>4943.1000000000004</v>
      </c>
      <c r="M99">
        <v>194.54580000000001</v>
      </c>
      <c r="N99">
        <v>3.3002013606064202E-2</v>
      </c>
      <c r="O99">
        <v>6.5902298967965896E-3</v>
      </c>
      <c r="P99">
        <v>5.5494034904751501E-2</v>
      </c>
      <c r="Q99">
        <v>1.31804597935932E-2</v>
      </c>
      <c r="R99">
        <v>5.5726767550603098E-3</v>
      </c>
      <c r="S99">
        <v>3.1949755786681998E-3</v>
      </c>
      <c r="T99">
        <v>5.8183404443724303E-3</v>
      </c>
      <c r="U99">
        <v>3.3935292128324602E-3</v>
      </c>
      <c r="V99">
        <v>2.7109697625838298</v>
      </c>
      <c r="W99">
        <v>2.5049839962424598</v>
      </c>
      <c r="X99">
        <v>2.6079768794131399</v>
      </c>
      <c r="Y99" s="8">
        <f t="shared" si="4"/>
        <v>127.65705016424413</v>
      </c>
      <c r="Z99">
        <v>0.102992883170685</v>
      </c>
      <c r="AA99">
        <v>0.40738297821280001</v>
      </c>
      <c r="AB99">
        <v>0.40808486578208403</v>
      </c>
      <c r="AC99">
        <v>0.40771484375</v>
      </c>
      <c r="AD99">
        <v>7.0188756928440997E-4</v>
      </c>
      <c r="AE99">
        <v>7.8334882304846899E-3</v>
      </c>
      <c r="AF99">
        <v>0.419921875</v>
      </c>
      <c r="AG99">
        <v>2.70743639120722E-4</v>
      </c>
      <c r="AH99">
        <v>0.4296875</v>
      </c>
      <c r="AI99">
        <v>6.1311384827855098E-5</v>
      </c>
      <c r="AJ99">
        <v>40</v>
      </c>
      <c r="AK99">
        <v>0.40068406067613299</v>
      </c>
      <c r="AL99">
        <v>0.428592794100361</v>
      </c>
      <c r="AM99">
        <v>0.41015625</v>
      </c>
      <c r="AN99">
        <v>2.7908733424228001E-2</v>
      </c>
      <c r="AO99">
        <v>4.91488164368951E-3</v>
      </c>
      <c r="AP99">
        <v>0.703125</v>
      </c>
      <c r="AQ99">
        <v>1.42277381157129E-5</v>
      </c>
      <c r="AR99">
        <v>0.7421875</v>
      </c>
      <c r="AS99">
        <v>4.26758273911447E-5</v>
      </c>
      <c r="AT99">
        <v>1.6055579389431199E-4</v>
      </c>
      <c r="AU99">
        <v>1.5223432239089299E-4</v>
      </c>
      <c r="AV99">
        <v>1.2957388385956899E-3</v>
      </c>
      <c r="AW99">
        <v>1.62630208551358E-3</v>
      </c>
      <c r="AX99">
        <v>1.50378429868946E-4</v>
      </c>
      <c r="AY99">
        <v>1.08929281533551E-4</v>
      </c>
      <c r="AZ99">
        <v>4.3023615549913597E-5</v>
      </c>
      <c r="BA99">
        <v>4.0679028635397298E-5</v>
      </c>
      <c r="BB99">
        <v>3.3386476602185203E-5</v>
      </c>
      <c r="BC99">
        <v>2.56766560161126E-5</v>
      </c>
      <c r="BD99">
        <v>4.4681488528750901E-4</v>
      </c>
      <c r="BE99">
        <v>3.1935372556960302E-4</v>
      </c>
      <c r="BF99">
        <v>2.5179246187802999E-3</v>
      </c>
      <c r="BG99">
        <v>1.8718755640091901E-3</v>
      </c>
      <c r="BH99">
        <v>1.94217638012789E-4</v>
      </c>
      <c r="BI99">
        <v>2.7234731337261598E-4</v>
      </c>
      <c r="BJ99">
        <v>6.43458955932133E-5</v>
      </c>
      <c r="BK99">
        <v>6.8263313968302806E-5</v>
      </c>
      <c r="BL99">
        <v>2.8314636174281E-5</v>
      </c>
      <c r="BM99">
        <v>3.0570213013067899E-5</v>
      </c>
      <c r="BN99">
        <v>2.7301856002942399E-2</v>
      </c>
      <c r="BO99">
        <v>3.5951132764055699E-3</v>
      </c>
      <c r="BP99">
        <v>1.37451800205571E-2</v>
      </c>
      <c r="BQ99">
        <v>1.3844409428976001E-2</v>
      </c>
      <c r="BR99">
        <v>1.3794794724766499E-2</v>
      </c>
      <c r="BS99">
        <v>1.16793245203951E-3</v>
      </c>
      <c r="BT99">
        <v>7.0165787586102106E-5</v>
      </c>
      <c r="BU99">
        <v>1.3507061278175801E-2</v>
      </c>
      <c r="BV99">
        <v>3.7800668886561499E-3</v>
      </c>
      <c r="BW99">
        <v>9.9582368301480493</v>
      </c>
      <c r="BX99">
        <v>6.1798656562547603</v>
      </c>
      <c r="BY99">
        <v>1.97914188269332</v>
      </c>
      <c r="BZ99">
        <v>6.2889073882441901E-2</v>
      </c>
      <c r="CA99">
        <v>0.15</v>
      </c>
      <c r="CB99">
        <v>1.3</v>
      </c>
      <c r="CC99">
        <v>199.35900000000001</v>
      </c>
      <c r="CD99">
        <v>0.34799999999999998</v>
      </c>
      <c r="CE99">
        <v>10</v>
      </c>
      <c r="CF99">
        <v>5</v>
      </c>
      <c r="CG99">
        <v>59</v>
      </c>
      <c r="CH99">
        <v>12</v>
      </c>
      <c r="CI99">
        <v>34</v>
      </c>
      <c r="CJ99">
        <v>10</v>
      </c>
      <c r="CK99">
        <v>380.53571426868399</v>
      </c>
      <c r="CL99">
        <v>4</v>
      </c>
      <c r="CN99">
        <v>36.700000000000003</v>
      </c>
      <c r="CO99">
        <v>-115.96</v>
      </c>
      <c r="CP99">
        <v>7</v>
      </c>
      <c r="CQ99">
        <v>48</v>
      </c>
      <c r="CR99">
        <v>32</v>
      </c>
      <c r="DG99">
        <v>-10.4679</v>
      </c>
      <c r="DL99">
        <v>17077</v>
      </c>
      <c r="DO99">
        <v>194.54580000000001</v>
      </c>
      <c r="DR99" s="1" t="s">
        <v>169</v>
      </c>
      <c r="DS99" s="1" t="s">
        <v>169</v>
      </c>
      <c r="DT99">
        <v>4943.1000000000004</v>
      </c>
      <c r="DU99" s="1">
        <v>2.5169547169018398</v>
      </c>
      <c r="DV99">
        <f t="shared" ref="DV99:DV116" si="5">ABS($DU99-$X99)</f>
        <v>9.1022162511300131E-2</v>
      </c>
      <c r="DW99" s="11">
        <v>2.034878</v>
      </c>
      <c r="DX99">
        <v>289.07904100000002</v>
      </c>
      <c r="DY99" t="s">
        <v>169</v>
      </c>
      <c r="DZ99" t="s">
        <v>169</v>
      </c>
      <c r="EA99" s="10" t="s">
        <v>576</v>
      </c>
      <c r="EB99" s="10" t="s">
        <v>577</v>
      </c>
      <c r="EC99" s="10" t="s">
        <v>578</v>
      </c>
    </row>
    <row r="100" spans="1:133">
      <c r="A100" s="7">
        <v>37482</v>
      </c>
      <c r="B100">
        <v>-6.9</v>
      </c>
      <c r="C100">
        <v>-126.2</v>
      </c>
      <c r="D100" s="7"/>
      <c r="E100" s="7"/>
      <c r="F100" s="7"/>
      <c r="G100" s="7"/>
      <c r="H100" s="7"/>
      <c r="I100" s="7"/>
      <c r="J100">
        <v>0.27</v>
      </c>
      <c r="K100" s="8" t="s">
        <v>558</v>
      </c>
      <c r="L100" s="1">
        <v>4386.5732778741303</v>
      </c>
      <c r="M100">
        <v>129.93258989860601</v>
      </c>
      <c r="N100" s="1">
        <v>7.4946165960384795E-2</v>
      </c>
      <c r="O100" s="8">
        <v>1.3256157976366799E-2</v>
      </c>
      <c r="P100" s="8">
        <v>0.127292507880406</v>
      </c>
      <c r="Q100" s="8">
        <v>2.6512315952733501E-2</v>
      </c>
      <c r="R100" s="8">
        <v>7.9894117928806605E-3</v>
      </c>
      <c r="S100" s="8">
        <v>4.76485801976082E-3</v>
      </c>
      <c r="T100" s="8">
        <v>9.7928729651087197E-3</v>
      </c>
      <c r="U100" s="1">
        <v>5.8919915540231798E-3</v>
      </c>
      <c r="V100" s="1">
        <v>3.75241462085194</v>
      </c>
      <c r="W100" s="8">
        <v>2.8271849588809901</v>
      </c>
      <c r="X100" s="8">
        <v>3.2897997898664602</v>
      </c>
      <c r="Y100" s="8">
        <f t="shared" si="4"/>
        <v>16.40917726464448</v>
      </c>
      <c r="Z100" s="1">
        <v>0.46261483098547301</v>
      </c>
      <c r="AA100" s="1">
        <v>0.24359465856698401</v>
      </c>
      <c r="AB100" s="1">
        <v>0.24461207266530599</v>
      </c>
      <c r="AC100" s="1">
        <v>0.244140625</v>
      </c>
      <c r="AD100" s="1">
        <v>1.01741409832182E-3</v>
      </c>
      <c r="AE100" s="1">
        <v>6.0941507540089701E-2</v>
      </c>
      <c r="AF100" s="1">
        <v>0.2490234375</v>
      </c>
      <c r="AG100" s="1">
        <v>2.3317657577106399E-3</v>
      </c>
      <c r="AH100" s="1">
        <v>0.257568359375</v>
      </c>
      <c r="AI100" s="1">
        <v>1.19624633043973E-3</v>
      </c>
      <c r="AJ100" s="1">
        <v>50</v>
      </c>
      <c r="AK100" s="8">
        <v>0.22586066113889899</v>
      </c>
      <c r="AL100" s="8">
        <v>0.23853352921646701</v>
      </c>
      <c r="AM100" s="8">
        <v>0.234375</v>
      </c>
      <c r="AN100" s="8">
        <v>1.26728680775684E-2</v>
      </c>
      <c r="AO100" s="8">
        <v>6.2833985770214595E-2</v>
      </c>
      <c r="AP100" s="8">
        <v>0.46875</v>
      </c>
      <c r="AQ100" s="8">
        <v>1.05391786132788E-3</v>
      </c>
      <c r="AR100" s="8">
        <v>0.52734375</v>
      </c>
      <c r="AS100" s="1">
        <v>8.3850995313372101E-4</v>
      </c>
      <c r="AT100" s="1">
        <v>4.1373414303654899E-3</v>
      </c>
      <c r="AU100" s="1">
        <v>2.9857863264807598E-3</v>
      </c>
      <c r="AV100" s="1">
        <v>2.7624432712007401E-3</v>
      </c>
      <c r="AW100" s="1">
        <v>2.2072967901330901E-3</v>
      </c>
      <c r="AX100" s="1">
        <v>4.9338675013696595E-4</v>
      </c>
      <c r="AY100" s="1">
        <v>6.6174479252972503E-4</v>
      </c>
      <c r="AZ100" s="1">
        <v>8.3035362118737997E-5</v>
      </c>
      <c r="BA100" s="1">
        <v>9.2676458136150102E-5</v>
      </c>
      <c r="BB100" s="1">
        <v>4.4345194402615699E-5</v>
      </c>
      <c r="BC100" s="1">
        <v>5.7966082712144202E-5</v>
      </c>
      <c r="BD100" s="1">
        <v>2.9109771470749398E-3</v>
      </c>
      <c r="BE100" s="8">
        <v>2.5550150902747398E-3</v>
      </c>
      <c r="BF100" s="8">
        <v>4.2088495618533301E-3</v>
      </c>
      <c r="BG100" s="8">
        <v>4.2245762003412703E-3</v>
      </c>
      <c r="BH100" s="8">
        <v>1.48991237973007E-3</v>
      </c>
      <c r="BI100" s="8">
        <v>1.3514129127235701E-3</v>
      </c>
      <c r="BJ100" s="8">
        <v>5.1863019150834798E-4</v>
      </c>
      <c r="BK100" s="8">
        <v>7.9879132569054005E-4</v>
      </c>
      <c r="BL100" s="8">
        <v>7.9625547514076297E-5</v>
      </c>
      <c r="BM100" s="1">
        <v>1.2086238226945099E-4</v>
      </c>
      <c r="BN100" s="1">
        <v>0.19357200267736099</v>
      </c>
      <c r="BO100" s="8">
        <v>2.4077620663039801E-2</v>
      </c>
      <c r="BP100" s="8">
        <v>3.8701811819693101E-2</v>
      </c>
      <c r="BQ100" s="8">
        <v>6.1376559535569301E-2</v>
      </c>
      <c r="BR100" s="8">
        <v>5.0039185677631201E-2</v>
      </c>
      <c r="BS100" s="8">
        <v>4.3714325582710203E-3</v>
      </c>
      <c r="BT100" s="8">
        <v>1.6033467871590198E-2</v>
      </c>
      <c r="BU100" s="8">
        <v>0.14353281699973</v>
      </c>
      <c r="BV100" s="1">
        <v>2.447123289507E-2</v>
      </c>
      <c r="BW100" s="1">
        <v>15.9326507608277</v>
      </c>
      <c r="BX100" s="8">
        <v>10.064958434035599</v>
      </c>
      <c r="BY100" s="8">
        <v>3.8684083295123002</v>
      </c>
      <c r="BZ100" s="1">
        <v>0.12672312205408101</v>
      </c>
      <c r="CA100" s="1">
        <v>7.5999999999999998E-2</v>
      </c>
      <c r="CB100" s="8">
        <v>1.5</v>
      </c>
      <c r="CC100" s="8">
        <v>130.12299999999999</v>
      </c>
      <c r="CD100" s="8">
        <v>0.34</v>
      </c>
      <c r="CE100" s="8">
        <v>11</v>
      </c>
      <c r="CF100" s="8">
        <v>15</v>
      </c>
      <c r="CG100" s="8">
        <v>0</v>
      </c>
      <c r="CH100" s="8">
        <v>11</v>
      </c>
      <c r="CI100" s="8">
        <v>51</v>
      </c>
      <c r="CJ100" s="8">
        <v>53</v>
      </c>
      <c r="CK100" s="8">
        <v>574.28571426868405</v>
      </c>
      <c r="CL100" s="1">
        <v>3</v>
      </c>
      <c r="CM100" s="1"/>
      <c r="CN100">
        <v>19.600000000000001</v>
      </c>
      <c r="CO100">
        <v>-155.30000000000001</v>
      </c>
      <c r="CP100">
        <v>7</v>
      </c>
      <c r="CQ100">
        <v>48</v>
      </c>
      <c r="CR100">
        <v>32</v>
      </c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>
        <v>24.778500000000001</v>
      </c>
      <c r="DL100">
        <v>14611</v>
      </c>
      <c r="DO100">
        <v>129.93258989860601</v>
      </c>
      <c r="DR100" s="1">
        <v>4386.5732778741303</v>
      </c>
      <c r="DS100" s="1">
        <v>129.289892746172</v>
      </c>
      <c r="DT100" s="1">
        <v>4386.6000000000004</v>
      </c>
      <c r="DU100" s="1">
        <v>3.5857432549448598</v>
      </c>
      <c r="DV100">
        <f t="shared" si="5"/>
        <v>0.29594346507839964</v>
      </c>
      <c r="DW100" s="11">
        <v>-5.4165770000000002</v>
      </c>
      <c r="DX100">
        <v>280.58184799999998</v>
      </c>
      <c r="DY100" s="10" t="s">
        <v>579</v>
      </c>
      <c r="DZ100" s="10" t="s">
        <v>580</v>
      </c>
      <c r="EA100" s="10" t="s">
        <v>581</v>
      </c>
      <c r="EB100" s="10" t="s">
        <v>582</v>
      </c>
      <c r="EC100" s="10" t="s">
        <v>583</v>
      </c>
    </row>
    <row r="101" spans="1:133">
      <c r="A101" s="7">
        <v>37462</v>
      </c>
      <c r="B101">
        <v>-28.7</v>
      </c>
      <c r="C101">
        <v>47</v>
      </c>
      <c r="D101" s="7"/>
      <c r="E101" s="7"/>
      <c r="F101" s="7"/>
      <c r="G101" s="7"/>
      <c r="H101" s="7"/>
      <c r="I101" s="7"/>
      <c r="J101">
        <v>0.69</v>
      </c>
      <c r="K101" s="8" t="s">
        <v>162</v>
      </c>
      <c r="L101" s="1">
        <v>1077.8279674882499</v>
      </c>
      <c r="M101">
        <v>182.54901988746099</v>
      </c>
      <c r="N101" s="1">
        <v>0.14792005853342099</v>
      </c>
      <c r="O101" s="8">
        <v>5.0244483243914603E-2</v>
      </c>
      <c r="P101" s="8">
        <v>0.245918981590458</v>
      </c>
      <c r="Q101" s="8">
        <v>0.100488966487829</v>
      </c>
      <c r="R101" s="8">
        <v>1.7379732847995599E-2</v>
      </c>
      <c r="S101" s="8">
        <v>9.9552136782085493E-3</v>
      </c>
      <c r="T101" s="8">
        <v>2.0613796063074102E-2</v>
      </c>
      <c r="U101" s="1">
        <v>1.19646971063642E-2</v>
      </c>
      <c r="V101" s="1">
        <v>3.4212887236234102</v>
      </c>
      <c r="W101" s="8">
        <v>4.7476399909395504</v>
      </c>
      <c r="X101" s="8">
        <v>4.0844643572814796</v>
      </c>
      <c r="Y101" s="8">
        <f t="shared" si="4"/>
        <v>4.0964340049086045</v>
      </c>
      <c r="Z101" s="1">
        <v>0.66317563365807097</v>
      </c>
      <c r="AA101" s="1">
        <v>0.20466467139900199</v>
      </c>
      <c r="AB101" s="1">
        <v>0.21178671702417201</v>
      </c>
      <c r="AC101" s="1">
        <v>0.2099609375</v>
      </c>
      <c r="AD101" s="1">
        <v>7.1220456251696301E-3</v>
      </c>
      <c r="AE101" s="1">
        <v>0.24411475903230401</v>
      </c>
      <c r="AF101" s="1">
        <v>0.234375</v>
      </c>
      <c r="AG101" s="1">
        <v>1.5927883991830701E-2</v>
      </c>
      <c r="AH101" s="1">
        <v>0.25634765625</v>
      </c>
      <c r="AI101" s="1">
        <v>1.9651774111591198E-2</v>
      </c>
      <c r="AJ101" s="1">
        <v>50</v>
      </c>
      <c r="AK101" s="8">
        <v>0.33834249460202098</v>
      </c>
      <c r="AL101" s="8">
        <v>0.356967462471662</v>
      </c>
      <c r="AM101" s="8">
        <v>0.3515625</v>
      </c>
      <c r="AN101" s="8">
        <v>1.8624967869641299E-2</v>
      </c>
      <c r="AO101" s="8">
        <v>0.12595832075975899</v>
      </c>
      <c r="AP101" s="8">
        <v>0.48828125</v>
      </c>
      <c r="AQ101" s="8">
        <v>9.1392099571896901E-4</v>
      </c>
      <c r="AR101" s="8">
        <v>0.99609375</v>
      </c>
      <c r="AS101" s="1">
        <v>8.4791944757387999E-5</v>
      </c>
      <c r="AT101" s="1">
        <v>3.1747027580002897E-2</v>
      </c>
      <c r="AU101" s="1">
        <v>2.1731178576124201E-2</v>
      </c>
      <c r="AV101" s="1">
        <v>7.9467484585455401E-3</v>
      </c>
      <c r="AW101" s="1">
        <v>1.42276597399197E-2</v>
      </c>
      <c r="AX101" s="1">
        <v>4.3764431255814999E-4</v>
      </c>
      <c r="AY101" s="1">
        <v>5.0536551730826201E-4</v>
      </c>
      <c r="AZ101" s="1">
        <v>8.2331888805677096E-5</v>
      </c>
      <c r="BA101" s="1">
        <v>1.18152705866494E-4</v>
      </c>
      <c r="BB101" s="1">
        <v>7.0468415588017196E-5</v>
      </c>
      <c r="BC101" s="1">
        <v>3.7396084583800602E-5</v>
      </c>
      <c r="BD101" s="1">
        <v>8.9176107261238393E-3</v>
      </c>
      <c r="BE101" s="8">
        <v>1.01640425075356E-2</v>
      </c>
      <c r="BF101" s="8">
        <v>3.0666434266786599E-2</v>
      </c>
      <c r="BG101" s="8">
        <v>3.05980072833336E-2</v>
      </c>
      <c r="BH101" s="8">
        <v>8.2569173999494003E-4</v>
      </c>
      <c r="BI101" s="8">
        <v>7.3568165764712303E-4</v>
      </c>
      <c r="BJ101" s="8">
        <v>4.7618810644543602E-4</v>
      </c>
      <c r="BK101" s="8">
        <v>8.1681454104766198E-4</v>
      </c>
      <c r="BL101" s="8">
        <v>1.9735734944766701E-4</v>
      </c>
      <c r="BM101" s="1">
        <v>2.15658825486356E-4</v>
      </c>
      <c r="BN101" s="1">
        <v>0.31862383439993303</v>
      </c>
      <c r="BO101" s="8">
        <v>2.85159720451473E-2</v>
      </c>
      <c r="BP101" s="8">
        <v>7.45470775864506E-2</v>
      </c>
      <c r="BQ101" s="8">
        <v>0.104282857169762</v>
      </c>
      <c r="BR101" s="8">
        <v>8.94149673781066E-2</v>
      </c>
      <c r="BS101" s="8">
        <v>3.3844735177473398E-2</v>
      </c>
      <c r="BT101" s="8">
        <v>2.10263713872283E-2</v>
      </c>
      <c r="BU101" s="8">
        <v>0.229208867021827</v>
      </c>
      <c r="BV101" s="1">
        <v>4.4256375370255202E-2</v>
      </c>
      <c r="BW101" s="1">
        <v>14.149756140746399</v>
      </c>
      <c r="BX101" s="8">
        <v>9.9560611510468302</v>
      </c>
      <c r="BY101" s="8">
        <v>3.5634284029045999</v>
      </c>
      <c r="BZ101" s="1">
        <v>0.24353136706228201</v>
      </c>
      <c r="CA101" s="1">
        <v>0.17</v>
      </c>
      <c r="CB101" s="8">
        <v>3</v>
      </c>
      <c r="CC101" s="8">
        <v>177.74799999999999</v>
      </c>
      <c r="CD101" s="8">
        <v>0.34499999999999997</v>
      </c>
      <c r="CE101" s="8">
        <v>16</v>
      </c>
      <c r="CF101" s="8">
        <v>0</v>
      </c>
      <c r="CG101" s="8">
        <v>0</v>
      </c>
      <c r="CH101" s="8">
        <v>16</v>
      </c>
      <c r="CI101" s="8">
        <v>56</v>
      </c>
      <c r="CJ101" s="8">
        <v>29</v>
      </c>
      <c r="CK101" s="8">
        <v>235.91972792148599</v>
      </c>
      <c r="CL101" s="1">
        <v>1</v>
      </c>
      <c r="CM101" s="1"/>
      <c r="CN101">
        <v>-18.8</v>
      </c>
      <c r="CO101">
        <v>47.5</v>
      </c>
      <c r="CP101">
        <v>15</v>
      </c>
      <c r="CQ101">
        <v>57</v>
      </c>
      <c r="CR101">
        <v>32</v>
      </c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>
        <v>-4.6394000000000002</v>
      </c>
      <c r="DL101">
        <v>3428</v>
      </c>
      <c r="DO101">
        <v>182.54901988746099</v>
      </c>
      <c r="DR101" s="1">
        <v>1077.8279674882499</v>
      </c>
      <c r="DS101" s="1">
        <v>181.58922618068499</v>
      </c>
      <c r="DT101" s="1">
        <v>1077.8</v>
      </c>
      <c r="DU101" s="1">
        <v>4.0250725022025202</v>
      </c>
      <c r="DV101">
        <f t="shared" si="5"/>
        <v>5.9391855078959388E-2</v>
      </c>
      <c r="DW101" s="11">
        <v>-0.63673000000000002</v>
      </c>
      <c r="DX101">
        <v>277.499573</v>
      </c>
      <c r="DY101" s="10" t="s">
        <v>584</v>
      </c>
      <c r="DZ101" s="10" t="s">
        <v>585</v>
      </c>
      <c r="EA101" s="10" t="s">
        <v>586</v>
      </c>
      <c r="EB101" s="10" t="s">
        <v>587</v>
      </c>
      <c r="EC101" s="10" t="s">
        <v>588</v>
      </c>
    </row>
    <row r="102" spans="1:133">
      <c r="A102" s="7">
        <v>37420</v>
      </c>
      <c r="B102">
        <v>-24.9</v>
      </c>
      <c r="C102">
        <v>111.4</v>
      </c>
      <c r="D102" s="7"/>
      <c r="E102" s="7"/>
      <c r="F102" s="7"/>
      <c r="G102" s="7"/>
      <c r="H102" s="7"/>
      <c r="I102" s="7"/>
      <c r="J102">
        <v>0.56000000000000005</v>
      </c>
      <c r="K102" s="8" t="s">
        <v>208</v>
      </c>
      <c r="L102" s="1">
        <v>2417.4210006688299</v>
      </c>
      <c r="M102">
        <v>252.46997379596499</v>
      </c>
      <c r="N102" s="1">
        <v>3.0629007307363901E-2</v>
      </c>
      <c r="O102" s="8">
        <v>1.5945525295692101E-2</v>
      </c>
      <c r="P102" s="8">
        <v>5.2505667471520599E-2</v>
      </c>
      <c r="Q102" s="8">
        <v>3.1891050591384203E-2</v>
      </c>
      <c r="R102" s="8">
        <v>5.0615631039349204E-3</v>
      </c>
      <c r="S102" s="8">
        <v>2.9675456692741802E-3</v>
      </c>
      <c r="T102" s="8">
        <v>5.0473591042996301E-3</v>
      </c>
      <c r="U102" s="1">
        <v>2.9820170158056901E-3</v>
      </c>
      <c r="V102" s="1">
        <v>3.4550447800347102</v>
      </c>
      <c r="W102" s="8">
        <v>4.3323213179267004</v>
      </c>
      <c r="X102" s="8">
        <v>3.8936830489807099</v>
      </c>
      <c r="Y102" s="8">
        <f t="shared" si="4"/>
        <v>63.668040833157526</v>
      </c>
      <c r="Z102" s="1">
        <v>0.438638268945994</v>
      </c>
      <c r="AA102" s="1">
        <v>0.283974414854545</v>
      </c>
      <c r="AB102" s="1">
        <v>0.28649461018105898</v>
      </c>
      <c r="AC102" s="1">
        <v>0.28564453125</v>
      </c>
      <c r="AD102" s="1">
        <v>2.5201953265141502E-3</v>
      </c>
      <c r="AE102" s="1">
        <v>1.57064672779944E-2</v>
      </c>
      <c r="AF102" s="1">
        <v>0.2978515625</v>
      </c>
      <c r="AG102" s="1">
        <v>1.6976350549500099E-3</v>
      </c>
      <c r="AH102" s="1">
        <v>0.32470703125</v>
      </c>
      <c r="AI102" s="1">
        <v>1.87417612926755E-3</v>
      </c>
      <c r="AJ102" s="1">
        <v>40</v>
      </c>
      <c r="AK102" s="8">
        <v>0.16961897917059601</v>
      </c>
      <c r="AL102" s="8">
        <v>0.28903822980108401</v>
      </c>
      <c r="AM102" s="8">
        <v>0.234375</v>
      </c>
      <c r="AN102" s="8">
        <v>0.119419250630488</v>
      </c>
      <c r="AO102" s="8">
        <v>1.26699852298638E-2</v>
      </c>
      <c r="AP102" s="8">
        <v>0.25390625</v>
      </c>
      <c r="AQ102" s="8">
        <v>3.0642065280133001E-3</v>
      </c>
      <c r="AR102" s="8">
        <v>0.37109375</v>
      </c>
      <c r="AS102" s="1">
        <v>7.6487332187828803E-4</v>
      </c>
      <c r="AT102" s="1">
        <v>1.4250011538768899E-3</v>
      </c>
      <c r="AU102" s="1">
        <v>1.25515135486893E-3</v>
      </c>
      <c r="AV102" s="1">
        <v>1.43639915840952E-3</v>
      </c>
      <c r="AW102" s="1">
        <v>1.40178111041935E-3</v>
      </c>
      <c r="AX102" s="1">
        <v>1.0766591806255901E-4</v>
      </c>
      <c r="AY102" s="1">
        <v>1.4182592489597699E-4</v>
      </c>
      <c r="AZ102" s="1">
        <v>3.2069277597890097E-5</v>
      </c>
      <c r="BA102" s="1">
        <v>3.0450764870267801E-5</v>
      </c>
      <c r="BB102" s="1">
        <v>3.67252373718864E-5</v>
      </c>
      <c r="BC102" s="1">
        <v>4.7931102964137602E-5</v>
      </c>
      <c r="BD102" s="1">
        <v>3.8054608123587099E-3</v>
      </c>
      <c r="BE102" s="8">
        <v>2.4367570980296698E-3</v>
      </c>
      <c r="BF102" s="8">
        <v>2.5361974836948398E-3</v>
      </c>
      <c r="BG102" s="8">
        <v>2.13829042563057E-3</v>
      </c>
      <c r="BH102" s="8">
        <v>2.8543340154311698E-4</v>
      </c>
      <c r="BI102" s="8">
        <v>2.9531394606148399E-4</v>
      </c>
      <c r="BJ102" s="8">
        <v>5.40957767248923E-5</v>
      </c>
      <c r="BK102" s="8">
        <v>5.5991464347431599E-5</v>
      </c>
      <c r="BL102" s="8">
        <v>6.9547458737191398E-5</v>
      </c>
      <c r="BM102" s="1">
        <v>5.19051709751217E-5</v>
      </c>
      <c r="BN102" s="1">
        <v>2.2743632927022001E-2</v>
      </c>
      <c r="BO102" s="8">
        <v>5.362490513137E-3</v>
      </c>
      <c r="BP102" s="8">
        <v>9.3262687998162692E-3</v>
      </c>
      <c r="BQ102" s="8">
        <v>8.2315299000021297E-3</v>
      </c>
      <c r="BR102" s="8">
        <v>8.7788993499092003E-3</v>
      </c>
      <c r="BS102" s="8">
        <v>2.7601016214479101E-3</v>
      </c>
      <c r="BT102" s="8">
        <v>7.7409729968728005E-4</v>
      </c>
      <c r="BU102" s="8">
        <v>1.39647335771128E-2</v>
      </c>
      <c r="BV102" s="1">
        <v>6.0311247263013599E-3</v>
      </c>
      <c r="BW102" s="1">
        <v>10.3734096351979</v>
      </c>
      <c r="BX102" s="8">
        <v>8.7570903411736705</v>
      </c>
      <c r="BY102" s="8">
        <v>2.5907157629341402</v>
      </c>
      <c r="BZ102" s="1">
        <v>0.18711906368586101</v>
      </c>
      <c r="CA102" s="1">
        <v>0.25</v>
      </c>
      <c r="CB102" s="8">
        <v>2.2999999999999998</v>
      </c>
      <c r="CC102" s="8">
        <v>250.14099999999999</v>
      </c>
      <c r="CD102" s="8">
        <v>0.34499999999999997</v>
      </c>
      <c r="CE102" s="8">
        <v>17</v>
      </c>
      <c r="CF102" s="8">
        <v>0</v>
      </c>
      <c r="CG102" s="8">
        <v>0</v>
      </c>
      <c r="CH102" s="8">
        <v>17</v>
      </c>
      <c r="CI102" s="8">
        <v>45</v>
      </c>
      <c r="CJ102" s="8">
        <v>5</v>
      </c>
      <c r="CK102" s="8">
        <v>292.65306127071398</v>
      </c>
      <c r="CL102" s="1">
        <v>4</v>
      </c>
      <c r="CM102" s="1"/>
      <c r="CN102">
        <v>-19.899999999999999</v>
      </c>
      <c r="CO102">
        <v>134.30000000000001</v>
      </c>
      <c r="CP102">
        <v>15</v>
      </c>
      <c r="CQ102">
        <v>29</v>
      </c>
      <c r="CR102">
        <v>38</v>
      </c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>
        <v>-6.8818000000000001</v>
      </c>
      <c r="DL102">
        <v>7961</v>
      </c>
      <c r="DO102">
        <v>252.46997379596499</v>
      </c>
      <c r="DR102" s="1">
        <v>2417.4210006688299</v>
      </c>
      <c r="DS102" s="1">
        <v>252.56409995841099</v>
      </c>
      <c r="DT102" s="1">
        <v>2406.9</v>
      </c>
      <c r="DU102" s="1">
        <v>3.8073960362927601</v>
      </c>
      <c r="DV102">
        <f t="shared" si="5"/>
        <v>8.6287012687949805E-2</v>
      </c>
      <c r="DW102" s="11">
        <v>-5.7183909999999996</v>
      </c>
      <c r="DX102">
        <v>283.06976300000002</v>
      </c>
      <c r="DY102" s="10" t="s">
        <v>589</v>
      </c>
      <c r="DZ102" s="10" t="s">
        <v>590</v>
      </c>
      <c r="EA102" s="10" t="s">
        <v>591</v>
      </c>
      <c r="EB102" s="10" t="s">
        <v>592</v>
      </c>
      <c r="EC102" s="10" t="s">
        <v>593</v>
      </c>
    </row>
    <row r="103" spans="1:133">
      <c r="A103" s="26">
        <v>37413</v>
      </c>
      <c r="B103">
        <v>34</v>
      </c>
      <c r="C103">
        <v>21</v>
      </c>
      <c r="D103" s="26"/>
      <c r="E103" s="26"/>
      <c r="F103" s="26"/>
      <c r="G103" s="26"/>
      <c r="H103" s="26"/>
      <c r="I103" s="26"/>
      <c r="J103">
        <v>7.58</v>
      </c>
      <c r="K103" t="s">
        <v>202</v>
      </c>
      <c r="L103">
        <v>1756.9036377135301</v>
      </c>
      <c r="M103">
        <v>157.31962024355499</v>
      </c>
      <c r="N103">
        <v>0.98402429324038998</v>
      </c>
      <c r="O103">
        <v>9.4020510784606104E-2</v>
      </c>
      <c r="P103">
        <v>1.65891510922262</v>
      </c>
      <c r="Q103">
        <v>0.18804102156921201</v>
      </c>
      <c r="R103">
        <v>1.52417940299276E-2</v>
      </c>
      <c r="S103">
        <v>8.7514099230259195E-3</v>
      </c>
      <c r="T103">
        <v>3.6511694654516501E-2</v>
      </c>
      <c r="U103">
        <v>2.1258451217168101E-2</v>
      </c>
      <c r="V103">
        <v>14.0923817718819</v>
      </c>
      <c r="W103">
        <v>12.569680066694399</v>
      </c>
      <c r="X103">
        <v>13.3310309192881</v>
      </c>
      <c r="Y103" s="8">
        <f t="shared" si="4"/>
        <v>0.32872551077546958</v>
      </c>
      <c r="Z103">
        <v>0.76135085259375002</v>
      </c>
      <c r="AA103">
        <v>7.5986623958722799E-2</v>
      </c>
      <c r="AB103">
        <v>7.5992389805421903E-2</v>
      </c>
      <c r="AC103">
        <v>7.598876953125E-2</v>
      </c>
      <c r="AD103">
        <v>5.765846699049E-6</v>
      </c>
      <c r="AE103">
        <v>3.0420517033831098</v>
      </c>
      <c r="AF103">
        <v>7.781982421875E-2</v>
      </c>
      <c r="AG103">
        <v>6.5837652658087302E-3</v>
      </c>
      <c r="AH103">
        <v>8.758544921875E-2</v>
      </c>
      <c r="AI103">
        <v>1.04383605352953E-2</v>
      </c>
      <c r="AJ103">
        <v>100</v>
      </c>
      <c r="AK103">
        <v>7.6847607865210693E-2</v>
      </c>
      <c r="AL103">
        <v>7.8259498994253704E-2</v>
      </c>
      <c r="AM103">
        <v>7.8125E-2</v>
      </c>
      <c r="AN103">
        <v>1.411891129043E-3</v>
      </c>
      <c r="AO103">
        <v>19.045274835912998</v>
      </c>
      <c r="AP103">
        <v>1.318359375</v>
      </c>
      <c r="AQ103">
        <v>1.25358247532153E-5</v>
      </c>
      <c r="AR103">
        <v>1.40625</v>
      </c>
      <c r="AS103">
        <v>1.6698388025333E-5</v>
      </c>
      <c r="AT103">
        <v>3.3544982534131598E-3</v>
      </c>
      <c r="AU103">
        <v>2.2490982202518499E-3</v>
      </c>
      <c r="AV103">
        <v>1.89553630420498E-4</v>
      </c>
      <c r="AW103">
        <v>1.6827021627422001E-4</v>
      </c>
      <c r="AX103">
        <v>2.8912737288449501E-4</v>
      </c>
      <c r="AY103">
        <v>1.90365393867215E-4</v>
      </c>
      <c r="AZ103">
        <v>1.20073487150548E-5</v>
      </c>
      <c r="BA103">
        <v>1.0146976651485101E-5</v>
      </c>
      <c r="BB103">
        <v>3.0627361373674201E-4</v>
      </c>
      <c r="BC103">
        <v>7.3858583729529106E-5</v>
      </c>
      <c r="BD103">
        <v>3.5188615706843798E-2</v>
      </c>
      <c r="BE103">
        <v>2.8558713383384799E-2</v>
      </c>
      <c r="BF103">
        <v>4.2487258004543401E-4</v>
      </c>
      <c r="BG103">
        <v>5.5484854790444798E-4</v>
      </c>
      <c r="BH103">
        <v>4.15594604990838E-4</v>
      </c>
      <c r="BI103">
        <v>1.09351485139051E-3</v>
      </c>
      <c r="BJ103">
        <v>9.4233830729608398E-5</v>
      </c>
      <c r="BK103">
        <v>2.0211902259870601E-4</v>
      </c>
      <c r="BL103">
        <v>2.0237383067541402E-5</v>
      </c>
      <c r="BM103">
        <v>3.2908733212686797E-5</v>
      </c>
      <c r="BN103">
        <v>25.590346221974499</v>
      </c>
      <c r="BO103">
        <v>5.9672936828761802</v>
      </c>
      <c r="BP103">
        <v>0.58708824946659999</v>
      </c>
      <c r="BQ103">
        <v>2.9940458603725801</v>
      </c>
      <c r="BR103">
        <v>1.79056705491959</v>
      </c>
      <c r="BS103">
        <v>1.2963500664249299</v>
      </c>
      <c r="BT103">
        <v>1.70197604870019</v>
      </c>
      <c r="BU103">
        <v>23.799779167054901</v>
      </c>
      <c r="BV103">
        <v>6.1064815886411896</v>
      </c>
      <c r="BW103">
        <v>108.83988498764</v>
      </c>
      <c r="BX103">
        <v>63.698956133206501</v>
      </c>
      <c r="BY103">
        <v>14.2917553138626</v>
      </c>
      <c r="BZ103">
        <v>5.1095440896840802</v>
      </c>
      <c r="CA103">
        <v>2.5000000000000001E-2</v>
      </c>
      <c r="CB103">
        <v>6.2</v>
      </c>
      <c r="CC103">
        <v>159.58799999999999</v>
      </c>
      <c r="CD103">
        <v>0.39</v>
      </c>
      <c r="CE103">
        <v>4</v>
      </c>
      <c r="CF103">
        <v>0</v>
      </c>
      <c r="CG103">
        <v>0</v>
      </c>
      <c r="CH103">
        <v>5</v>
      </c>
      <c r="CI103">
        <v>59</v>
      </c>
      <c r="CJ103">
        <v>48</v>
      </c>
      <c r="CK103">
        <v>2081.42794549465</v>
      </c>
      <c r="CL103">
        <v>4</v>
      </c>
      <c r="CN103">
        <v>48.9</v>
      </c>
      <c r="CO103">
        <v>13.7</v>
      </c>
      <c r="CP103">
        <v>4</v>
      </c>
      <c r="CQ103">
        <v>28</v>
      </c>
      <c r="CR103">
        <v>30</v>
      </c>
      <c r="DG103">
        <v>12.9655</v>
      </c>
      <c r="DL103">
        <v>5310</v>
      </c>
      <c r="DO103">
        <v>157.31962024355499</v>
      </c>
      <c r="DR103" s="1">
        <v>1756.9036377135301</v>
      </c>
      <c r="DS103" s="1">
        <v>157.298073386678</v>
      </c>
      <c r="DT103">
        <v>1757.6</v>
      </c>
      <c r="DU103" s="1">
        <v>13.874732332867801</v>
      </c>
      <c r="DV103">
        <f t="shared" si="5"/>
        <v>0.5437014135797007</v>
      </c>
      <c r="DW103" s="11">
        <v>-9.7505480000000002</v>
      </c>
      <c r="DX103">
        <v>273.26641799999999</v>
      </c>
      <c r="DY103" s="10" t="s">
        <v>594</v>
      </c>
      <c r="DZ103" s="10" t="s">
        <v>595</v>
      </c>
      <c r="EA103" s="10" t="s">
        <v>596</v>
      </c>
      <c r="EB103" s="10" t="s">
        <v>597</v>
      </c>
      <c r="EC103" s="10" t="s">
        <v>598</v>
      </c>
    </row>
    <row r="104" spans="1:133">
      <c r="A104" s="26">
        <v>37324</v>
      </c>
      <c r="B104">
        <v>6.9</v>
      </c>
      <c r="C104">
        <v>-147.30000000000001</v>
      </c>
      <c r="D104" s="26"/>
      <c r="E104" s="26"/>
      <c r="F104" s="26"/>
      <c r="G104" s="26"/>
      <c r="H104" s="26"/>
      <c r="I104" s="26"/>
      <c r="J104">
        <v>0.61</v>
      </c>
      <c r="K104" t="s">
        <v>599</v>
      </c>
      <c r="L104">
        <v>5430.6</v>
      </c>
      <c r="M104">
        <v>233.725104293535</v>
      </c>
      <c r="N104">
        <v>0.29896332910414603</v>
      </c>
      <c r="O104">
        <v>8.7330184155009205E-2</v>
      </c>
      <c r="P104">
        <v>0.47232004911953501</v>
      </c>
      <c r="Q104">
        <v>0.17466036831001799</v>
      </c>
      <c r="R104">
        <v>3.6594546739424097E-2</v>
      </c>
      <c r="S104">
        <v>2.1455369395350199E-2</v>
      </c>
      <c r="T104">
        <v>3.3586514049850899E-2</v>
      </c>
      <c r="U104">
        <v>1.99067580449813E-2</v>
      </c>
      <c r="V104">
        <v>4.4805597365166401</v>
      </c>
      <c r="W104">
        <v>5.5151504635705599</v>
      </c>
      <c r="X104">
        <v>4.9978551000435996</v>
      </c>
      <c r="Y104" s="8">
        <f t="shared" si="4"/>
        <v>1.2417748289637627</v>
      </c>
      <c r="Z104">
        <v>0.51729536352696204</v>
      </c>
      <c r="AA104">
        <v>0.20070168150901199</v>
      </c>
      <c r="AB104">
        <v>0.20317413501492401</v>
      </c>
      <c r="AC104">
        <v>0.20263671875</v>
      </c>
      <c r="AD104">
        <v>2.4724535059126901E-3</v>
      </c>
      <c r="AE104">
        <v>0.80529897745993195</v>
      </c>
      <c r="AF104">
        <v>0.20751953125</v>
      </c>
      <c r="AG104">
        <v>5.4795653215683297E-2</v>
      </c>
      <c r="AH104">
        <v>0.2197265625</v>
      </c>
      <c r="AI104">
        <v>2.86488455026945E-2</v>
      </c>
      <c r="AJ104">
        <v>40</v>
      </c>
      <c r="AK104">
        <v>0.167985132363762</v>
      </c>
      <c r="AL104">
        <v>0.181998460791542</v>
      </c>
      <c r="AM104">
        <v>0.17578125</v>
      </c>
      <c r="AN104">
        <v>1.40133284277798E-2</v>
      </c>
      <c r="AO104">
        <v>0.62898819120861105</v>
      </c>
      <c r="AP104">
        <v>0.234375</v>
      </c>
      <c r="AQ104">
        <v>0.12647205272520101</v>
      </c>
      <c r="AR104">
        <v>0.3515625</v>
      </c>
      <c r="AS104">
        <v>9.52243810261676E-3</v>
      </c>
      <c r="AT104">
        <v>7.7621707859615197E-2</v>
      </c>
      <c r="AU104">
        <v>6.01241678345147E-2</v>
      </c>
      <c r="AV104">
        <v>5.2424971273150101E-2</v>
      </c>
      <c r="AW104">
        <v>5.2656712118318197E-2</v>
      </c>
      <c r="AX104">
        <v>7.1733818071654304E-3</v>
      </c>
      <c r="AY104">
        <v>7.8427823242811102E-3</v>
      </c>
      <c r="AZ104">
        <v>1.8950858373403599E-3</v>
      </c>
      <c r="BA104">
        <v>1.31989279759296E-3</v>
      </c>
      <c r="BB104">
        <v>2.29077191537951E-4</v>
      </c>
      <c r="BC104">
        <v>2.3707142292959501E-4</v>
      </c>
      <c r="BD104">
        <v>3.1838263410063801E-2</v>
      </c>
      <c r="BE104">
        <v>2.37329395761826E-2</v>
      </c>
      <c r="BF104">
        <v>8.7992139440746395E-2</v>
      </c>
      <c r="BG104">
        <v>4.7044447408463502E-2</v>
      </c>
      <c r="BH104">
        <v>5.9938302527617997E-3</v>
      </c>
      <c r="BI104">
        <v>6.1481316868296203E-3</v>
      </c>
      <c r="BJ104">
        <v>1.1752858362828601E-3</v>
      </c>
      <c r="BK104">
        <v>1.01263428221498E-3</v>
      </c>
      <c r="BL104">
        <v>6.3833703186202604E-4</v>
      </c>
      <c r="BM104">
        <v>9.6358854401220402E-4</v>
      </c>
      <c r="BN104">
        <v>1.5000587458849499</v>
      </c>
      <c r="BO104">
        <v>1.42272535003099</v>
      </c>
      <c r="BP104">
        <v>0.53869108123864895</v>
      </c>
      <c r="BQ104">
        <v>0.52198486701416202</v>
      </c>
      <c r="BR104">
        <v>0.53033797412640504</v>
      </c>
      <c r="BS104">
        <v>0.37767053837466302</v>
      </c>
      <c r="BT104">
        <v>1.18130773660899E-2</v>
      </c>
      <c r="BU104">
        <v>0.96972077175854099</v>
      </c>
      <c r="BV104">
        <v>1.47199947594319</v>
      </c>
      <c r="BW104">
        <v>12.906842445207699</v>
      </c>
      <c r="BX104">
        <v>8.9467201220198902</v>
      </c>
      <c r="BY104">
        <v>2.82849582543265</v>
      </c>
      <c r="BZ104">
        <v>0.100224141762407</v>
      </c>
      <c r="CA104">
        <v>0.08</v>
      </c>
      <c r="CB104">
        <v>2.2000000000000002</v>
      </c>
      <c r="CC104">
        <v>249.53200000000001</v>
      </c>
      <c r="CD104">
        <v>0.441</v>
      </c>
      <c r="CE104">
        <v>5</v>
      </c>
      <c r="CF104">
        <v>30</v>
      </c>
      <c r="CG104">
        <v>0</v>
      </c>
      <c r="CH104">
        <v>6</v>
      </c>
      <c r="CI104">
        <v>20</v>
      </c>
      <c r="CJ104">
        <v>20</v>
      </c>
      <c r="CK104">
        <v>372.244897961616</v>
      </c>
      <c r="CL104">
        <v>4</v>
      </c>
      <c r="CN104">
        <v>42.8</v>
      </c>
      <c r="CO104">
        <v>-109.6</v>
      </c>
      <c r="CP104">
        <v>1</v>
      </c>
      <c r="CQ104">
        <v>20</v>
      </c>
      <c r="CR104">
        <v>24</v>
      </c>
      <c r="DG104">
        <v>20.485299999999999</v>
      </c>
      <c r="DL104">
        <v>17970</v>
      </c>
      <c r="DO104">
        <v>233.725104293535</v>
      </c>
      <c r="DR104" s="1" t="s">
        <v>169</v>
      </c>
      <c r="DS104" s="1" t="s">
        <v>169</v>
      </c>
      <c r="DT104">
        <v>5430.6</v>
      </c>
      <c r="DU104" s="1">
        <v>5.3612767685265998</v>
      </c>
      <c r="DV104">
        <f t="shared" si="5"/>
        <v>0.36342166848300028</v>
      </c>
      <c r="DW104" s="11">
        <v>-14.270322</v>
      </c>
      <c r="DX104">
        <v>255.036652</v>
      </c>
      <c r="DY104" t="s">
        <v>169</v>
      </c>
      <c r="DZ104" t="s">
        <v>169</v>
      </c>
      <c r="EA104" s="10" t="s">
        <v>600</v>
      </c>
      <c r="EB104" s="10" t="s">
        <v>601</v>
      </c>
      <c r="EC104" s="10" t="s">
        <v>602</v>
      </c>
    </row>
    <row r="105" spans="1:133">
      <c r="A105" s="26">
        <v>37324</v>
      </c>
      <c r="B105">
        <v>6.9</v>
      </c>
      <c r="C105">
        <v>-147.30000000000001</v>
      </c>
      <c r="D105" s="26"/>
      <c r="E105" s="26"/>
      <c r="F105" s="26"/>
      <c r="G105" s="26"/>
      <c r="H105" s="26"/>
      <c r="I105" s="26"/>
      <c r="J105">
        <v>0.61</v>
      </c>
      <c r="K105" t="s">
        <v>575</v>
      </c>
      <c r="L105">
        <v>4582.7</v>
      </c>
      <c r="M105">
        <v>231.5213</v>
      </c>
      <c r="N105">
        <v>0.12028184125327</v>
      </c>
      <c r="O105">
        <v>1.8626835320511102E-2</v>
      </c>
      <c r="P105">
        <v>0.216144176031563</v>
      </c>
      <c r="Q105">
        <v>3.72536706410223E-2</v>
      </c>
      <c r="R105">
        <v>2.17557396306629E-2</v>
      </c>
      <c r="S105">
        <v>1.24899920393649E-2</v>
      </c>
      <c r="T105">
        <v>2.54155175222514E-2</v>
      </c>
      <c r="U105">
        <v>1.4686937302243601E-2</v>
      </c>
      <c r="V105">
        <v>4.5274647354225097</v>
      </c>
      <c r="W105">
        <v>4.4278657776291803</v>
      </c>
      <c r="X105">
        <v>4.4776652565258503</v>
      </c>
      <c r="Y105" s="8">
        <f t="shared" si="4"/>
        <v>2.2102476629646786</v>
      </c>
      <c r="Z105">
        <v>4.9799478896666499E-2</v>
      </c>
      <c r="AA105">
        <v>0.22437924471533299</v>
      </c>
      <c r="AB105">
        <v>0.226943605804411</v>
      </c>
      <c r="AC105">
        <v>0.225830078125</v>
      </c>
      <c r="AD105">
        <v>2.5643610890777901E-3</v>
      </c>
      <c r="AE105">
        <v>0.45243798546026598</v>
      </c>
      <c r="AF105">
        <v>0.235595703125</v>
      </c>
      <c r="AG105">
        <v>0.106697309832502</v>
      </c>
      <c r="AH105">
        <v>0.250244140625</v>
      </c>
      <c r="AI105">
        <v>6.2468533073348202E-2</v>
      </c>
      <c r="AJ105">
        <v>40</v>
      </c>
      <c r="AK105">
        <v>0.19250449019739299</v>
      </c>
      <c r="AL105">
        <v>0.220747227220875</v>
      </c>
      <c r="AM105">
        <v>0.21484375</v>
      </c>
      <c r="AN105">
        <v>2.82427370234823E-2</v>
      </c>
      <c r="AO105">
        <v>0.29140973117198898</v>
      </c>
      <c r="AP105">
        <v>0.3125</v>
      </c>
      <c r="AQ105">
        <v>1.83076495930833E-2</v>
      </c>
      <c r="AR105">
        <v>0.56640625</v>
      </c>
      <c r="AS105">
        <v>8.5623605479251701E-5</v>
      </c>
      <c r="AT105">
        <v>4.7245885668354602E-2</v>
      </c>
      <c r="AU105">
        <v>4.9787473666379797E-2</v>
      </c>
      <c r="AV105">
        <v>2.1839796540365601E-2</v>
      </c>
      <c r="AW105">
        <v>1.29662767384131E-2</v>
      </c>
      <c r="AX105">
        <v>1.7226782838299999E-3</v>
      </c>
      <c r="AY105">
        <v>1.2880404195442E-3</v>
      </c>
      <c r="AZ105">
        <v>4.28109453614943E-4</v>
      </c>
      <c r="BA105">
        <v>4.8438223756149299E-4</v>
      </c>
      <c r="BB105">
        <v>1.7781232076047901E-4</v>
      </c>
      <c r="BC105">
        <v>1.6341406531608399E-4</v>
      </c>
      <c r="BD105">
        <v>1.4679929079788E-2</v>
      </c>
      <c r="BE105">
        <v>1.39770427085599E-2</v>
      </c>
      <c r="BF105">
        <v>4.4597645262483498E-2</v>
      </c>
      <c r="BG105">
        <v>6.2609286332760306E-2</v>
      </c>
      <c r="BH105">
        <v>3.8985962653234202E-3</v>
      </c>
      <c r="BI105">
        <v>3.2512906656825299E-3</v>
      </c>
      <c r="BJ105">
        <v>4.8476386635636098E-4</v>
      </c>
      <c r="BK105">
        <v>4.1825063840081702E-4</v>
      </c>
      <c r="BL105">
        <v>1.5484377320480001E-4</v>
      </c>
      <c r="BM105">
        <v>1.13335455491004E-4</v>
      </c>
      <c r="BN105">
        <v>0.50362146237308003</v>
      </c>
      <c r="BO105">
        <v>7.8523523387018304E-2</v>
      </c>
      <c r="BP105">
        <v>0.24878158556907901</v>
      </c>
      <c r="BQ105">
        <v>0.303178692617317</v>
      </c>
      <c r="BR105">
        <v>0.27598013909319802</v>
      </c>
      <c r="BS105">
        <v>3.9186857844850299E-2</v>
      </c>
      <c r="BT105">
        <v>3.8464563270739001E-2</v>
      </c>
      <c r="BU105">
        <v>0.22764132327988201</v>
      </c>
      <c r="BV105">
        <v>8.7758495616459306E-2</v>
      </c>
      <c r="BW105">
        <v>9.9350414971378793</v>
      </c>
      <c r="BX105">
        <v>5.95521369202672</v>
      </c>
      <c r="BY105">
        <v>1.8248467590017701</v>
      </c>
      <c r="BZ105">
        <v>8.6696613694956098E-2</v>
      </c>
      <c r="CA105">
        <v>0.15</v>
      </c>
      <c r="CB105">
        <v>4</v>
      </c>
      <c r="CC105">
        <v>240.90199999999999</v>
      </c>
      <c r="CD105">
        <v>0.36499999999999999</v>
      </c>
      <c r="CE105">
        <v>4</v>
      </c>
      <c r="CF105">
        <v>3</v>
      </c>
      <c r="CG105">
        <v>28</v>
      </c>
      <c r="CH105">
        <v>5</v>
      </c>
      <c r="CI105">
        <v>31</v>
      </c>
      <c r="CJ105">
        <v>42</v>
      </c>
      <c r="CK105">
        <v>427.68007135391201</v>
      </c>
      <c r="CL105">
        <v>5</v>
      </c>
      <c r="CN105">
        <v>36.700000000000003</v>
      </c>
      <c r="CO105">
        <v>-115.96</v>
      </c>
      <c r="CP105">
        <v>1</v>
      </c>
      <c r="CQ105">
        <v>20</v>
      </c>
      <c r="CR105">
        <v>24</v>
      </c>
      <c r="DG105">
        <v>16.8123</v>
      </c>
      <c r="DL105">
        <v>15046</v>
      </c>
      <c r="DO105">
        <v>231.5213</v>
      </c>
      <c r="DR105" s="1" t="s">
        <v>169</v>
      </c>
      <c r="DS105" s="1" t="s">
        <v>169</v>
      </c>
      <c r="DT105">
        <v>4582.7</v>
      </c>
      <c r="DU105" s="1">
        <v>4.73926528071918</v>
      </c>
      <c r="DV105">
        <f t="shared" si="5"/>
        <v>0.26160002419332962</v>
      </c>
      <c r="DW105" s="11">
        <v>-7.1664000000000003</v>
      </c>
      <c r="DX105">
        <v>269.399384</v>
      </c>
      <c r="DY105" s="10" t="s">
        <v>603</v>
      </c>
      <c r="DZ105" s="10" t="s">
        <v>604</v>
      </c>
      <c r="EA105" s="10" t="s">
        <v>605</v>
      </c>
      <c r="EB105" s="10" t="s">
        <v>606</v>
      </c>
      <c r="EC105" s="10" t="s">
        <v>607</v>
      </c>
    </row>
    <row r="106" spans="1:133">
      <c r="A106" s="7">
        <v>37324</v>
      </c>
      <c r="B106">
        <v>6.9</v>
      </c>
      <c r="C106">
        <v>-147.30000000000001</v>
      </c>
      <c r="D106" s="7"/>
      <c r="E106" s="7"/>
      <c r="F106" s="7"/>
      <c r="G106" s="7"/>
      <c r="H106" s="7"/>
      <c r="I106" s="7"/>
      <c r="J106">
        <v>0.61</v>
      </c>
      <c r="K106" s="8" t="s">
        <v>558</v>
      </c>
      <c r="L106" s="1">
        <v>1688.9564976509901</v>
      </c>
      <c r="M106">
        <v>147.46758342454899</v>
      </c>
      <c r="N106" s="1">
        <v>0.214354001515451</v>
      </c>
      <c r="O106" s="8">
        <v>2.254169676326E-2</v>
      </c>
      <c r="P106" s="8">
        <v>0.36137558173387602</v>
      </c>
      <c r="Q106" s="8">
        <v>4.5083393526520001E-2</v>
      </c>
      <c r="R106" s="8">
        <v>1.5029572335407001E-2</v>
      </c>
      <c r="S106" s="8">
        <v>9.0206102641843793E-3</v>
      </c>
      <c r="T106" s="8">
        <v>1.5336669204231599E-2</v>
      </c>
      <c r="U106" s="1">
        <v>8.9130681448075198E-3</v>
      </c>
      <c r="V106" s="1">
        <v>9.2253501949784003</v>
      </c>
      <c r="W106" s="8">
        <v>7.7958995371183999</v>
      </c>
      <c r="X106" s="8">
        <v>8.5106248660483992</v>
      </c>
      <c r="Y106" s="8">
        <f t="shared" si="4"/>
        <v>3.0451954232121028</v>
      </c>
      <c r="Z106" s="1">
        <v>0.71472532893000096</v>
      </c>
      <c r="AA106" s="1">
        <v>9.7631414221350299E-2</v>
      </c>
      <c r="AB106" s="1">
        <v>9.7856759416950295E-2</v>
      </c>
      <c r="AC106" s="1">
        <v>9.765625E-2</v>
      </c>
      <c r="AD106" s="1">
        <v>2.2534519560003799E-4</v>
      </c>
      <c r="AE106" s="1">
        <v>0.32838614966299601</v>
      </c>
      <c r="AF106" s="1">
        <v>0.15380859375</v>
      </c>
      <c r="AG106" s="1">
        <v>1.1029499929284E-2</v>
      </c>
      <c r="AH106" s="1">
        <v>0.172119140625</v>
      </c>
      <c r="AI106" s="1">
        <v>2.0058052421133898E-2</v>
      </c>
      <c r="AJ106" s="1">
        <v>50</v>
      </c>
      <c r="AK106" s="8">
        <v>5.9615350116787397E-2</v>
      </c>
      <c r="AL106" s="8">
        <v>0.149726973985988</v>
      </c>
      <c r="AM106" s="8">
        <v>9.765625E-2</v>
      </c>
      <c r="AN106" s="8">
        <v>9.0111623869201005E-2</v>
      </c>
      <c r="AO106" s="8">
        <v>0.57566637203644899</v>
      </c>
      <c r="AP106" s="8">
        <v>0.1953125</v>
      </c>
      <c r="AQ106" s="8">
        <v>2.0137174667441401E-2</v>
      </c>
      <c r="AR106" s="8">
        <v>1.3671875</v>
      </c>
      <c r="AS106" s="1">
        <v>2.2751168042163102E-6</v>
      </c>
      <c r="AT106" s="1">
        <v>8.6773176116557204E-4</v>
      </c>
      <c r="AU106" s="1">
        <v>1.4698690447252599E-3</v>
      </c>
      <c r="AV106" s="1">
        <v>7.3373011979202601E-3</v>
      </c>
      <c r="AW106" s="1">
        <v>7.7972487644718102E-3</v>
      </c>
      <c r="AX106" s="1">
        <v>1.2015454229619301E-4</v>
      </c>
      <c r="AY106" s="1">
        <v>1.0959385577786E-4</v>
      </c>
      <c r="AZ106" s="1">
        <v>1.78170912615863E-5</v>
      </c>
      <c r="BA106" s="1">
        <v>2.2444614236205498E-5</v>
      </c>
      <c r="BB106" s="1">
        <v>1.31628200240737E-5</v>
      </c>
      <c r="BC106" s="1">
        <v>1.49898240813509E-5</v>
      </c>
      <c r="BD106" s="1">
        <v>0.16847316425876399</v>
      </c>
      <c r="BE106" s="8">
        <v>0.303481077200629</v>
      </c>
      <c r="BF106" s="8">
        <v>3.30129387272921E-2</v>
      </c>
      <c r="BG106" s="8">
        <v>2.52427222821065E-2</v>
      </c>
      <c r="BH106" s="8">
        <v>4.0665618541085998E-4</v>
      </c>
      <c r="BI106" s="8">
        <v>2.7236142337689202E-4</v>
      </c>
      <c r="BJ106" s="8">
        <v>9.0980843257559997E-5</v>
      </c>
      <c r="BK106" s="8">
        <v>1.0985354208185801E-4</v>
      </c>
      <c r="BL106" s="8">
        <v>1.0851180390979499E-5</v>
      </c>
      <c r="BM106" s="1">
        <v>1.8361416873135102E-5</v>
      </c>
      <c r="BN106" s="1">
        <v>0.55519251904116496</v>
      </c>
      <c r="BO106" s="8">
        <v>0.120108067074699</v>
      </c>
      <c r="BP106" s="8">
        <v>0.123642039029194</v>
      </c>
      <c r="BQ106" s="8">
        <v>0.15926651629490801</v>
      </c>
      <c r="BR106" s="8">
        <v>0.14145427766205099</v>
      </c>
      <c r="BS106" s="8">
        <v>4.9669083288216398E-2</v>
      </c>
      <c r="BT106" s="8">
        <v>2.5190309450812399E-2</v>
      </c>
      <c r="BU106" s="8">
        <v>0.41373824137911303</v>
      </c>
      <c r="BV106" s="1">
        <v>0.129972941842186</v>
      </c>
      <c r="BW106" s="1">
        <v>24.044302370636199</v>
      </c>
      <c r="BX106" s="8">
        <v>14.739622783901901</v>
      </c>
      <c r="BY106" s="8">
        <v>3.9248902770376102</v>
      </c>
      <c r="BZ106" s="1">
        <v>0.349747813607859</v>
      </c>
      <c r="CA106" s="1">
        <v>5.1999999999999998E-2</v>
      </c>
      <c r="CB106" s="8">
        <v>5</v>
      </c>
      <c r="CC106" s="8">
        <v>146.31399999999999</v>
      </c>
      <c r="CD106" s="8">
        <v>0.34</v>
      </c>
      <c r="CE106" s="8">
        <v>1</v>
      </c>
      <c r="CF106" s="8">
        <v>30</v>
      </c>
      <c r="CG106" s="8">
        <v>0</v>
      </c>
      <c r="CH106" s="8">
        <v>2</v>
      </c>
      <c r="CI106" s="8">
        <v>58</v>
      </c>
      <c r="CJ106" s="8">
        <v>0</v>
      </c>
      <c r="CK106" s="8">
        <v>488.571428537369</v>
      </c>
      <c r="CL106" s="1">
        <v>3</v>
      </c>
      <c r="CM106" s="1"/>
      <c r="CN106">
        <v>19.600000000000001</v>
      </c>
      <c r="CO106">
        <v>-155.30000000000001</v>
      </c>
      <c r="CP106">
        <v>1</v>
      </c>
      <c r="CQ106">
        <v>20</v>
      </c>
      <c r="CR106">
        <v>24</v>
      </c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>
        <v>3.6036000000000001</v>
      </c>
      <c r="DL106">
        <v>5863</v>
      </c>
      <c r="DO106">
        <v>147.46758342454899</v>
      </c>
      <c r="DR106" s="1">
        <v>1688.9564976509901</v>
      </c>
      <c r="DS106" s="1">
        <v>145.51803786320301</v>
      </c>
      <c r="DT106" s="1">
        <v>1688.9</v>
      </c>
      <c r="DU106" s="1">
        <v>8.6184367179173496</v>
      </c>
      <c r="DV106">
        <f t="shared" si="5"/>
        <v>0.10781185186895037</v>
      </c>
      <c r="DW106" s="11">
        <v>-0.39117299999999999</v>
      </c>
      <c r="DX106">
        <v>277.62753300000003</v>
      </c>
      <c r="DY106" s="10" t="s">
        <v>608</v>
      </c>
      <c r="DZ106" s="10" t="s">
        <v>609</v>
      </c>
      <c r="EA106" s="10" t="s">
        <v>610</v>
      </c>
      <c r="EB106" s="10" t="s">
        <v>611</v>
      </c>
      <c r="EC106" s="10" t="s">
        <v>612</v>
      </c>
    </row>
    <row r="107" spans="1:133">
      <c r="A107" s="26">
        <v>37095</v>
      </c>
      <c r="B107">
        <v>41.3</v>
      </c>
      <c r="C107">
        <v>-77.5</v>
      </c>
      <c r="D107" s="26"/>
      <c r="E107" s="26"/>
      <c r="F107" s="26"/>
      <c r="G107" s="26"/>
      <c r="H107" s="26"/>
      <c r="I107" s="26"/>
      <c r="J107">
        <v>2.87</v>
      </c>
      <c r="K107" t="s">
        <v>613</v>
      </c>
      <c r="L107">
        <v>322.7</v>
      </c>
      <c r="M107">
        <v>354.08280000000002</v>
      </c>
      <c r="N107">
        <v>0.93463148198968504</v>
      </c>
      <c r="O107">
        <v>0.18672216976063999</v>
      </c>
      <c r="P107">
        <v>1.61561084560919</v>
      </c>
      <c r="Q107">
        <v>0.37344433952127898</v>
      </c>
      <c r="R107">
        <v>3.6191046855215403E-2</v>
      </c>
      <c r="S107">
        <v>2.1657718064122901E-2</v>
      </c>
      <c r="T107">
        <v>3.2404388961547501E-2</v>
      </c>
      <c r="U107">
        <v>1.9337928180032701E-2</v>
      </c>
      <c r="V107">
        <v>3.0665309010271899</v>
      </c>
      <c r="W107">
        <v>2.5754571744271302</v>
      </c>
      <c r="X107">
        <v>2.8209940377271598</v>
      </c>
      <c r="Y107" s="8">
        <f t="shared" si="4"/>
        <v>0.11911997318327651</v>
      </c>
      <c r="Z107">
        <v>0.24553686330003199</v>
      </c>
      <c r="AA107">
        <v>0.36061748685073097</v>
      </c>
      <c r="AB107">
        <v>0.36080624424159902</v>
      </c>
      <c r="AC107">
        <v>0.36068359374999998</v>
      </c>
      <c r="AD107">
        <v>1.88757390868488E-4</v>
      </c>
      <c r="AE107">
        <v>8.3948977931804301</v>
      </c>
      <c r="AF107">
        <v>0.37596679687500001</v>
      </c>
      <c r="AG107">
        <v>3.9466935582511499E-2</v>
      </c>
      <c r="AH107">
        <v>0.39124999999999999</v>
      </c>
      <c r="AI107">
        <v>0.102392353138167</v>
      </c>
      <c r="AJ107">
        <v>60</v>
      </c>
      <c r="AK107">
        <v>0.35913820552210501</v>
      </c>
      <c r="AL107">
        <v>0.37079652551292902</v>
      </c>
      <c r="AM107">
        <v>0.36679687500000002</v>
      </c>
      <c r="AN107">
        <v>1.16583199908244E-2</v>
      </c>
      <c r="AO107">
        <v>9.8515530932133792</v>
      </c>
      <c r="AP107">
        <v>0.59910156250000002</v>
      </c>
      <c r="AQ107">
        <v>8.0568203206237102E-2</v>
      </c>
      <c r="AR107">
        <v>2.5553515624999998</v>
      </c>
      <c r="AS107">
        <v>5.1061878244884498E-4</v>
      </c>
      <c r="AT107">
        <v>3.3639992467722403E-2</v>
      </c>
      <c r="AU107">
        <v>2.8739959556835001E-2</v>
      </c>
      <c r="AV107">
        <v>0.129591040290016</v>
      </c>
      <c r="AW107">
        <v>0.127140025687659</v>
      </c>
      <c r="AX107">
        <v>4.0517144713295802E-2</v>
      </c>
      <c r="AY107">
        <v>4.0732689019559502E-2</v>
      </c>
      <c r="AZ107">
        <v>1.9639998022068601E-3</v>
      </c>
      <c r="BA107">
        <v>1.44008699178628E-3</v>
      </c>
      <c r="BB107">
        <v>2.4621051133331198E-3</v>
      </c>
      <c r="BC107">
        <v>2.5414218841242199E-3</v>
      </c>
      <c r="BD107">
        <v>8.5041291801174604E-2</v>
      </c>
      <c r="BE107">
        <v>0.12978708820620299</v>
      </c>
      <c r="BF107">
        <v>0.13414751227309499</v>
      </c>
      <c r="BG107">
        <v>0.168537483985121</v>
      </c>
      <c r="BH107">
        <v>5.3137237380213601E-2</v>
      </c>
      <c r="BI107">
        <v>8.5235782126204904E-2</v>
      </c>
      <c r="BJ107">
        <v>1.2942910546160501E-2</v>
      </c>
      <c r="BK107">
        <v>1.2402597069414101E-2</v>
      </c>
      <c r="BL107">
        <v>6.7630502799786701E-3</v>
      </c>
      <c r="BM107">
        <v>9.2017301471331095E-3</v>
      </c>
      <c r="BN107">
        <v>3.9790639148043301</v>
      </c>
      <c r="BO107">
        <v>1.7852385984854999</v>
      </c>
      <c r="BP107">
        <v>0.488417286286286</v>
      </c>
      <c r="BQ107">
        <v>0.43596077243871401</v>
      </c>
      <c r="BR107">
        <v>0.4621890293625</v>
      </c>
      <c r="BS107">
        <v>0.710987116812827</v>
      </c>
      <c r="BT107">
        <v>3.7092356659024002E-2</v>
      </c>
      <c r="BU107">
        <v>3.5168748854418301</v>
      </c>
      <c r="BV107">
        <v>1.92160857975715</v>
      </c>
      <c r="BW107">
        <v>44.641174710213299</v>
      </c>
      <c r="BX107">
        <v>28.638092342065899</v>
      </c>
      <c r="BY107">
        <v>8.6091699759569593</v>
      </c>
      <c r="BZ107">
        <v>1.05958552666918</v>
      </c>
      <c r="CA107">
        <v>0.1</v>
      </c>
      <c r="CB107">
        <v>39</v>
      </c>
      <c r="CC107">
        <v>11.000999999999999</v>
      </c>
      <c r="CD107">
        <v>0.43099999999999999</v>
      </c>
      <c r="CE107">
        <v>22</v>
      </c>
      <c r="CF107">
        <v>0</v>
      </c>
      <c r="CG107">
        <v>0</v>
      </c>
      <c r="CH107">
        <v>22</v>
      </c>
      <c r="CI107">
        <v>37</v>
      </c>
      <c r="CJ107">
        <v>47</v>
      </c>
      <c r="CK107">
        <v>266.90169215202297</v>
      </c>
      <c r="CL107">
        <v>3</v>
      </c>
      <c r="CN107">
        <v>38.4</v>
      </c>
      <c r="CO107">
        <v>-77.099999999999994</v>
      </c>
      <c r="CP107">
        <v>22</v>
      </c>
      <c r="CQ107">
        <v>19</v>
      </c>
      <c r="CR107">
        <v>0</v>
      </c>
      <c r="DG107">
        <v>-5.0467000000000004</v>
      </c>
      <c r="DL107">
        <v>1140</v>
      </c>
      <c r="DO107">
        <v>354.08280000000002</v>
      </c>
      <c r="DR107" s="1" t="s">
        <v>169</v>
      </c>
      <c r="DS107" s="1" t="s">
        <v>169</v>
      </c>
      <c r="DT107">
        <v>322.7</v>
      </c>
      <c r="DU107" s="1">
        <v>2.77158106742292</v>
      </c>
      <c r="DV107">
        <f t="shared" si="5"/>
        <v>4.9412970304239856E-2</v>
      </c>
      <c r="DW107" s="11">
        <v>4.4580219999999997</v>
      </c>
      <c r="DX107">
        <v>280.16677900000002</v>
      </c>
      <c r="DY107" s="10" t="s">
        <v>614</v>
      </c>
      <c r="DZ107" s="10" t="s">
        <v>615</v>
      </c>
      <c r="EA107" s="10" t="s">
        <v>616</v>
      </c>
      <c r="EB107" s="10" t="s">
        <v>617</v>
      </c>
      <c r="EC107" s="10" t="s">
        <v>618</v>
      </c>
    </row>
    <row r="108" spans="1:133">
      <c r="A108" s="26">
        <v>37004</v>
      </c>
      <c r="B108">
        <v>28.38</v>
      </c>
      <c r="C108">
        <v>-132.9</v>
      </c>
      <c r="D108" s="26"/>
      <c r="E108" s="26"/>
      <c r="F108" s="26"/>
      <c r="G108" s="26"/>
      <c r="H108" s="26"/>
      <c r="I108" s="26"/>
      <c r="J108">
        <v>8.9700000000000006</v>
      </c>
      <c r="K108" t="s">
        <v>569</v>
      </c>
      <c r="L108">
        <v>2038.5</v>
      </c>
      <c r="M108">
        <v>247.52690000000001</v>
      </c>
      <c r="N108">
        <v>0.67384949363906199</v>
      </c>
      <c r="O108">
        <v>6.4596573601315502E-2</v>
      </c>
      <c r="P108">
        <v>1.0959820657145201</v>
      </c>
      <c r="Q108">
        <v>0.129193147202631</v>
      </c>
      <c r="T108">
        <v>2.0572134779914101E-2</v>
      </c>
      <c r="U108">
        <v>1.21642050059585E-2</v>
      </c>
      <c r="V108">
        <v>4.1704809227433897</v>
      </c>
      <c r="W108">
        <v>4.0409370617467504</v>
      </c>
      <c r="X108">
        <v>4.10570899224507</v>
      </c>
      <c r="Y108" s="8">
        <f t="shared" si="4"/>
        <v>0.48970601127345748</v>
      </c>
      <c r="Z108">
        <v>6.4771930498324096E-2</v>
      </c>
      <c r="AA108">
        <v>0.19529801692783599</v>
      </c>
      <c r="AB108">
        <v>0.19531007928484201</v>
      </c>
      <c r="AC108">
        <v>0.195299889648438</v>
      </c>
      <c r="AD108">
        <v>1.20623570053768E-5</v>
      </c>
      <c r="AE108">
        <v>2.04204150445192</v>
      </c>
      <c r="AF108">
        <v>0.23191861895752</v>
      </c>
      <c r="AG108">
        <v>5.4380356503991298E-2</v>
      </c>
      <c r="AH108">
        <v>0.24778673499145501</v>
      </c>
      <c r="AI108">
        <v>4.4155446781073297E-2</v>
      </c>
      <c r="AJ108">
        <v>100</v>
      </c>
      <c r="AK108">
        <v>0.203581910889716</v>
      </c>
      <c r="AL108">
        <v>0.20617469687003201</v>
      </c>
      <c r="AM108">
        <v>0.20506488413085899</v>
      </c>
      <c r="AN108">
        <v>2.5927859803163401E-3</v>
      </c>
      <c r="AO108">
        <v>4.2651147932997198</v>
      </c>
      <c r="AP108">
        <v>2.3728936592285201</v>
      </c>
      <c r="AQ108">
        <v>9.2202646175179898E-6</v>
      </c>
      <c r="AR108">
        <v>2.86114338334961</v>
      </c>
      <c r="AS108">
        <v>2.1156409653387E-5</v>
      </c>
      <c r="AT108">
        <v>2.6549109874765E-4</v>
      </c>
      <c r="AU108">
        <v>8.3955657054324902E-4</v>
      </c>
      <c r="AV108">
        <v>8.8332037959911007E-3</v>
      </c>
      <c r="AW108">
        <v>2.79330430317772E-2</v>
      </c>
      <c r="AX108">
        <v>1.5145977635844899E-4</v>
      </c>
      <c r="AY108">
        <v>4.7895786719242102E-4</v>
      </c>
      <c r="AZ108">
        <v>1.0564717077829701E-5</v>
      </c>
      <c r="BA108">
        <v>3.3408568801220299E-5</v>
      </c>
      <c r="BB108">
        <v>3.3385381439112398E-7</v>
      </c>
      <c r="BC108">
        <v>1.0557384590110499E-6</v>
      </c>
      <c r="BD108">
        <v>1.4663621286466699E-2</v>
      </c>
      <c r="BE108">
        <v>1.7154799850405099E-2</v>
      </c>
      <c r="BF108">
        <v>1.4849371550688001E-2</v>
      </c>
      <c r="BG108">
        <v>3.1117395823623099E-2</v>
      </c>
      <c r="BH108">
        <v>2.6296108596819798E-4</v>
      </c>
      <c r="BI108">
        <v>4.0684604192363399E-4</v>
      </c>
      <c r="BJ108">
        <v>1.59442502489435E-4</v>
      </c>
      <c r="BK108">
        <v>2.8740946089333801E-4</v>
      </c>
      <c r="BL108">
        <v>2.1261084111853701E-5</v>
      </c>
      <c r="BM108">
        <v>4.2007050688095397E-5</v>
      </c>
      <c r="BN108">
        <v>3.44119535187642</v>
      </c>
      <c r="BO108">
        <v>1.0751340861135501</v>
      </c>
      <c r="BP108">
        <v>6.1851444297441598E-54</v>
      </c>
      <c r="BQ108">
        <v>0.24825383760018499</v>
      </c>
      <c r="BR108">
        <v>0.12412691880009299</v>
      </c>
      <c r="BS108">
        <v>2.2903997273833E-27</v>
      </c>
      <c r="BT108">
        <v>0.17554197202267499</v>
      </c>
      <c r="BU108">
        <v>3.3170684330763298</v>
      </c>
      <c r="BV108">
        <v>1.0751340861135501</v>
      </c>
      <c r="BY108">
        <v>27.7231996503393</v>
      </c>
      <c r="BZ108">
        <v>0.65612461219983398</v>
      </c>
      <c r="CA108">
        <v>0.05</v>
      </c>
      <c r="CB108">
        <v>7.5</v>
      </c>
      <c r="CC108">
        <v>251.875</v>
      </c>
      <c r="CD108">
        <v>0.33</v>
      </c>
      <c r="CE108">
        <v>6</v>
      </c>
      <c r="CF108">
        <v>0</v>
      </c>
      <c r="CG108">
        <v>0</v>
      </c>
      <c r="CH108">
        <v>8</v>
      </c>
      <c r="CI108">
        <v>9</v>
      </c>
      <c r="CJ108">
        <v>42</v>
      </c>
      <c r="CK108">
        <v>442.04007649421698</v>
      </c>
      <c r="CL108">
        <v>3</v>
      </c>
      <c r="CN108">
        <v>37.01</v>
      </c>
      <c r="CO108">
        <v>-113.6</v>
      </c>
      <c r="CP108">
        <v>6</v>
      </c>
      <c r="CQ108">
        <v>12</v>
      </c>
      <c r="CR108">
        <v>0</v>
      </c>
      <c r="DG108">
        <v>1.768</v>
      </c>
      <c r="DL108">
        <v>7097</v>
      </c>
      <c r="DO108">
        <v>247.52690000000001</v>
      </c>
      <c r="DR108" s="1" t="s">
        <v>169</v>
      </c>
      <c r="DS108" s="1" t="s">
        <v>169</v>
      </c>
      <c r="DT108">
        <v>2038.5</v>
      </c>
      <c r="DU108" s="1">
        <v>4.1311372128255899</v>
      </c>
      <c r="DV108">
        <f t="shared" si="5"/>
        <v>2.5428220580519856E-2</v>
      </c>
      <c r="DW108" s="11">
        <v>0.17948900000000001</v>
      </c>
      <c r="DX108">
        <v>268.09576399999997</v>
      </c>
      <c r="DY108" s="10" t="s">
        <v>619</v>
      </c>
      <c r="DZ108" s="10" t="s">
        <v>620</v>
      </c>
      <c r="EA108" s="10" t="s">
        <v>621</v>
      </c>
      <c r="EB108" s="10" t="s">
        <v>622</v>
      </c>
      <c r="EC108" s="10" t="s">
        <v>623</v>
      </c>
    </row>
    <row r="109" spans="1:133">
      <c r="A109" s="26">
        <v>37004</v>
      </c>
      <c r="B109">
        <v>28.38</v>
      </c>
      <c r="C109">
        <v>-132.9</v>
      </c>
      <c r="D109" s="26"/>
      <c r="E109" s="26"/>
      <c r="F109" s="26"/>
      <c r="G109" s="26"/>
      <c r="H109" s="26"/>
      <c r="I109" s="26"/>
      <c r="J109">
        <v>8.9700000000000006</v>
      </c>
      <c r="K109" t="s">
        <v>624</v>
      </c>
      <c r="L109">
        <v>1752.3</v>
      </c>
      <c r="M109">
        <v>234.817149631495</v>
      </c>
      <c r="N109">
        <v>4.2699861017082803</v>
      </c>
      <c r="O109">
        <v>2.26500399609548</v>
      </c>
      <c r="P109">
        <v>6.2293065846662001</v>
      </c>
      <c r="Q109">
        <v>4.53000799219096</v>
      </c>
      <c r="R109">
        <v>8.49595981573526E-2</v>
      </c>
      <c r="S109">
        <v>4.9815060744483698E-2</v>
      </c>
      <c r="T109">
        <v>0.14072568958447901</v>
      </c>
      <c r="U109">
        <v>8.2243746095855094E-2</v>
      </c>
      <c r="V109">
        <v>5.1535183400445099</v>
      </c>
      <c r="W109">
        <v>4.1882782880549598</v>
      </c>
      <c r="X109">
        <v>4.6708983140497402</v>
      </c>
      <c r="Y109" s="8">
        <f t="shared" si="4"/>
        <v>6.6044690267205242E-3</v>
      </c>
      <c r="Z109">
        <v>0.48262002599477699</v>
      </c>
      <c r="AA109">
        <v>0.192844394659104</v>
      </c>
      <c r="AB109">
        <v>0.19288258285653101</v>
      </c>
      <c r="AC109">
        <v>0.19287109375</v>
      </c>
      <c r="AD109">
        <v>3.8188197427235802E-5</v>
      </c>
      <c r="AE109">
        <v>151.41262620116399</v>
      </c>
      <c r="AF109">
        <v>0.274658203125</v>
      </c>
      <c r="AG109">
        <v>0.65416063391201296</v>
      </c>
      <c r="AH109">
        <v>0.404052734375</v>
      </c>
      <c r="AI109">
        <v>0.176465565248283</v>
      </c>
      <c r="AJ109">
        <v>60</v>
      </c>
      <c r="AK109">
        <v>0.19515440943701801</v>
      </c>
      <c r="AL109">
        <v>0.19614975520138</v>
      </c>
      <c r="AM109">
        <v>0.1953125</v>
      </c>
      <c r="AN109">
        <v>9.9534576436197098E-4</v>
      </c>
      <c r="AO109">
        <v>512.34584518115003</v>
      </c>
      <c r="AP109">
        <v>0.3515625</v>
      </c>
      <c r="AQ109">
        <v>0.31898785786390299</v>
      </c>
      <c r="AR109">
        <v>0.595703125</v>
      </c>
      <c r="AS109">
        <v>3.6508732114920103E-2</v>
      </c>
      <c r="AT109">
        <v>0.17924326081125699</v>
      </c>
      <c r="AU109">
        <v>0.20962733405713699</v>
      </c>
      <c r="AV109">
        <v>0.26965146610936902</v>
      </c>
      <c r="AW109">
        <v>0.64219526727107101</v>
      </c>
      <c r="AX109">
        <v>7.3656164865786106E-2</v>
      </c>
      <c r="AY109">
        <v>7.85075000481706E-2</v>
      </c>
      <c r="AZ109">
        <v>3.1024263277820499E-2</v>
      </c>
      <c r="BA109">
        <v>3.3188136994323797E-2</v>
      </c>
      <c r="BB109">
        <v>1.14809995320478E-2</v>
      </c>
      <c r="BC109">
        <v>1.43454943558016E-2</v>
      </c>
      <c r="BD109">
        <v>0.90724354165223697</v>
      </c>
      <c r="BE109">
        <v>1.88102951938193</v>
      </c>
      <c r="BF109">
        <v>0.58950161036049697</v>
      </c>
      <c r="BG109">
        <v>0.52752248885374697</v>
      </c>
      <c r="BH109">
        <v>0.111346494735115</v>
      </c>
      <c r="BI109">
        <v>0.144108805615283</v>
      </c>
      <c r="BJ109">
        <v>3.2343595489682402E-2</v>
      </c>
      <c r="BK109">
        <v>2.96540064307232E-2</v>
      </c>
      <c r="BL109">
        <v>2.2184258755314702E-2</v>
      </c>
      <c r="BM109">
        <v>1.5631670561785199E-2</v>
      </c>
      <c r="BN109">
        <v>157.96919553561301</v>
      </c>
      <c r="BO109">
        <v>218.20361765145699</v>
      </c>
      <c r="BP109">
        <v>4.4599914201092297</v>
      </c>
      <c r="BQ109">
        <v>10.8159682447069</v>
      </c>
      <c r="BR109">
        <v>7.6379798324080799</v>
      </c>
      <c r="BS109">
        <v>14.978001083171501</v>
      </c>
      <c r="BT109">
        <v>4.4943543137375803</v>
      </c>
      <c r="BU109">
        <v>150.331215703205</v>
      </c>
      <c r="BV109">
        <v>218.71707585972899</v>
      </c>
      <c r="BW109">
        <v>73.320810358930601</v>
      </c>
      <c r="BX109">
        <v>68.492214051950995</v>
      </c>
      <c r="BY109">
        <v>20.682065022657799</v>
      </c>
      <c r="BZ109">
        <v>5.0849591402587198</v>
      </c>
      <c r="CA109">
        <v>0.05</v>
      </c>
      <c r="CB109">
        <v>5</v>
      </c>
      <c r="CC109">
        <v>237.04300000000001</v>
      </c>
      <c r="CD109">
        <v>0.34100000000000003</v>
      </c>
      <c r="CE109">
        <v>6</v>
      </c>
      <c r="CF109">
        <v>30</v>
      </c>
      <c r="CG109">
        <v>0</v>
      </c>
      <c r="CH109">
        <v>7</v>
      </c>
      <c r="CI109">
        <v>53</v>
      </c>
      <c r="CJ109">
        <v>5</v>
      </c>
      <c r="CK109">
        <v>453.598500609398</v>
      </c>
      <c r="CL109">
        <v>4</v>
      </c>
      <c r="CN109">
        <v>38.4</v>
      </c>
      <c r="CO109">
        <v>-118.3</v>
      </c>
      <c r="CP109">
        <v>6</v>
      </c>
      <c r="CQ109">
        <v>12</v>
      </c>
      <c r="CR109">
        <v>0</v>
      </c>
      <c r="DG109">
        <v>1.8069999999999999</v>
      </c>
      <c r="DL109">
        <v>6075</v>
      </c>
      <c r="DO109">
        <v>234.817149631495</v>
      </c>
      <c r="DR109" s="1" t="s">
        <v>169</v>
      </c>
      <c r="DS109" s="1" t="s">
        <v>169</v>
      </c>
      <c r="DT109">
        <v>1752.3</v>
      </c>
      <c r="DU109" s="1">
        <v>4.7003442689208699</v>
      </c>
      <c r="DV109">
        <f t="shared" si="5"/>
        <v>2.9445954871129665E-2</v>
      </c>
      <c r="DW109" s="11">
        <v>1.5814000000000002E-2</v>
      </c>
      <c r="DX109">
        <v>270.60247800000002</v>
      </c>
      <c r="DY109" s="10" t="s">
        <v>625</v>
      </c>
      <c r="DZ109" s="10" t="s">
        <v>626</v>
      </c>
      <c r="EA109" s="10" t="s">
        <v>627</v>
      </c>
      <c r="EB109" s="10" t="s">
        <v>628</v>
      </c>
      <c r="EC109" s="10" t="s">
        <v>629</v>
      </c>
    </row>
    <row r="110" spans="1:133">
      <c r="A110" s="26">
        <v>37004</v>
      </c>
      <c r="B110">
        <v>28.38</v>
      </c>
      <c r="C110">
        <v>-132.9</v>
      </c>
      <c r="D110" s="26"/>
      <c r="E110" s="26"/>
      <c r="F110" s="26"/>
      <c r="G110" s="26"/>
      <c r="H110" s="26"/>
      <c r="I110" s="26"/>
      <c r="J110">
        <v>8.9700000000000006</v>
      </c>
      <c r="K110" t="s">
        <v>575</v>
      </c>
      <c r="L110">
        <v>1835.3</v>
      </c>
      <c r="M110">
        <v>244.5703</v>
      </c>
      <c r="N110">
        <v>0.75929652497665601</v>
      </c>
      <c r="O110">
        <v>6.7447252891183904E-2</v>
      </c>
      <c r="P110">
        <v>1.1880715159469699</v>
      </c>
      <c r="Q110">
        <v>0.134894505782368</v>
      </c>
      <c r="R110">
        <v>1.21522223760934E-2</v>
      </c>
      <c r="S110">
        <v>7.1014158022355599E-3</v>
      </c>
      <c r="T110">
        <v>1.8755774245104401E-2</v>
      </c>
      <c r="U110">
        <v>1.0939933926841901E-2</v>
      </c>
      <c r="V110">
        <v>3.50023228868326</v>
      </c>
      <c r="W110">
        <v>4.0343952024232399</v>
      </c>
      <c r="X110">
        <v>3.7673137455532499</v>
      </c>
      <c r="Y110" s="8">
        <f t="shared" si="4"/>
        <v>0.65074376261875244</v>
      </c>
      <c r="Z110">
        <v>0.26708145686998802</v>
      </c>
      <c r="AA110">
        <v>0.115305532700904</v>
      </c>
      <c r="AB110">
        <v>0.116010000573095</v>
      </c>
      <c r="AC110">
        <v>0.115966796875</v>
      </c>
      <c r="AD110">
        <v>7.0446787219124996E-4</v>
      </c>
      <c r="AE110">
        <v>1.5367031655835699</v>
      </c>
      <c r="AF110">
        <v>0.1495361328125</v>
      </c>
      <c r="AG110">
        <v>9.4399491748723592E-3</v>
      </c>
      <c r="AH110">
        <v>0.15625</v>
      </c>
      <c r="AI110">
        <v>4.1076801961327097E-3</v>
      </c>
      <c r="AJ110">
        <v>105</v>
      </c>
      <c r="AK110">
        <v>9.1996817185475505E-2</v>
      </c>
      <c r="AL110">
        <v>9.2830996269728197E-2</v>
      </c>
      <c r="AM110">
        <v>9.27734375E-2</v>
      </c>
      <c r="AN110">
        <v>8.3417908425269195E-4</v>
      </c>
      <c r="AO110">
        <v>5.7601940455153597</v>
      </c>
      <c r="AP110">
        <v>1.3427734375</v>
      </c>
      <c r="AQ110">
        <v>2.44548119928939E-5</v>
      </c>
      <c r="AR110">
        <v>1.455078125</v>
      </c>
      <c r="AS110">
        <v>2.7057006152902402E-5</v>
      </c>
      <c r="AT110">
        <v>9.2398046449064398E-3</v>
      </c>
      <c r="AU110">
        <v>2.40021943979432E-2</v>
      </c>
      <c r="AV110">
        <v>6.5957059363430902E-3</v>
      </c>
      <c r="AW110">
        <v>9.0197117306140707E-3</v>
      </c>
      <c r="AX110">
        <v>1.4153482180719E-4</v>
      </c>
      <c r="AY110">
        <v>1.62709676330176E-4</v>
      </c>
      <c r="AZ110">
        <v>4.8320992246983002E-5</v>
      </c>
      <c r="BA110">
        <v>3.58622055981385E-5</v>
      </c>
      <c r="BB110">
        <v>3.3243957681886301E-5</v>
      </c>
      <c r="BC110">
        <v>3.1146148201177401E-5</v>
      </c>
      <c r="BD110">
        <v>9.2882654658673503E-3</v>
      </c>
      <c r="BE110">
        <v>1.10234376122772E-2</v>
      </c>
      <c r="BF110">
        <v>8.2941664708634892E-3</v>
      </c>
      <c r="BG110">
        <v>1.3079296589632699E-2</v>
      </c>
      <c r="BH110">
        <v>3.0716485574780401E-4</v>
      </c>
      <c r="BI110">
        <v>3.37210194594718E-4</v>
      </c>
      <c r="BJ110">
        <v>6.96033605033066E-5</v>
      </c>
      <c r="BK110">
        <v>5.3926825520093702E-5</v>
      </c>
      <c r="BL110">
        <v>3.7308447318476099E-5</v>
      </c>
      <c r="BM110">
        <v>2.5799184378958199E-5</v>
      </c>
      <c r="BN110">
        <v>5.9425634715652196</v>
      </c>
      <c r="BO110">
        <v>1.4346830756653901</v>
      </c>
      <c r="BP110">
        <v>0.15951131016127601</v>
      </c>
      <c r="BQ110">
        <v>0.36888551048449097</v>
      </c>
      <c r="BR110">
        <v>0.26419841032288299</v>
      </c>
      <c r="BS110">
        <v>0.124184514758239</v>
      </c>
      <c r="BT110">
        <v>0.148049916854056</v>
      </c>
      <c r="BU110">
        <v>5.6783650612423298</v>
      </c>
      <c r="BV110">
        <v>1.4400476802198099</v>
      </c>
      <c r="BW110">
        <v>97.765781367218494</v>
      </c>
      <c r="BX110">
        <v>58.199951793155897</v>
      </c>
      <c r="BY110">
        <v>22.49280555588</v>
      </c>
      <c r="BZ110">
        <v>3.9755564601764499</v>
      </c>
      <c r="CA110">
        <v>3.27E-2</v>
      </c>
      <c r="CB110">
        <v>6.5</v>
      </c>
      <c r="CC110">
        <v>241.477</v>
      </c>
      <c r="CD110">
        <v>0.33400000000000002</v>
      </c>
      <c r="CE110">
        <v>7</v>
      </c>
      <c r="CF110">
        <v>5</v>
      </c>
      <c r="CG110">
        <v>19</v>
      </c>
      <c r="CH110">
        <v>7</v>
      </c>
      <c r="CI110">
        <v>55</v>
      </c>
      <c r="CJ110">
        <v>25</v>
      </c>
      <c r="CK110">
        <v>863.06122446060203</v>
      </c>
      <c r="CL110">
        <v>4</v>
      </c>
      <c r="CN110">
        <v>36.700000000000003</v>
      </c>
      <c r="CO110">
        <v>-115.96</v>
      </c>
      <c r="CP110">
        <v>6</v>
      </c>
      <c r="CQ110">
        <v>12</v>
      </c>
      <c r="CR110">
        <v>0</v>
      </c>
      <c r="DG110">
        <v>1.6259999999999999</v>
      </c>
      <c r="DL110">
        <v>6163</v>
      </c>
      <c r="DO110">
        <v>244.5703</v>
      </c>
      <c r="DR110" s="1" t="s">
        <v>169</v>
      </c>
      <c r="DS110" s="1" t="s">
        <v>169</v>
      </c>
      <c r="DT110">
        <v>1835.3</v>
      </c>
      <c r="DU110" s="1">
        <v>3.7879968274207698</v>
      </c>
      <c r="DV110">
        <f t="shared" si="5"/>
        <v>2.0683081867519881E-2</v>
      </c>
      <c r="DW110" s="11">
        <v>1.461017</v>
      </c>
      <c r="DX110">
        <v>270.07312000000002</v>
      </c>
      <c r="DY110" s="10" t="s">
        <v>630</v>
      </c>
      <c r="DZ110" s="10" t="s">
        <v>631</v>
      </c>
      <c r="EA110" s="10" t="s">
        <v>632</v>
      </c>
      <c r="EB110" s="10" t="s">
        <v>633</v>
      </c>
      <c r="EC110" s="10" t="s">
        <v>634</v>
      </c>
    </row>
    <row r="111" spans="1:133">
      <c r="A111" s="26">
        <v>37004</v>
      </c>
      <c r="B111">
        <v>28.38</v>
      </c>
      <c r="C111">
        <v>-132.9</v>
      </c>
      <c r="D111" s="26"/>
      <c r="E111" s="26"/>
      <c r="F111" s="26"/>
      <c r="G111" s="26"/>
      <c r="H111" s="26"/>
      <c r="I111" s="26"/>
      <c r="J111">
        <v>8.9700000000000006</v>
      </c>
      <c r="K111" t="s">
        <v>558</v>
      </c>
      <c r="L111">
        <v>2526.2766602980601</v>
      </c>
      <c r="M111">
        <v>62.449088643472201</v>
      </c>
      <c r="N111">
        <v>0.41127820952906102</v>
      </c>
      <c r="O111">
        <v>6.5715438148070904E-2</v>
      </c>
      <c r="P111">
        <v>0.54686836407434902</v>
      </c>
      <c r="Q111">
        <v>0.131430876296142</v>
      </c>
      <c r="R111">
        <v>2.0783987056300898E-2</v>
      </c>
      <c r="S111">
        <v>1.21727223568142E-2</v>
      </c>
      <c r="T111">
        <v>2.4973452825453501E-2</v>
      </c>
      <c r="U111">
        <v>1.4492359268539E-2</v>
      </c>
      <c r="V111">
        <v>5.5232263621881001</v>
      </c>
      <c r="W111">
        <v>4.3958735537123097</v>
      </c>
      <c r="X111">
        <v>4.9595499579502</v>
      </c>
      <c r="Y111" s="8">
        <f t="shared" si="4"/>
        <v>1.3425557733083293</v>
      </c>
      <c r="Z111">
        <v>0.563676404237896</v>
      </c>
      <c r="AA111">
        <v>0.23678125494555199</v>
      </c>
      <c r="AB111">
        <v>0.23685241101107901</v>
      </c>
      <c r="AC111">
        <v>0.23681640625</v>
      </c>
      <c r="AD111">
        <v>7.1156065526933903E-5</v>
      </c>
      <c r="AE111">
        <v>0.744848012932675</v>
      </c>
      <c r="AF111">
        <v>0.279541015625</v>
      </c>
      <c r="AG111">
        <v>2.2300606373825802E-3</v>
      </c>
      <c r="AH111">
        <v>0.296630859375</v>
      </c>
      <c r="AI111">
        <v>4.13028936476088E-3</v>
      </c>
      <c r="AJ111">
        <v>60</v>
      </c>
      <c r="AK111">
        <v>0.23667548410136099</v>
      </c>
      <c r="AL111">
        <v>0.25423025151859102</v>
      </c>
      <c r="AM111">
        <v>0.25390625</v>
      </c>
      <c r="AN111">
        <v>1.75547674172296E-2</v>
      </c>
      <c r="AO111">
        <v>1.2402794167126701</v>
      </c>
      <c r="AP111">
        <v>0.615234375</v>
      </c>
      <c r="AQ111">
        <v>9.9694009678840599E-5</v>
      </c>
      <c r="AR111">
        <v>0.810546875</v>
      </c>
      <c r="AS111">
        <v>2.28993522165274E-5</v>
      </c>
      <c r="AT111">
        <v>4.8097722036658198E-3</v>
      </c>
      <c r="AU111">
        <v>2.7063199060822899E-3</v>
      </c>
      <c r="AV111">
        <v>2.0318172945713499E-3</v>
      </c>
      <c r="AW111">
        <v>1.72253772110988E-3</v>
      </c>
      <c r="AX111">
        <v>1.28992404656916E-4</v>
      </c>
      <c r="AY111">
        <v>1.89651525903237E-5</v>
      </c>
      <c r="AZ111">
        <v>1.2204136555349099E-4</v>
      </c>
      <c r="BA111">
        <v>1.3528917651438099E-4</v>
      </c>
      <c r="BB111">
        <v>7.75260055200832E-6</v>
      </c>
      <c r="BC111">
        <v>1.15860865884332E-5</v>
      </c>
      <c r="BD111">
        <v>6.91957591585901E-3</v>
      </c>
      <c r="BE111">
        <v>8.1101914902264403E-3</v>
      </c>
      <c r="BF111">
        <v>6.91957591585901E-3</v>
      </c>
      <c r="BG111">
        <v>8.1101914902264403E-3</v>
      </c>
      <c r="BH111">
        <v>9.2525059140160897E-4</v>
      </c>
      <c r="BI111">
        <v>1.4737860545295199E-3</v>
      </c>
      <c r="BJ111">
        <v>1.3391054734616199E-4</v>
      </c>
      <c r="BK111">
        <v>1.81020531618582E-4</v>
      </c>
      <c r="BL111">
        <v>3.8112507581842399E-5</v>
      </c>
      <c r="BM111">
        <v>4.9088653923517801E-5</v>
      </c>
      <c r="BN111">
        <v>3.6839221148886399</v>
      </c>
      <c r="BO111">
        <v>1.5187574379266999</v>
      </c>
      <c r="BP111">
        <v>0.37779324488945198</v>
      </c>
      <c r="BQ111">
        <v>0.59711834261616403</v>
      </c>
      <c r="BR111">
        <v>0.48745579375280801</v>
      </c>
      <c r="BS111">
        <v>0.34207180809429799</v>
      </c>
      <c r="BT111">
        <v>0.15508626388696001</v>
      </c>
      <c r="BU111">
        <v>3.1964663211358402</v>
      </c>
      <c r="BV111">
        <v>1.5568035448156601</v>
      </c>
      <c r="BW111">
        <v>26.312004650164599</v>
      </c>
      <c r="BX111">
        <v>16.6573672311793</v>
      </c>
      <c r="BY111">
        <v>7.5574486181136296</v>
      </c>
      <c r="BZ111">
        <v>0.70265863172170195</v>
      </c>
      <c r="CA111">
        <v>0.02</v>
      </c>
      <c r="CB111">
        <v>9.3000000000000007</v>
      </c>
      <c r="CC111">
        <v>61.387999999999998</v>
      </c>
      <c r="CD111">
        <v>0.33800000000000002</v>
      </c>
      <c r="CE111">
        <v>8</v>
      </c>
      <c r="CF111">
        <v>0</v>
      </c>
      <c r="CG111">
        <v>0</v>
      </c>
      <c r="CH111">
        <v>8</v>
      </c>
      <c r="CI111">
        <v>21</v>
      </c>
      <c r="CJ111">
        <v>55</v>
      </c>
      <c r="CK111">
        <v>779.28571426868405</v>
      </c>
      <c r="CL111">
        <v>5</v>
      </c>
      <c r="CN111">
        <v>19.600000000000001</v>
      </c>
      <c r="CO111">
        <v>-155.30000000000001</v>
      </c>
      <c r="CP111">
        <v>6</v>
      </c>
      <c r="CQ111">
        <v>12</v>
      </c>
      <c r="CR111">
        <v>0</v>
      </c>
      <c r="DG111">
        <v>15.068</v>
      </c>
      <c r="DL111">
        <v>7728</v>
      </c>
      <c r="DO111">
        <v>62.449088643472201</v>
      </c>
      <c r="DR111" s="1">
        <v>2526.2766602980601</v>
      </c>
      <c r="DS111" s="1">
        <v>62.853641499140998</v>
      </c>
      <c r="DT111">
        <v>2526.3000000000002</v>
      </c>
      <c r="DU111" s="1">
        <v>5.1992004799203198</v>
      </c>
      <c r="DV111">
        <f t="shared" si="5"/>
        <v>0.23965052197011971</v>
      </c>
      <c r="DW111" s="11">
        <v>-2.811293</v>
      </c>
      <c r="DX111">
        <v>278.24041699999998</v>
      </c>
      <c r="DY111" t="s">
        <v>169</v>
      </c>
      <c r="DZ111" t="s">
        <v>169</v>
      </c>
      <c r="EA111" s="10" t="s">
        <v>635</v>
      </c>
      <c r="EB111" s="10" t="s">
        <v>636</v>
      </c>
      <c r="EC111" s="10" t="s">
        <v>637</v>
      </c>
    </row>
    <row r="112" spans="1:133">
      <c r="A112" s="26">
        <v>37004</v>
      </c>
      <c r="B112">
        <v>28.38</v>
      </c>
      <c r="C112">
        <v>-132.9</v>
      </c>
      <c r="D112" s="26"/>
      <c r="E112" s="26"/>
      <c r="F112" s="26"/>
      <c r="G112" s="26"/>
      <c r="H112" s="26"/>
      <c r="I112" s="26"/>
      <c r="J112">
        <v>8.9700000000000006</v>
      </c>
      <c r="K112" t="s">
        <v>527</v>
      </c>
      <c r="L112">
        <v>1669.5216813375901</v>
      </c>
      <c r="M112">
        <v>254.01256872577301</v>
      </c>
      <c r="N112">
        <v>10.849845619654699</v>
      </c>
      <c r="O112">
        <v>0.74253446186636096</v>
      </c>
      <c r="P112">
        <v>19.070664073561002</v>
      </c>
      <c r="Q112">
        <v>1.4850689237327199</v>
      </c>
      <c r="R112">
        <v>0.259392930511887</v>
      </c>
      <c r="S112">
        <v>0.14842607696920601</v>
      </c>
      <c r="T112">
        <v>0.47346453934724603</v>
      </c>
      <c r="U112">
        <v>0.27502920125174901</v>
      </c>
      <c r="V112">
        <v>4.32072296075546</v>
      </c>
      <c r="W112">
        <v>4.2197324156464298</v>
      </c>
      <c r="X112">
        <v>4.2702276882009498</v>
      </c>
      <c r="Y112" s="8">
        <f t="shared" si="4"/>
        <v>4.863666165339167E-4</v>
      </c>
      <c r="Z112">
        <v>5.0495272554513797E-2</v>
      </c>
      <c r="AA112">
        <v>0.24165052586053201</v>
      </c>
      <c r="AB112">
        <v>0.24174908660033301</v>
      </c>
      <c r="AC112">
        <v>0.24169921875</v>
      </c>
      <c r="AD112">
        <v>9.8560739801023506E-5</v>
      </c>
      <c r="AE112">
        <v>2056.0621679310202</v>
      </c>
      <c r="AF112">
        <v>0.26123046875</v>
      </c>
      <c r="AG112">
        <v>3.3461153332464999</v>
      </c>
      <c r="AH112">
        <v>0.3955078125</v>
      </c>
      <c r="AI112">
        <v>0.28666609034269402</v>
      </c>
      <c r="AJ112">
        <v>70</v>
      </c>
      <c r="AK112">
        <v>0.234251416683217</v>
      </c>
      <c r="AL112">
        <v>0.234638960549302</v>
      </c>
      <c r="AM112">
        <v>0.234375</v>
      </c>
      <c r="AN112">
        <v>3.8754386608483299E-4</v>
      </c>
      <c r="AO112">
        <v>3117.89386991939</v>
      </c>
      <c r="AP112">
        <v>0.5078125</v>
      </c>
      <c r="AQ112">
        <v>0.27864208292517501</v>
      </c>
      <c r="AR112">
        <v>0.859375</v>
      </c>
      <c r="AS112">
        <v>3.0199258495365401E-2</v>
      </c>
      <c r="AT112">
        <v>2.3448114285132702</v>
      </c>
      <c r="AU112">
        <v>4.9265556349460704</v>
      </c>
      <c r="AV112">
        <v>1.50744635684534</v>
      </c>
      <c r="AW112">
        <v>1.2245178134456101</v>
      </c>
      <c r="AX112">
        <v>0.36567589200491002</v>
      </c>
      <c r="AY112">
        <v>0.70572486930433898</v>
      </c>
      <c r="AZ112">
        <v>0.190677001628132</v>
      </c>
      <c r="BA112">
        <v>0.18861274347983201</v>
      </c>
      <c r="BB112">
        <v>0.122508993998644</v>
      </c>
      <c r="BC112">
        <v>9.5344817889581199E-2</v>
      </c>
      <c r="BD112">
        <v>3.7296866281377401</v>
      </c>
      <c r="BE112">
        <v>3.16432296330033</v>
      </c>
      <c r="BF112">
        <v>6.9736142258798797</v>
      </c>
      <c r="BG112">
        <v>13.0721261911228</v>
      </c>
      <c r="BH112">
        <v>0.568157114009891</v>
      </c>
      <c r="BI112">
        <v>0.87015366492624002</v>
      </c>
      <c r="BJ112">
        <v>0.227475903097967</v>
      </c>
      <c r="BK112">
        <v>0.15395381890794399</v>
      </c>
      <c r="BL112">
        <v>0.113354129226171</v>
      </c>
      <c r="BM112">
        <v>0.17209992164294399</v>
      </c>
      <c r="BN112">
        <v>1861.2066997146501</v>
      </c>
      <c r="BO112">
        <v>124.877169678012</v>
      </c>
      <c r="BP112">
        <v>34.2931959395913</v>
      </c>
      <c r="BQ112">
        <v>111.94332717015099</v>
      </c>
      <c r="BR112">
        <v>73.118261554871395</v>
      </c>
      <c r="BS112">
        <v>65.430255156324705</v>
      </c>
      <c r="BT112">
        <v>54.906934353154398</v>
      </c>
      <c r="BU112">
        <v>1788.08843815978</v>
      </c>
      <c r="BV112">
        <v>140.98023193559001</v>
      </c>
      <c r="BW112">
        <v>73.520369409940599</v>
      </c>
      <c r="BX112">
        <v>42.456548371087202</v>
      </c>
      <c r="BY112">
        <v>25.454744958862499</v>
      </c>
      <c r="BZ112">
        <v>9.1654709876645608</v>
      </c>
      <c r="CA112">
        <v>0.03</v>
      </c>
      <c r="CB112">
        <v>9.3000000000000007</v>
      </c>
      <c r="CC112">
        <v>254.82400000000001</v>
      </c>
      <c r="CD112">
        <v>0.318</v>
      </c>
      <c r="CE112">
        <v>7</v>
      </c>
      <c r="CF112">
        <v>30</v>
      </c>
      <c r="CG112">
        <v>0</v>
      </c>
      <c r="CH112">
        <v>7</v>
      </c>
      <c r="CI112">
        <v>49</v>
      </c>
      <c r="CJ112">
        <v>4</v>
      </c>
      <c r="CK112">
        <v>399.591836810112</v>
      </c>
      <c r="CL112">
        <v>4</v>
      </c>
      <c r="CN112">
        <v>33.6</v>
      </c>
      <c r="CO112">
        <v>-116.5</v>
      </c>
      <c r="CP112">
        <v>6</v>
      </c>
      <c r="CQ112">
        <v>12</v>
      </c>
      <c r="CR112">
        <v>0</v>
      </c>
      <c r="DG112">
        <v>-1.3021</v>
      </c>
      <c r="DL112">
        <v>5794</v>
      </c>
      <c r="DO112">
        <v>254.01256872577301</v>
      </c>
      <c r="DR112" s="1">
        <v>1669.5216813375901</v>
      </c>
      <c r="DS112" s="1">
        <v>254.05767742528201</v>
      </c>
      <c r="DT112">
        <v>1669.4</v>
      </c>
      <c r="DU112" s="1">
        <v>4.25101785052897</v>
      </c>
      <c r="DV112">
        <f t="shared" si="5"/>
        <v>1.9209837671979813E-2</v>
      </c>
      <c r="DW112" s="11">
        <v>2.4528189999999999</v>
      </c>
      <c r="DX112">
        <v>274.45333900000003</v>
      </c>
      <c r="DY112" t="s">
        <v>169</v>
      </c>
      <c r="DZ112" t="s">
        <v>169</v>
      </c>
      <c r="EA112" s="10" t="s">
        <v>638</v>
      </c>
      <c r="EB112" s="10" t="s">
        <v>639</v>
      </c>
      <c r="EC112" s="10" t="s">
        <v>640</v>
      </c>
    </row>
    <row r="113" spans="1:133">
      <c r="A113" s="2">
        <v>37004</v>
      </c>
      <c r="B113">
        <v>28.38</v>
      </c>
      <c r="C113">
        <v>-132.9</v>
      </c>
      <c r="D113" s="2"/>
      <c r="E113" s="2"/>
      <c r="F113" s="2"/>
      <c r="G113" s="2"/>
      <c r="H113" s="2"/>
      <c r="I113" s="2"/>
      <c r="J113">
        <v>8.9700000000000006</v>
      </c>
      <c r="K113" t="s">
        <v>202</v>
      </c>
      <c r="L113">
        <v>10809.744955443</v>
      </c>
      <c r="M113">
        <v>330.78231384409901</v>
      </c>
      <c r="N113">
        <v>6.0284999999999998E-2</v>
      </c>
      <c r="O113">
        <v>2.5169E-2</v>
      </c>
      <c r="P113">
        <v>9.2303999999999997E-2</v>
      </c>
      <c r="Q113">
        <v>5.0337E-2</v>
      </c>
      <c r="R113">
        <v>9.3649000000000007E-3</v>
      </c>
      <c r="S113">
        <v>5.6068000000000003E-3</v>
      </c>
      <c r="T113">
        <v>9.5219999999999992E-3</v>
      </c>
      <c r="U113">
        <v>5.6021999999999999E-3</v>
      </c>
      <c r="V113">
        <v>7.1616</v>
      </c>
      <c r="W113">
        <v>7.8296999999999999</v>
      </c>
      <c r="X113">
        <v>7.4957000000000003</v>
      </c>
      <c r="Y113" s="8">
        <f t="shared" si="4"/>
        <v>141.90435646374343</v>
      </c>
      <c r="Z113">
        <v>0.33401999999999998</v>
      </c>
      <c r="AA113">
        <v>0.14643999999999999</v>
      </c>
      <c r="AB113">
        <v>0.14656</v>
      </c>
      <c r="AC113">
        <v>0.14648</v>
      </c>
      <c r="AD113">
        <v>1.2705E-4</v>
      </c>
      <c r="AE113">
        <v>7.0470000000000003E-3</v>
      </c>
      <c r="AF113">
        <v>0.15259</v>
      </c>
      <c r="AG113">
        <v>1.1809E-4</v>
      </c>
      <c r="AH113">
        <v>0.15991</v>
      </c>
      <c r="AI113">
        <v>2.0724E-4</v>
      </c>
      <c r="AJ113">
        <v>60</v>
      </c>
      <c r="AK113">
        <v>0.15573000000000001</v>
      </c>
      <c r="AL113">
        <v>0.15648000000000001</v>
      </c>
      <c r="AM113">
        <v>0.15625</v>
      </c>
      <c r="AN113">
        <v>7.5579E-4</v>
      </c>
      <c r="AO113">
        <v>1.2234999999999999E-2</v>
      </c>
      <c r="AP113">
        <v>0.18554999999999999</v>
      </c>
      <c r="AQ113">
        <v>3.9616E-4</v>
      </c>
      <c r="AR113">
        <v>0.24414</v>
      </c>
      <c r="AS113">
        <v>1.1464E-4</v>
      </c>
      <c r="AT113">
        <v>8.8609000000000005E-5</v>
      </c>
      <c r="AU113">
        <v>6.6744999999999999E-5</v>
      </c>
      <c r="AV113">
        <v>9.1532000000000004E-5</v>
      </c>
      <c r="AW113">
        <v>1.4554999999999999E-4</v>
      </c>
      <c r="AX113">
        <v>8.2677000000000005E-6</v>
      </c>
      <c r="AY113">
        <v>5.3239E-6</v>
      </c>
      <c r="AZ113">
        <v>2.2529999999999999E-6</v>
      </c>
      <c r="BA113">
        <v>3.8191999999999998E-6</v>
      </c>
      <c r="BB113">
        <v>1.8469000000000001E-6</v>
      </c>
      <c r="BC113">
        <v>1.345E-6</v>
      </c>
      <c r="BD113">
        <v>6.4889999999999997E-5</v>
      </c>
      <c r="BE113">
        <v>6.0251000000000003E-5</v>
      </c>
      <c r="BF113">
        <v>9.7526000000000001E-5</v>
      </c>
      <c r="BG113">
        <v>7.8683999999999994E-5</v>
      </c>
      <c r="BH113">
        <v>7.1780999999999999E-6</v>
      </c>
      <c r="BI113">
        <v>6.4965999999999998E-6</v>
      </c>
      <c r="BJ113">
        <v>1.9525999999999999E-5</v>
      </c>
      <c r="BK113">
        <v>7.2879000000000001E-6</v>
      </c>
      <c r="BL113">
        <v>1.7798000000000001E-6</v>
      </c>
      <c r="BM113">
        <v>1.6644999999999999E-6</v>
      </c>
      <c r="BN113">
        <v>1.7447000000000001E-2</v>
      </c>
      <c r="BO113">
        <v>1.1089E-2</v>
      </c>
      <c r="BP113">
        <v>9.5826999999999996E-3</v>
      </c>
      <c r="BQ113">
        <v>8.0852000000000007E-3</v>
      </c>
      <c r="BR113">
        <v>8.8339999999999998E-3</v>
      </c>
      <c r="BS113">
        <v>9.4436999999999993E-3</v>
      </c>
      <c r="BT113">
        <v>1.0589E-3</v>
      </c>
      <c r="BU113">
        <v>8.6134999999999996E-3</v>
      </c>
      <c r="BV113">
        <v>1.4565E-2</v>
      </c>
      <c r="BW113">
        <v>9.8564000000000007</v>
      </c>
      <c r="BX113">
        <v>7.9821</v>
      </c>
      <c r="BY113">
        <v>1.9750000000000001</v>
      </c>
      <c r="BZ113">
        <v>0.81767000000000001</v>
      </c>
      <c r="CA113">
        <v>6.5000000000000002E-2</v>
      </c>
      <c r="CB113">
        <v>0.83899999999999997</v>
      </c>
      <c r="CC113">
        <v>323.87</v>
      </c>
      <c r="CD113">
        <v>0.33900000000000002</v>
      </c>
      <c r="CE113">
        <v>16</v>
      </c>
      <c r="CF113">
        <v>0</v>
      </c>
      <c r="CG113">
        <v>7</v>
      </c>
      <c r="CH113">
        <v>16</v>
      </c>
      <c r="CI113">
        <v>22</v>
      </c>
      <c r="CJ113">
        <v>12</v>
      </c>
      <c r="CK113">
        <v>781.33</v>
      </c>
      <c r="CL113">
        <v>1</v>
      </c>
      <c r="CN113">
        <v>48.9</v>
      </c>
      <c r="CO113">
        <v>13.7</v>
      </c>
      <c r="CP113">
        <v>6</v>
      </c>
      <c r="CQ113">
        <v>12</v>
      </c>
      <c r="CR113">
        <v>0</v>
      </c>
      <c r="DG113">
        <v>8.3741000000000003</v>
      </c>
      <c r="DL113">
        <v>36864</v>
      </c>
      <c r="DO113">
        <v>330.78231384409901</v>
      </c>
      <c r="DR113" s="1">
        <v>10809.744955443</v>
      </c>
      <c r="DS113" s="1">
        <v>330.79377552401797</v>
      </c>
      <c r="DT113">
        <v>10809</v>
      </c>
      <c r="DU113" s="1">
        <v>7.7160537245682104</v>
      </c>
      <c r="DV113">
        <f t="shared" si="5"/>
        <v>0.22035372456821012</v>
      </c>
      <c r="DW113" s="11">
        <v>-3.5149560000000002</v>
      </c>
      <c r="DX113">
        <v>265.28005999999999</v>
      </c>
      <c r="DY113" t="s">
        <v>169</v>
      </c>
      <c r="DZ113" t="s">
        <v>169</v>
      </c>
      <c r="EA113" s="10" t="s">
        <v>641</v>
      </c>
      <c r="EB113" s="10" t="s">
        <v>642</v>
      </c>
      <c r="EC113" s="10" t="s">
        <v>643</v>
      </c>
    </row>
    <row r="114" spans="1:133">
      <c r="A114" s="26">
        <v>37004</v>
      </c>
      <c r="B114">
        <v>28.38</v>
      </c>
      <c r="C114">
        <v>-132.9</v>
      </c>
      <c r="D114" s="26"/>
      <c r="E114" s="26"/>
      <c r="F114" s="26"/>
      <c r="G114" s="26"/>
      <c r="H114" s="26"/>
      <c r="I114" s="26"/>
      <c r="J114">
        <v>8.9700000000000006</v>
      </c>
      <c r="K114" t="s">
        <v>644</v>
      </c>
      <c r="L114">
        <v>2626.8</v>
      </c>
      <c r="M114">
        <v>259.04325457401302</v>
      </c>
      <c r="N114">
        <v>0.15446191271333401</v>
      </c>
      <c r="O114">
        <v>5.3426319513813297E-2</v>
      </c>
      <c r="P114">
        <v>0.25539703669594399</v>
      </c>
      <c r="Q114">
        <v>0.106852639027627</v>
      </c>
      <c r="R114">
        <v>5.7000524612462701E-3</v>
      </c>
      <c r="S114">
        <v>3.6399072084658301E-3</v>
      </c>
      <c r="T114">
        <v>1.8530827105808899E-29</v>
      </c>
      <c r="U114">
        <v>1.1583982487144099E-30</v>
      </c>
      <c r="V114">
        <v>4.1010898560248297</v>
      </c>
      <c r="W114">
        <v>3.91772913918112</v>
      </c>
      <c r="X114">
        <v>4.0094094976029702</v>
      </c>
      <c r="Y114" s="8">
        <f t="shared" si="4"/>
        <v>10.000317258022585</v>
      </c>
      <c r="Z114">
        <v>9.1680358421854194E-2</v>
      </c>
      <c r="AA114">
        <v>0.223945410111584</v>
      </c>
      <c r="AB114">
        <v>0.224022988864372</v>
      </c>
      <c r="AC114">
        <v>0.2239990234375</v>
      </c>
      <c r="AD114">
        <v>7.7578752788132199E-5</v>
      </c>
      <c r="AE114">
        <v>9.9996827520423603E-2</v>
      </c>
      <c r="AF114">
        <v>0.2825927734375</v>
      </c>
      <c r="AG114">
        <v>5.2316892022513705E-4</v>
      </c>
      <c r="AH114">
        <v>0.286865234375</v>
      </c>
      <c r="AI114">
        <v>1.10099013548796E-4</v>
      </c>
      <c r="AJ114">
        <v>40</v>
      </c>
      <c r="AK114">
        <v>0.25369390684034498</v>
      </c>
      <c r="AL114">
        <v>0.25399565434975502</v>
      </c>
      <c r="AM114">
        <v>0.25390625</v>
      </c>
      <c r="AN114">
        <v>3.0174750941064398E-4</v>
      </c>
      <c r="AO114">
        <v>0.297428406177562</v>
      </c>
      <c r="AP114">
        <v>0.46875</v>
      </c>
      <c r="AQ114">
        <v>1.5377162908988099E-4</v>
      </c>
      <c r="AR114">
        <v>0.5078125</v>
      </c>
      <c r="AS114">
        <v>4.0055293181630701E-5</v>
      </c>
      <c r="AT114">
        <v>6.6395823821170001E-4</v>
      </c>
      <c r="AU114">
        <v>5.34396414609763E-4</v>
      </c>
      <c r="AV114">
        <v>1.6948886479498999E-4</v>
      </c>
      <c r="AW114">
        <v>3.3234842353333598E-5</v>
      </c>
      <c r="AX114">
        <v>8.3253935003874398E-5</v>
      </c>
      <c r="AY114">
        <v>9.7281374797911097E-5</v>
      </c>
      <c r="AZ114">
        <v>5.1511741907026999E-5</v>
      </c>
      <c r="BA114">
        <v>4.0267372218423001E-5</v>
      </c>
      <c r="BB114">
        <v>5.0496468895046496E-6</v>
      </c>
      <c r="BC114">
        <v>4.9517220419354303E-6</v>
      </c>
      <c r="BD114">
        <v>3.7297807567770699E-4</v>
      </c>
      <c r="BE114">
        <v>4.8302628374747398E-4</v>
      </c>
      <c r="BF114">
        <v>3.49314606505858E-4</v>
      </c>
      <c r="BG114">
        <v>3.4872868198718902E-4</v>
      </c>
      <c r="BH114">
        <v>2.2918692545537099E-5</v>
      </c>
      <c r="BI114">
        <v>2.1603996395337701E-5</v>
      </c>
      <c r="BJ114">
        <v>1.79507222989541E-5</v>
      </c>
      <c r="BK114">
        <v>2.7973773374357801E-5</v>
      </c>
      <c r="BL114">
        <v>1.24821485598281E-5</v>
      </c>
      <c r="BM114">
        <v>1.4149721037167099E-5</v>
      </c>
      <c r="BN114">
        <v>0.54809648236063702</v>
      </c>
      <c r="BO114">
        <v>0.35299429447591701</v>
      </c>
      <c r="BP114">
        <v>0.40540099967478099</v>
      </c>
      <c r="BQ114">
        <v>1.7394788674537E-2</v>
      </c>
      <c r="BR114">
        <v>0.21139789417465901</v>
      </c>
      <c r="BS114">
        <v>0.24161969740131201</v>
      </c>
      <c r="BT114">
        <v>0.27436182294077099</v>
      </c>
      <c r="BU114">
        <v>0.33669858818597798</v>
      </c>
      <c r="BV114">
        <v>0.42776751875855601</v>
      </c>
      <c r="BW114">
        <v>44.8060852829596</v>
      </c>
      <c r="BX114">
        <v>34.206087186175601</v>
      </c>
      <c r="BY114">
        <v>2.5927244190417298</v>
      </c>
      <c r="BZ114">
        <v>19.283285832513201</v>
      </c>
      <c r="CA114">
        <v>0.1</v>
      </c>
      <c r="CB114">
        <v>2</v>
      </c>
      <c r="CC114">
        <v>261.26299999999998</v>
      </c>
      <c r="CD114">
        <v>0.35099999999999998</v>
      </c>
      <c r="CE114">
        <v>8</v>
      </c>
      <c r="CF114">
        <v>0</v>
      </c>
      <c r="CG114">
        <v>7</v>
      </c>
      <c r="CH114">
        <v>8</v>
      </c>
      <c r="CI114">
        <v>40</v>
      </c>
      <c r="CJ114">
        <v>6</v>
      </c>
      <c r="CK114">
        <v>934.23860538005795</v>
      </c>
      <c r="CL114">
        <v>3</v>
      </c>
      <c r="CN114">
        <v>35.9</v>
      </c>
      <c r="CO114">
        <v>-106.3</v>
      </c>
      <c r="CP114">
        <v>6</v>
      </c>
      <c r="CQ114">
        <v>12</v>
      </c>
      <c r="CR114">
        <v>0</v>
      </c>
      <c r="DG114">
        <v>1.5401</v>
      </c>
      <c r="DL114">
        <v>8868</v>
      </c>
      <c r="DO114">
        <v>259.04325457401302</v>
      </c>
      <c r="DR114" s="1" t="s">
        <v>169</v>
      </c>
      <c r="DS114" s="1" t="s">
        <v>169</v>
      </c>
      <c r="DT114">
        <v>2626.8</v>
      </c>
      <c r="DU114" s="1">
        <v>4.03036470408576</v>
      </c>
      <c r="DV114">
        <f t="shared" si="5"/>
        <v>2.0955206482789812E-2</v>
      </c>
      <c r="DW114" s="11">
        <v>-4.3070890000000004</v>
      </c>
      <c r="DX114">
        <v>267.55755599999998</v>
      </c>
      <c r="DY114" s="10" t="s">
        <v>645</v>
      </c>
      <c r="DZ114" s="10" t="s">
        <v>646</v>
      </c>
      <c r="EA114" s="10" t="s">
        <v>647</v>
      </c>
      <c r="EB114" s="10" t="s">
        <v>648</v>
      </c>
      <c r="EC114" s="10" t="s">
        <v>649</v>
      </c>
    </row>
    <row r="115" spans="1:133">
      <c r="A115" s="26">
        <v>36763</v>
      </c>
      <c r="B115">
        <v>14.45</v>
      </c>
      <c r="C115">
        <v>-106.1</v>
      </c>
      <c r="D115" s="26"/>
      <c r="E115" s="26"/>
      <c r="F115" s="26"/>
      <c r="G115" s="26"/>
      <c r="H115" s="26"/>
      <c r="I115" s="26"/>
      <c r="J115">
        <v>3.15</v>
      </c>
      <c r="K115" t="s">
        <v>644</v>
      </c>
      <c r="L115">
        <v>2381.5</v>
      </c>
      <c r="M115">
        <v>179.47039971042199</v>
      </c>
      <c r="N115">
        <v>5.3739667930520103E-2</v>
      </c>
      <c r="O115">
        <v>9.4633848749881098E-3</v>
      </c>
      <c r="P115">
        <v>7.3222880666807696E-2</v>
      </c>
      <c r="Q115">
        <v>1.8926769749976199E-2</v>
      </c>
      <c r="R115">
        <v>2.89425100093139E-3</v>
      </c>
      <c r="S115">
        <v>1.6717441138457401E-3</v>
      </c>
      <c r="T115">
        <v>3.72881827427154E-3</v>
      </c>
      <c r="U115">
        <v>2.1931743744192998E-3</v>
      </c>
      <c r="V115">
        <v>6.2627617714295196</v>
      </c>
      <c r="W115">
        <v>7.27326955967908</v>
      </c>
      <c r="X115">
        <v>6.7680156655542998</v>
      </c>
      <c r="Y115" s="8">
        <f t="shared" si="4"/>
        <v>45.869606604179864</v>
      </c>
      <c r="Z115">
        <v>0.50525389412477695</v>
      </c>
      <c r="AA115">
        <v>0.17820644533691599</v>
      </c>
      <c r="AB115">
        <v>0.17835279462402401</v>
      </c>
      <c r="AC115">
        <v>0.17822265625</v>
      </c>
      <c r="AD115">
        <v>1.46349287107272E-4</v>
      </c>
      <c r="AE115">
        <v>2.18009281969485E-2</v>
      </c>
      <c r="AF115">
        <v>0.23681640625</v>
      </c>
      <c r="AG115">
        <v>2.1634423395943E-5</v>
      </c>
      <c r="AH115">
        <v>0.255126953125</v>
      </c>
      <c r="AI115">
        <v>1.6525242088389501E-5</v>
      </c>
      <c r="AJ115">
        <v>60</v>
      </c>
      <c r="AK115">
        <v>0.15553308611109201</v>
      </c>
      <c r="AL115">
        <v>0.156973872011343</v>
      </c>
      <c r="AM115">
        <v>0.15625</v>
      </c>
      <c r="AN115">
        <v>1.4407859002509001E-3</v>
      </c>
      <c r="AO115">
        <v>1.61711092211555E-2</v>
      </c>
      <c r="AP115">
        <v>0.185546875</v>
      </c>
      <c r="AQ115">
        <v>1.20959626671129E-4</v>
      </c>
      <c r="AR115">
        <v>0.41015625</v>
      </c>
      <c r="AS115">
        <v>3.5542620657254798E-6</v>
      </c>
      <c r="AT115">
        <v>7.9776828272203296E-5</v>
      </c>
      <c r="AU115">
        <v>7.2677717461941998E-5</v>
      </c>
      <c r="AV115">
        <v>2.0316495449710301E-5</v>
      </c>
      <c r="AW115">
        <v>1.6515592029333801E-5</v>
      </c>
      <c r="AX115">
        <v>2.4951180012773699E-6</v>
      </c>
      <c r="AY115">
        <v>1.8258866724478201E-6</v>
      </c>
      <c r="AZ115">
        <v>1.63668518915003E-6</v>
      </c>
      <c r="BA115">
        <v>1.6846233169255E-6</v>
      </c>
      <c r="BB115">
        <v>5.2173749824116096E-7</v>
      </c>
      <c r="BC115">
        <v>5.9368592673874403E-7</v>
      </c>
      <c r="BD115">
        <v>1.3300086622317699E-4</v>
      </c>
      <c r="BE115">
        <v>1.9530363145844499E-4</v>
      </c>
      <c r="BF115">
        <v>1.6913746569274299E-5</v>
      </c>
      <c r="BG115">
        <v>1.2382339294626401E-5</v>
      </c>
      <c r="BH115">
        <v>4.0616091597539797E-6</v>
      </c>
      <c r="BI115">
        <v>2.0236721876685599E-6</v>
      </c>
      <c r="BJ115">
        <v>1.2944167018591999E-6</v>
      </c>
      <c r="BK115">
        <v>1.1469233859315101E-6</v>
      </c>
      <c r="BL115">
        <v>1.7050958568499201E-6</v>
      </c>
      <c r="BM115">
        <v>1.3044384359905201E-6</v>
      </c>
      <c r="BN115">
        <v>0.106393923713092</v>
      </c>
      <c r="BO115">
        <v>0.149410488003692</v>
      </c>
      <c r="BP115">
        <v>8.5362051885516602E-3</v>
      </c>
      <c r="BQ115">
        <v>1.33179627764883E-2</v>
      </c>
      <c r="BR115">
        <v>1.092708398252E-2</v>
      </c>
      <c r="BS115">
        <v>1.0478768685629899E-2</v>
      </c>
      <c r="BT115">
        <v>3.38121321642019E-3</v>
      </c>
      <c r="BU115">
        <v>9.5466839730571698E-2</v>
      </c>
      <c r="BV115">
        <v>0.14977749670317</v>
      </c>
      <c r="BW115">
        <v>25.2994231126616</v>
      </c>
      <c r="BX115">
        <v>16.009645809031301</v>
      </c>
      <c r="BY115">
        <v>9.7367169396052908</v>
      </c>
      <c r="BZ115">
        <v>1.5430643764829199</v>
      </c>
      <c r="CA115">
        <v>0.04</v>
      </c>
      <c r="CB115">
        <v>2.5</v>
      </c>
      <c r="CC115">
        <v>185.39400000000001</v>
      </c>
      <c r="CD115">
        <v>0.378</v>
      </c>
      <c r="CE115">
        <v>1</v>
      </c>
      <c r="CF115">
        <v>19</v>
      </c>
      <c r="CG115">
        <v>12</v>
      </c>
      <c r="CH115">
        <v>3</v>
      </c>
      <c r="CI115">
        <v>25</v>
      </c>
      <c r="CJ115">
        <v>16</v>
      </c>
      <c r="CK115">
        <v>809.10816335678101</v>
      </c>
      <c r="CL115">
        <v>1</v>
      </c>
      <c r="CN115">
        <v>35.9</v>
      </c>
      <c r="CO115">
        <v>-106.3</v>
      </c>
      <c r="CP115">
        <v>1</v>
      </c>
      <c r="CQ115">
        <v>12</v>
      </c>
      <c r="CR115">
        <v>25</v>
      </c>
      <c r="DG115">
        <v>0.39062000000000002</v>
      </c>
      <c r="DL115">
        <v>8022</v>
      </c>
      <c r="DO115">
        <v>179.47039971042199</v>
      </c>
      <c r="DR115" s="1" t="s">
        <v>169</v>
      </c>
      <c r="DS115" s="1" t="s">
        <v>169</v>
      </c>
      <c r="DT115">
        <v>2381.5</v>
      </c>
      <c r="DU115" s="1">
        <v>6.7769326851148604</v>
      </c>
      <c r="DV115">
        <f t="shared" si="5"/>
        <v>8.9170195605605684E-3</v>
      </c>
      <c r="DW115" s="11">
        <v>-0.94718899999999995</v>
      </c>
      <c r="DX115">
        <v>283.85433999999998</v>
      </c>
      <c r="DY115" s="10" t="s">
        <v>650</v>
      </c>
      <c r="DZ115" s="10" t="s">
        <v>651</v>
      </c>
      <c r="EA115" s="10" t="s">
        <v>652</v>
      </c>
      <c r="EB115" s="10" t="s">
        <v>653</v>
      </c>
      <c r="EC115" s="10" t="s">
        <v>654</v>
      </c>
    </row>
    <row r="116" spans="1:133">
      <c r="B116">
        <v>-17.7</v>
      </c>
      <c r="C116">
        <v>94</v>
      </c>
      <c r="J116">
        <v>0.37</v>
      </c>
      <c r="K116" t="s">
        <v>655</v>
      </c>
      <c r="L116">
        <v>4231.3</v>
      </c>
      <c r="M116">
        <v>266.44466058545203</v>
      </c>
      <c r="N116">
        <v>0.231830984528832</v>
      </c>
      <c r="O116">
        <v>0.113218123706463</v>
      </c>
      <c r="P116">
        <v>0.384138107753139</v>
      </c>
      <c r="Q116">
        <v>0.22643624741292601</v>
      </c>
      <c r="R116">
        <v>4.2204207940381398E-2</v>
      </c>
      <c r="S116">
        <v>2.4048688522027101E-2</v>
      </c>
      <c r="T116">
        <v>3.9705044550137403E-2</v>
      </c>
      <c r="U116">
        <v>2.35436386836585E-2</v>
      </c>
      <c r="V116">
        <v>3.96099335818261</v>
      </c>
      <c r="W116">
        <v>3.0664188134123802</v>
      </c>
      <c r="X116">
        <v>3.51370608579749</v>
      </c>
      <c r="Y116" s="8">
        <f t="shared" si="4"/>
        <v>4.0550705977154324</v>
      </c>
      <c r="Z116">
        <v>0.44728727238511101</v>
      </c>
      <c r="AA116">
        <v>0.31968982414872998</v>
      </c>
      <c r="AB116">
        <v>0.32318431900079903</v>
      </c>
      <c r="AC116">
        <v>0.322265625</v>
      </c>
      <c r="AD116">
        <v>3.4944948520690398E-3</v>
      </c>
      <c r="AE116">
        <v>0.246604831137437</v>
      </c>
      <c r="AF116">
        <v>0.3271484375</v>
      </c>
      <c r="AG116">
        <v>0.118059545937254</v>
      </c>
      <c r="AH116">
        <v>0.33447265625</v>
      </c>
      <c r="AI116">
        <v>5.7812912515692601E-2</v>
      </c>
      <c r="AJ116">
        <v>60</v>
      </c>
      <c r="AK116">
        <v>0.286930767901942</v>
      </c>
      <c r="AL116">
        <v>0.34719820997274498</v>
      </c>
      <c r="AM116">
        <v>0.302734375</v>
      </c>
      <c r="AN116">
        <v>6.0267442070803298E-2</v>
      </c>
      <c r="AO116">
        <v>0.27018008633458102</v>
      </c>
      <c r="AP116">
        <v>0.400390625</v>
      </c>
      <c r="AQ116">
        <v>6.7891569963940499E-3</v>
      </c>
      <c r="AR116">
        <v>0.439453125</v>
      </c>
      <c r="AS116">
        <v>5.4822889252838297E-3</v>
      </c>
      <c r="AT116">
        <v>1.9276144321546201E-2</v>
      </c>
      <c r="AU116">
        <v>2.6404884017906399E-2</v>
      </c>
      <c r="AV116">
        <v>5.6053755391445199E-2</v>
      </c>
      <c r="AW116">
        <v>6.8892888572224198E-2</v>
      </c>
      <c r="AX116">
        <v>1.8503315995618601E-2</v>
      </c>
      <c r="AY116">
        <v>4.8976085535911297E-2</v>
      </c>
      <c r="AZ116">
        <v>6.8073250761519098E-3</v>
      </c>
      <c r="BA116">
        <v>2.0381979041966501E-2</v>
      </c>
      <c r="BB116">
        <v>3.62775462722147E-3</v>
      </c>
      <c r="BC116">
        <v>1.1098180513976E-2</v>
      </c>
      <c r="BD116">
        <v>7.8524940402759896E-2</v>
      </c>
      <c r="BE116">
        <v>0.14585700688269901</v>
      </c>
      <c r="BF116">
        <v>0.124804051366802</v>
      </c>
      <c r="BG116">
        <v>0.18334795036211499</v>
      </c>
      <c r="BH116">
        <v>4.8327622741040598E-2</v>
      </c>
      <c r="BI116">
        <v>0.100258214893913</v>
      </c>
      <c r="BJ116">
        <v>3.2512120408989501E-2</v>
      </c>
      <c r="BK116">
        <v>8.59042110470985E-2</v>
      </c>
      <c r="BL116">
        <v>1.9675158060768399E-2</v>
      </c>
      <c r="BM116">
        <v>6.0920066014504101E-2</v>
      </c>
      <c r="BN116">
        <v>0.62469496043851103</v>
      </c>
      <c r="BO116">
        <v>0.65839995194619105</v>
      </c>
      <c r="BP116">
        <v>7.5766374633037303</v>
      </c>
      <c r="BQ116">
        <v>0.33843710189738602</v>
      </c>
      <c r="BR116">
        <v>3.9575372826005601</v>
      </c>
      <c r="BS116">
        <v>4.7268898848531897</v>
      </c>
      <c r="BT116">
        <v>5.1181805591373504</v>
      </c>
      <c r="BU116">
        <v>-3.3328423221620498</v>
      </c>
      <c r="BV116">
        <v>4.7725232823161896</v>
      </c>
      <c r="BW116">
        <v>9.1018911738796593</v>
      </c>
      <c r="BX116">
        <v>7.4622276131849299</v>
      </c>
      <c r="BY116">
        <v>0.157849418926513</v>
      </c>
      <c r="BZ116">
        <v>0.60918126821788599</v>
      </c>
      <c r="CA116">
        <v>0.18</v>
      </c>
      <c r="CB116">
        <v>1.5</v>
      </c>
      <c r="CC116">
        <v>261.69200000000001</v>
      </c>
      <c r="CD116">
        <v>0.35799999999999998</v>
      </c>
      <c r="CE116">
        <v>21</v>
      </c>
      <c r="CF116">
        <v>0</v>
      </c>
      <c r="CG116">
        <v>0</v>
      </c>
      <c r="CH116">
        <v>21</v>
      </c>
      <c r="CI116">
        <v>36</v>
      </c>
      <c r="CJ116">
        <v>46</v>
      </c>
      <c r="CK116">
        <v>207.98417317867299</v>
      </c>
      <c r="CL116">
        <v>6</v>
      </c>
      <c r="CP116">
        <v>17</v>
      </c>
      <c r="CQ116">
        <v>40</v>
      </c>
      <c r="CR116">
        <v>25</v>
      </c>
      <c r="DG116">
        <v>62.088000000000001</v>
      </c>
      <c r="DL116">
        <v>14186</v>
      </c>
      <c r="DO116">
        <v>266.44466058545203</v>
      </c>
      <c r="DR116" s="1" t="s">
        <v>169</v>
      </c>
      <c r="DS116" s="1" t="s">
        <v>169</v>
      </c>
      <c r="DT116">
        <v>4231.3</v>
      </c>
      <c r="DU116" s="1">
        <v>4.4373847026110802</v>
      </c>
      <c r="DV116">
        <f t="shared" si="5"/>
        <v>0.9236786168135902</v>
      </c>
      <c r="DW116" s="11">
        <v>-3.2345709999999999</v>
      </c>
      <c r="DX116">
        <v>278.511932</v>
      </c>
      <c r="DY116" t="s">
        <v>169</v>
      </c>
      <c r="DZ116" t="s">
        <v>169</v>
      </c>
      <c r="EA116" t="s">
        <v>169</v>
      </c>
      <c r="EB116" t="s">
        <v>169</v>
      </c>
      <c r="EC116" t="s">
        <v>169</v>
      </c>
    </row>
  </sheetData>
  <mergeCells count="11">
    <mergeCell ref="CS2:DC2"/>
    <mergeCell ref="AT1:BC1"/>
    <mergeCell ref="BD1:BM1"/>
    <mergeCell ref="BN1:BV1"/>
    <mergeCell ref="BW1:BZ1"/>
    <mergeCell ref="CA1:DQ1"/>
    <mergeCell ref="A1:M1"/>
    <mergeCell ref="N1:U1"/>
    <mergeCell ref="V1:Z1"/>
    <mergeCell ref="AA1:AI1"/>
    <mergeCell ref="AJ1:AS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16"/>
  <sheetViews>
    <sheetView topLeftCell="CA1" zoomScaleNormal="100" zoomScalePageLayoutView="60" workbookViewId="0">
      <selection activeCell="CC3" sqref="CC3"/>
    </sheetView>
  </sheetViews>
  <sheetFormatPr defaultRowHeight="12.75"/>
  <cols>
    <col min="1" max="1" width="14.85546875" style="1"/>
    <col min="2" max="2" width="8.28515625" style="1"/>
    <col min="3" max="3" width="14.7109375" style="1"/>
    <col min="4" max="4" width="17.5703125" style="1"/>
    <col min="5" max="5" width="16.42578125" style="1"/>
    <col min="6" max="6" width="16.85546875" style="1"/>
    <col min="7" max="7" width="17" style="1"/>
    <col min="8" max="8" width="21.85546875" style="1"/>
    <col min="9" max="9" width="13.140625" style="1"/>
    <col min="10" max="10" width="20.140625" style="1"/>
    <col min="11" max="12" width="16.5703125" style="1"/>
    <col min="13" max="13" width="17.28515625" style="1"/>
    <col min="14" max="14" width="16.42578125" style="1"/>
    <col min="15" max="15" width="17.28515625" style="1"/>
    <col min="16" max="16" width="21.5703125" style="1"/>
    <col min="17" max="17" width="21.140625" style="1"/>
    <col min="18" max="18" width="26.28515625" style="1"/>
    <col min="19" max="20" width="16.42578125" style="1"/>
    <col min="21" max="21" width="19.7109375" style="1"/>
    <col min="22" max="22" width="16.42578125" style="1"/>
    <col min="23" max="23" width="20.42578125" style="1"/>
    <col min="24" max="24" width="17.28515625" style="1"/>
    <col min="25" max="25" width="5.28515625" style="1"/>
    <col min="26" max="27" width="21.140625" style="1"/>
    <col min="28" max="28" width="14.7109375" style="1"/>
    <col min="29" max="30" width="16.7109375" style="1"/>
    <col min="31" max="31" width="19.7109375" style="1"/>
    <col min="32" max="32" width="16.85546875" style="1"/>
    <col min="33" max="33" width="21.140625" style="1"/>
    <col min="34" max="34" width="17.28515625" style="1"/>
    <col min="35" max="35" width="18" style="1"/>
    <col min="36" max="37" width="19.5703125" style="1"/>
    <col min="38" max="38" width="17" style="1"/>
    <col min="39" max="39" width="19.5703125" style="1"/>
    <col min="40" max="40" width="16.7109375" style="1"/>
    <col min="41" max="41" width="21" style="1"/>
    <col min="42" max="42" width="16.7109375" style="1"/>
    <col min="43" max="43" width="34.7109375" style="1"/>
    <col min="44" max="44" width="17" style="1"/>
    <col min="45" max="45" width="35" style="1"/>
    <col min="46" max="46" width="16.42578125" style="1"/>
    <col min="47" max="47" width="35.28515625" style="1"/>
    <col min="48" max="48" width="16.42578125" style="1"/>
    <col min="49" max="49" width="34.42578125" style="1"/>
    <col min="50" max="50" width="16.42578125" style="1"/>
    <col min="51" max="51" width="34.42578125" style="1"/>
    <col min="52" max="52" width="16.85546875" style="1"/>
    <col min="53" max="53" width="34.7109375" style="1"/>
    <col min="54" max="54" width="16.7109375" style="1"/>
    <col min="55" max="55" width="29.140625" style="1"/>
    <col min="56" max="56" width="16.5703125" style="1"/>
    <col min="57" max="57" width="42" style="1"/>
    <col min="58" max="58" width="41" style="1"/>
    <col min="59" max="59" width="42.7109375" style="1"/>
    <col min="60" max="60" width="16.7109375" style="1"/>
    <col min="61" max="61" width="44.28515625" style="1"/>
    <col min="62" max="62" width="46.140625" style="1"/>
    <col min="63" max="63" width="16.5703125" style="1"/>
    <col min="64" max="64" width="35" style="1"/>
    <col min="65" max="65" width="16.42578125" style="1"/>
    <col min="66" max="66" width="39" style="1"/>
    <col min="67" max="67" width="16.5703125" style="1"/>
    <col min="68" max="68" width="20.28515625" style="1"/>
    <col min="69" max="69" width="20.85546875" style="1"/>
    <col min="70" max="70" width="14.5703125" style="1"/>
    <col min="71" max="71" width="26.28515625" style="1"/>
    <col min="72" max="72" width="14.28515625" style="1"/>
    <col min="73" max="73" width="14.5703125" style="1"/>
    <col min="74" max="74" width="13.7109375" style="1"/>
    <col min="75" max="75" width="10.7109375" style="1"/>
    <col min="76" max="76" width="11.140625" style="1"/>
    <col min="77" max="77" width="10.7109375" style="1"/>
    <col min="78" max="78" width="11.42578125" style="1"/>
    <col min="79" max="79" width="8.28515625" style="1"/>
    <col min="80" max="80" width="18.7109375" style="1"/>
    <col min="81" max="81" width="16.28515625" style="1"/>
    <col min="82" max="82" width="10.7109375" style="1"/>
    <col min="83" max="83" width="11.140625" style="1"/>
    <col min="84" max="84" width="10.42578125" style="1"/>
    <col min="85" max="85" width="13.28515625" style="1"/>
    <col min="86" max="86" width="11.42578125" style="1"/>
    <col min="87" max="87" width="12" style="1"/>
    <col min="88" max="88" width="16.140625" style="1"/>
    <col min="89" max="89" width="8.42578125" style="1"/>
    <col min="90" max="90" width="9.42578125" style="1"/>
    <col min="91" max="91" width="10.28515625" style="1"/>
    <col min="92" max="92" width="9.140625" style="1"/>
    <col min="93" max="93" width="18.28515625" style="1"/>
    <col min="94" max="94" width="14.42578125" style="1"/>
    <col min="95" max="95" width="12.7109375" style="1"/>
    <col min="96" max="97" width="14.140625" style="1"/>
    <col min="98" max="98" width="15.5703125" style="1"/>
    <col min="99" max="99" width="16.7109375" style="1"/>
    <col min="100" max="100" width="15.5703125" style="1"/>
    <col min="101" max="101" width="17" style="1"/>
    <col min="102" max="102" width="11.140625" style="1"/>
    <col min="103" max="1025" width="12.7109375" style="1"/>
  </cols>
  <sheetData>
    <row r="1" spans="1:102" s="3" customFormat="1">
      <c r="A1" s="110" t="s">
        <v>0</v>
      </c>
      <c r="B1" s="110"/>
      <c r="C1" s="110"/>
      <c r="D1" s="109" t="s">
        <v>1</v>
      </c>
      <c r="E1" s="109"/>
      <c r="F1" s="109"/>
      <c r="G1" s="109"/>
      <c r="H1" s="109"/>
      <c r="I1" s="109"/>
      <c r="J1" s="109"/>
      <c r="K1" s="109"/>
      <c r="L1" s="109" t="s">
        <v>2</v>
      </c>
      <c r="M1" s="109"/>
      <c r="N1" s="109"/>
      <c r="O1" s="109"/>
      <c r="P1" s="109" t="s">
        <v>3</v>
      </c>
      <c r="Q1" s="109"/>
      <c r="R1" s="109"/>
      <c r="S1" s="109"/>
      <c r="T1" s="109"/>
      <c r="U1" s="109"/>
      <c r="V1" s="109"/>
      <c r="W1" s="109"/>
      <c r="X1" s="109"/>
      <c r="Y1" s="109" t="s">
        <v>4</v>
      </c>
      <c r="Z1" s="109"/>
      <c r="AA1" s="109"/>
      <c r="AB1" s="109"/>
      <c r="AC1" s="109"/>
      <c r="AD1" s="109"/>
      <c r="AE1" s="109"/>
      <c r="AF1" s="109"/>
      <c r="AG1" s="109"/>
      <c r="AH1" s="109"/>
      <c r="AI1" s="109" t="s">
        <v>5</v>
      </c>
      <c r="AJ1" s="109"/>
      <c r="AK1" s="109"/>
      <c r="AL1" s="109"/>
      <c r="AM1" s="109"/>
      <c r="AN1" s="109"/>
      <c r="AO1" s="109"/>
      <c r="AP1" s="109"/>
      <c r="AQ1" s="109"/>
      <c r="AR1" s="109"/>
      <c r="AS1" s="109" t="s">
        <v>6</v>
      </c>
      <c r="AT1" s="109"/>
      <c r="AU1" s="109"/>
      <c r="AV1" s="109"/>
      <c r="AW1" s="109"/>
      <c r="AX1" s="109"/>
      <c r="AY1" s="109"/>
      <c r="AZ1" s="109"/>
      <c r="BA1" s="109"/>
      <c r="BB1" s="109"/>
      <c r="BC1" s="109" t="s">
        <v>7</v>
      </c>
      <c r="BD1" s="109"/>
      <c r="BE1" s="109"/>
      <c r="BF1" s="109"/>
      <c r="BG1" s="109"/>
      <c r="BH1" s="109"/>
      <c r="BI1" s="109"/>
      <c r="BJ1" s="109"/>
      <c r="BK1" s="109"/>
      <c r="BL1" s="109" t="s">
        <v>8</v>
      </c>
      <c r="BM1" s="109"/>
      <c r="BN1" s="109"/>
      <c r="BO1" s="109"/>
      <c r="BP1" s="109" t="s">
        <v>9</v>
      </c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</row>
    <row r="2" spans="1:10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14</v>
      </c>
      <c r="H2" s="3" t="s">
        <v>16</v>
      </c>
      <c r="I2" s="3" t="s">
        <v>14</v>
      </c>
      <c r="J2" s="3" t="s">
        <v>17</v>
      </c>
      <c r="K2" s="3" t="s">
        <v>14</v>
      </c>
      <c r="L2" s="3" t="s">
        <v>18</v>
      </c>
      <c r="M2" s="3" t="s">
        <v>19</v>
      </c>
      <c r="N2" s="3" t="s">
        <v>20</v>
      </c>
      <c r="O2" s="3" t="s">
        <v>14</v>
      </c>
      <c r="P2" s="3" t="s">
        <v>21</v>
      </c>
      <c r="Q2" s="3" t="s">
        <v>22</v>
      </c>
      <c r="R2" s="3" t="s">
        <v>23</v>
      </c>
      <c r="S2" s="3" t="s">
        <v>14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26</v>
      </c>
      <c r="Y2" s="6" t="s">
        <v>28</v>
      </c>
      <c r="Z2" s="3" t="s">
        <v>21</v>
      </c>
      <c r="AA2" s="3" t="s">
        <v>22</v>
      </c>
      <c r="AB2" s="3" t="s">
        <v>23</v>
      </c>
      <c r="AC2" s="3" t="s">
        <v>14</v>
      </c>
      <c r="AD2" s="3" t="s">
        <v>24</v>
      </c>
      <c r="AE2" s="6" t="s">
        <v>25</v>
      </c>
      <c r="AF2" s="6" t="s">
        <v>26</v>
      </c>
      <c r="AG2" s="6" t="s">
        <v>27</v>
      </c>
      <c r="AH2" s="6" t="s">
        <v>26</v>
      </c>
      <c r="AI2" s="3" t="s">
        <v>29</v>
      </c>
      <c r="AJ2" s="3" t="s">
        <v>30</v>
      </c>
      <c r="AK2" s="3" t="s">
        <v>31</v>
      </c>
      <c r="AL2" s="3" t="s">
        <v>30</v>
      </c>
      <c r="AM2" s="3" t="s">
        <v>32</v>
      </c>
      <c r="AN2" s="3" t="s">
        <v>30</v>
      </c>
      <c r="AO2" s="3" t="s">
        <v>33</v>
      </c>
      <c r="AP2" s="3" t="s">
        <v>30</v>
      </c>
      <c r="AQ2" s="3" t="s">
        <v>34</v>
      </c>
      <c r="AR2" s="3" t="s">
        <v>30</v>
      </c>
      <c r="AS2" s="3" t="s">
        <v>29</v>
      </c>
      <c r="AT2" s="3" t="s">
        <v>30</v>
      </c>
      <c r="AU2" s="3" t="s">
        <v>31</v>
      </c>
      <c r="AV2" s="3" t="s">
        <v>30</v>
      </c>
      <c r="AW2" s="3" t="s">
        <v>32</v>
      </c>
      <c r="AX2" s="3" t="s">
        <v>30</v>
      </c>
      <c r="AY2" s="3" t="s">
        <v>33</v>
      </c>
      <c r="AZ2" s="3" t="s">
        <v>30</v>
      </c>
      <c r="BA2" s="3" t="s">
        <v>34</v>
      </c>
      <c r="BB2" s="3" t="s">
        <v>30</v>
      </c>
      <c r="BC2" s="3" t="s">
        <v>35</v>
      </c>
      <c r="BD2" s="3" t="s">
        <v>14</v>
      </c>
      <c r="BE2" s="3" t="s">
        <v>36</v>
      </c>
      <c r="BF2" s="3" t="s">
        <v>37</v>
      </c>
      <c r="BG2" s="3" t="s">
        <v>38</v>
      </c>
      <c r="BH2" s="3" t="s">
        <v>14</v>
      </c>
      <c r="BI2" s="3" t="s">
        <v>39</v>
      </c>
      <c r="BJ2" s="3" t="s">
        <v>40</v>
      </c>
      <c r="BK2" s="3" t="s">
        <v>14</v>
      </c>
      <c r="BL2" s="3" t="s">
        <v>41</v>
      </c>
      <c r="BM2" s="3" t="s">
        <v>14</v>
      </c>
      <c r="BN2" s="3" t="s">
        <v>42</v>
      </c>
      <c r="BO2" s="3" t="s">
        <v>14</v>
      </c>
      <c r="BP2" s="3" t="s">
        <v>43</v>
      </c>
      <c r="BQ2" s="3" t="s">
        <v>44</v>
      </c>
      <c r="BR2" s="3" t="s">
        <v>45</v>
      </c>
      <c r="BS2" s="3" t="s">
        <v>46</v>
      </c>
      <c r="BT2" s="3" t="s">
        <v>47</v>
      </c>
      <c r="BU2" s="3" t="s">
        <v>48</v>
      </c>
      <c r="BV2" s="3" t="s">
        <v>49</v>
      </c>
      <c r="BW2" s="3" t="s">
        <v>50</v>
      </c>
      <c r="BX2" s="3" t="s">
        <v>51</v>
      </c>
      <c r="BY2" s="3" t="s">
        <v>52</v>
      </c>
      <c r="BZ2" s="3" t="s">
        <v>53</v>
      </c>
      <c r="CA2" s="3" t="s">
        <v>54</v>
      </c>
      <c r="CB2" s="3" t="s">
        <v>55</v>
      </c>
      <c r="CC2" s="3" t="s">
        <v>56</v>
      </c>
      <c r="CD2" s="3" t="s">
        <v>57</v>
      </c>
      <c r="CE2" s="3" t="s">
        <v>58</v>
      </c>
      <c r="CF2" s="3" t="s">
        <v>59</v>
      </c>
      <c r="CG2" s="3" t="s">
        <v>60</v>
      </c>
      <c r="CH2" s="3" t="s">
        <v>61</v>
      </c>
      <c r="CI2" s="3" t="s">
        <v>62</v>
      </c>
      <c r="CJ2" s="3" t="s">
        <v>63</v>
      </c>
      <c r="CK2" s="3" t="s">
        <v>64</v>
      </c>
      <c r="CL2" s="3" t="s">
        <v>65</v>
      </c>
      <c r="CM2" s="3" t="s">
        <v>66</v>
      </c>
      <c r="CN2" s="3" t="s">
        <v>67</v>
      </c>
      <c r="CO2" s="3" t="s">
        <v>656</v>
      </c>
      <c r="CP2" s="3" t="s">
        <v>657</v>
      </c>
      <c r="CQ2" s="3" t="s">
        <v>658</v>
      </c>
      <c r="CR2" s="27" t="s">
        <v>69</v>
      </c>
      <c r="CS2" s="3" t="s">
        <v>70</v>
      </c>
      <c r="CT2" s="3" t="s">
        <v>71</v>
      </c>
      <c r="CU2" s="3" t="s">
        <v>72</v>
      </c>
      <c r="CV2" s="3" t="s">
        <v>73</v>
      </c>
      <c r="CW2" s="3" t="s">
        <v>74</v>
      </c>
      <c r="CX2" s="3" t="s">
        <v>659</v>
      </c>
    </row>
    <row r="3" spans="1:102">
      <c r="A3" s="7">
        <f>data!A3</f>
        <v>39773</v>
      </c>
      <c r="B3" s="7" t="str">
        <f>data!K3</f>
        <v>IS56</v>
      </c>
      <c r="C3" s="1">
        <f>data!L3</f>
        <v>732.637875664685</v>
      </c>
      <c r="D3" s="1">
        <f>data!N3</f>
        <v>0.166886126406943</v>
      </c>
      <c r="E3" s="1">
        <f>data!O3</f>
        <v>3.02594055981289E-2</v>
      </c>
      <c r="F3" s="1">
        <f>data!P3</f>
        <v>0.27662670924216798</v>
      </c>
      <c r="G3" s="1">
        <f>data!Q3</f>
        <v>6.0518811196257703E-2</v>
      </c>
      <c r="H3" s="1">
        <f>data!R3</f>
        <v>3.97636726280114E-2</v>
      </c>
      <c r="I3" s="1">
        <f>data!S3</f>
        <v>2.3369646812054501E-2</v>
      </c>
      <c r="J3" s="1">
        <f>data!T3</f>
        <v>3.1685053507080799E-2</v>
      </c>
      <c r="K3" s="1">
        <f>data!U3</f>
        <v>1.8045102480610101E-2</v>
      </c>
      <c r="L3" s="1">
        <f>data!V3</f>
        <v>4.0663742083541496</v>
      </c>
      <c r="M3" s="1">
        <f>data!W3</f>
        <v>3.3882138613869901</v>
      </c>
      <c r="N3" s="1">
        <f>data!X3</f>
        <v>3.7272940348705701</v>
      </c>
      <c r="O3" s="1">
        <f>data!Z3</f>
        <v>0.33908017348357999</v>
      </c>
      <c r="P3" s="1">
        <f>data!AA3</f>
        <v>0.27189256762752301</v>
      </c>
      <c r="Q3" s="1">
        <f>data!AB3</f>
        <v>0.27444191888450398</v>
      </c>
      <c r="R3" s="1">
        <f>data!AC3</f>
        <v>0.2734375</v>
      </c>
      <c r="S3" s="1">
        <f>data!AD3</f>
        <v>2.5493512569807501E-3</v>
      </c>
      <c r="T3" s="1">
        <f>data!AE3</f>
        <v>0.31493349444984198</v>
      </c>
      <c r="U3" s="1">
        <f>data!AF3</f>
        <v>0.2880859375</v>
      </c>
      <c r="V3" s="1">
        <f>data!AG3</f>
        <v>1.42133333732369E-2</v>
      </c>
      <c r="W3" s="1">
        <f>data!AH3</f>
        <v>0.302734375</v>
      </c>
      <c r="X3" s="1">
        <f>data!AI3</f>
        <v>7.5428070331334703E-3</v>
      </c>
      <c r="Y3" s="1">
        <f>data!AJ3</f>
        <v>40</v>
      </c>
      <c r="Z3" s="1">
        <f>data!AK3</f>
        <v>0.27249440165870997</v>
      </c>
      <c r="AA3" s="1">
        <f>data!AL3</f>
        <v>0.31223911899794399</v>
      </c>
      <c r="AB3" s="1">
        <f>data!AM3</f>
        <v>0.29296875</v>
      </c>
      <c r="AC3" s="1">
        <f>data!AN3</f>
        <v>3.9744717339233598E-2</v>
      </c>
      <c r="AD3" s="1">
        <f>data!AO3</f>
        <v>0.29556506189174803</v>
      </c>
      <c r="AE3" s="1">
        <f>data!AP3</f>
        <v>0.41015625</v>
      </c>
      <c r="AF3" s="1">
        <f>data!AQ3</f>
        <v>3.02602045551388E-3</v>
      </c>
      <c r="AG3" s="1">
        <f>data!AR3</f>
        <v>0.6640625</v>
      </c>
      <c r="AH3" s="1">
        <f>data!AS3</f>
        <v>3.3710648587561898E-4</v>
      </c>
      <c r="AI3" s="1">
        <f>data!AT3</f>
        <v>1.4048439211589899E-2</v>
      </c>
      <c r="AJ3" s="1">
        <f>data!AU3</f>
        <v>1.35909423701108E-2</v>
      </c>
      <c r="AK3" s="1">
        <f>data!AV3</f>
        <v>2.65815586464359E-2</v>
      </c>
      <c r="AL3" s="1">
        <f>data!AW3</f>
        <v>3.2347310895552497E-2</v>
      </c>
      <c r="AM3" s="1">
        <f>data!AX3</f>
        <v>9.5899287533890995E-4</v>
      </c>
      <c r="AN3" s="1">
        <f>data!AY3</f>
        <v>7.3695451052553499E-4</v>
      </c>
      <c r="AO3" s="1">
        <f>data!AZ3</f>
        <v>2.5237759622821201E-4</v>
      </c>
      <c r="AP3" s="1">
        <f>data!BA3</f>
        <v>1.4659413769867299E-4</v>
      </c>
      <c r="AQ3" s="1">
        <f>data!BB3</f>
        <v>1.6660394788220299E-4</v>
      </c>
      <c r="AR3" s="1">
        <f>data!BC3</f>
        <v>2.33564323069006E-4</v>
      </c>
      <c r="AS3" s="1">
        <f>data!BD3</f>
        <v>2.1984398509183101E-2</v>
      </c>
      <c r="AT3" s="1">
        <f>data!BE3</f>
        <v>3.1158484137819999E-2</v>
      </c>
      <c r="AU3" s="1">
        <f>data!BF3</f>
        <v>3.7694737282960598E-2</v>
      </c>
      <c r="AV3" s="1">
        <f>data!BG3</f>
        <v>3.7888230474012997E-2</v>
      </c>
      <c r="AW3" s="1">
        <f>data!BH3</f>
        <v>3.9392112651317496E-3</v>
      </c>
      <c r="AX3" s="1">
        <f>data!BI3</f>
        <v>8.7586461388778503E-3</v>
      </c>
      <c r="AY3" s="1">
        <f>data!BJ3</f>
        <v>8.5953027515469E-4</v>
      </c>
      <c r="AZ3" s="1">
        <f>data!BK3</f>
        <v>1.0940505700639299E-3</v>
      </c>
      <c r="BA3" s="1">
        <f>data!BL3</f>
        <v>3.8984698219806302E-4</v>
      </c>
      <c r="BB3" s="1">
        <f>data!BM3</f>
        <v>5.0921798310000696E-4</v>
      </c>
      <c r="BC3" s="1">
        <f>data!BN3</f>
        <v>0.43356191329833399</v>
      </c>
      <c r="BD3" s="1">
        <f>data!BO3</f>
        <v>7.6980824765231104E-2</v>
      </c>
      <c r="BE3" s="1">
        <f>data!BP3</f>
        <v>0.43039771206108002</v>
      </c>
      <c r="BF3" s="1">
        <f>data!BQ3</f>
        <v>0.18870421586669101</v>
      </c>
      <c r="BG3" s="1">
        <f>data!BR3</f>
        <v>0.30955096396388498</v>
      </c>
      <c r="BH3" s="1">
        <f>data!BS3</f>
        <v>0.625383991024</v>
      </c>
      <c r="BI3" s="1">
        <f>data!BT3</f>
        <v>0.17090311012773801</v>
      </c>
      <c r="BJ3" s="1">
        <f>data!BU3</f>
        <v>0.12401094933444801</v>
      </c>
      <c r="BK3" s="1">
        <f>data!BV3</f>
        <v>0.63010410537516903</v>
      </c>
      <c r="BL3" s="1">
        <f>data!BW3</f>
        <v>6.9567696080290897</v>
      </c>
      <c r="BM3" s="1">
        <f>data!BX3</f>
        <v>4.36267300644037</v>
      </c>
      <c r="BN3" s="1">
        <f>data!BY3</f>
        <v>1.4006156134888199</v>
      </c>
      <c r="BO3" s="1">
        <f>data!BZ3</f>
        <v>0.76677840741980297</v>
      </c>
      <c r="BP3" s="1">
        <f>data!CA3</f>
        <v>0.10634</v>
      </c>
      <c r="BQ3" s="1">
        <f>data!CB3</f>
        <v>1.66</v>
      </c>
      <c r="BR3" s="1">
        <f>data!CC3</f>
        <v>42.258000000000003</v>
      </c>
      <c r="BS3" s="1">
        <f>data!CD3</f>
        <v>0.33400000000000002</v>
      </c>
      <c r="BT3" s="1">
        <f>data!CE3</f>
        <v>0</v>
      </c>
      <c r="BU3" s="1">
        <f>data!CF3</f>
        <v>30</v>
      </c>
      <c r="BV3" s="1">
        <f>data!CG3</f>
        <v>6</v>
      </c>
      <c r="BW3" s="1">
        <f>data!CH3</f>
        <v>1</v>
      </c>
      <c r="BX3" s="1">
        <f>data!CI3</f>
        <v>13</v>
      </c>
      <c r="BY3" s="1">
        <f>data!CJ3</f>
        <v>57</v>
      </c>
      <c r="BZ3" s="1">
        <f>data!CK3</f>
        <v>159.06190490722699</v>
      </c>
      <c r="CA3" s="1">
        <f>data!CL3</f>
        <v>1</v>
      </c>
      <c r="CB3" s="1">
        <f>data!DG3</f>
        <v>-54.748399999999997</v>
      </c>
      <c r="CC3" s="1">
        <f>data!J3</f>
        <v>0.38</v>
      </c>
      <c r="CD3" s="1">
        <f>data!CP3</f>
        <v>0</v>
      </c>
      <c r="CE3" s="1">
        <f>data!CQ3</f>
        <v>26</v>
      </c>
      <c r="CF3" s="1">
        <f>data!CR3</f>
        <v>38</v>
      </c>
      <c r="CG3" s="1">
        <f>data!DL3</f>
        <v>2782</v>
      </c>
      <c r="CH3" s="1">
        <f>data!B3</f>
        <v>53</v>
      </c>
      <c r="CI3" s="1">
        <f>data!C3</f>
        <v>-109.89</v>
      </c>
      <c r="CJ3" s="1">
        <f>data!DO3</f>
        <v>41.460552374366401</v>
      </c>
      <c r="CK3" s="1">
        <f>data!CN3</f>
        <v>48.3</v>
      </c>
      <c r="CL3" s="1">
        <f>data!CO3</f>
        <v>-117.1</v>
      </c>
      <c r="CM3" s="1">
        <f>data!DR3</f>
        <v>732.637875664685</v>
      </c>
      <c r="CN3" s="1">
        <f>data!DS3</f>
        <v>41.346022952519299</v>
      </c>
      <c r="CO3" s="1">
        <f>IF(OR(data!DU3="Inf",data!DU3="NaN"),data!X3,data!DU3)</f>
        <v>3.0857824604053299</v>
      </c>
      <c r="CP3" s="1">
        <f>data!DU3</f>
        <v>3.0857824604053299</v>
      </c>
      <c r="CQ3" s="1">
        <f t="shared" ref="CQ3:CQ34" si="0">C3/CG3</f>
        <v>0.26334934423604783</v>
      </c>
      <c r="CR3" s="28">
        <f>data!DW3</f>
        <v>1.2627919999999999</v>
      </c>
      <c r="CS3" s="1">
        <f>data!DX3</f>
        <v>260.99911500000002</v>
      </c>
      <c r="CT3" s="1" t="str">
        <f>data!DY3</f>
        <v>-55.013340</v>
      </c>
      <c r="CU3" s="1" t="str">
        <f>data!DZ3</f>
        <v>-55.683323</v>
      </c>
      <c r="CV3" s="1" t="str">
        <f>data!EA3</f>
        <v>-1.237784</v>
      </c>
      <c r="CW3" s="1" t="str">
        <f>data!EB3</f>
        <v>-2.737179</v>
      </c>
      <c r="CX3" s="1" t="str">
        <f>data!EC3</f>
        <v>260.999115</v>
      </c>
    </row>
    <row r="4" spans="1:102">
      <c r="A4" s="7">
        <f>data!A4</f>
        <v>39773</v>
      </c>
      <c r="B4" s="7" t="str">
        <f>data!K4</f>
        <v>IS18</v>
      </c>
      <c r="C4" s="1">
        <f>data!L4</f>
        <v>3187.7549424546701</v>
      </c>
      <c r="D4" s="1">
        <f>data!N4</f>
        <v>0.32227824094164198</v>
      </c>
      <c r="E4" s="1">
        <f>data!O4</f>
        <v>2.2639275079973001E-2</v>
      </c>
      <c r="F4" s="1">
        <f>data!P4</f>
        <v>0.49399669004326602</v>
      </c>
      <c r="G4" s="1">
        <f>data!Q4</f>
        <v>4.5278550159946002E-2</v>
      </c>
      <c r="H4" s="1">
        <f>data!R4</f>
        <v>1.7436129624759801E-2</v>
      </c>
      <c r="I4" s="1">
        <f>data!S4</f>
        <v>1.0068027806330501E-2</v>
      </c>
      <c r="J4" s="1">
        <f>data!T4</f>
        <v>1.5707103675292999E-2</v>
      </c>
      <c r="K4" s="1">
        <f>data!U4</f>
        <v>9.3661897022163706E-3</v>
      </c>
      <c r="L4" s="1">
        <f>data!V4</f>
        <v>5.5289220719546996</v>
      </c>
      <c r="M4" s="1">
        <f>data!W4</f>
        <v>6.2054865534066703</v>
      </c>
      <c r="N4" s="1">
        <f>data!X4</f>
        <v>5.8672043126806797</v>
      </c>
      <c r="O4" s="1">
        <f>data!Z4</f>
        <v>0.338282240725988</v>
      </c>
      <c r="P4" s="1">
        <f>data!AA4</f>
        <v>3.8070032005720201E-3</v>
      </c>
      <c r="Q4" s="1">
        <f>data!AB4</f>
        <v>0</v>
      </c>
      <c r="R4" s="1">
        <f>data!AC4</f>
        <v>0.1824951171875</v>
      </c>
      <c r="S4" s="1">
        <f>data!AD4</f>
        <v>0</v>
      </c>
      <c r="T4" s="1">
        <f>data!AE4</f>
        <v>1.28802002893481</v>
      </c>
      <c r="U4" s="1">
        <f>data!AF4</f>
        <v>0.1861572265625</v>
      </c>
      <c r="V4" s="1">
        <f>data!AG4</f>
        <v>5.5661824505913803E-2</v>
      </c>
      <c r="W4" s="1">
        <f>data!AH4</f>
        <v>0.2001953125</v>
      </c>
      <c r="X4" s="1">
        <f>data!AI4</f>
        <v>1.68133672727089E-2</v>
      </c>
      <c r="Y4" s="1">
        <f>data!AJ4</f>
        <v>80</v>
      </c>
      <c r="Z4" s="1">
        <f>data!AK4</f>
        <v>0</v>
      </c>
      <c r="AA4" s="1">
        <f>data!AL4</f>
        <v>0</v>
      </c>
      <c r="AB4" s="1">
        <f>data!AM4</f>
        <v>0.17578125</v>
      </c>
      <c r="AC4" s="1">
        <f>data!AN4</f>
        <v>0</v>
      </c>
      <c r="AD4" s="1">
        <f>data!AO4</f>
        <v>1.0201104092261599</v>
      </c>
      <c r="AE4" s="1">
        <f>data!AP4</f>
        <v>0.205078125</v>
      </c>
      <c r="AF4" s="1">
        <f>data!AQ4</f>
        <v>1.9304459027410001E-2</v>
      </c>
      <c r="AG4" s="1">
        <f>data!AR4</f>
        <v>0.60546875</v>
      </c>
      <c r="AH4" s="1">
        <f>data!AS4</f>
        <v>3.32655493904412E-3</v>
      </c>
      <c r="AI4" s="1">
        <f>data!AT4</f>
        <v>26.754770078816399</v>
      </c>
      <c r="AJ4" s="1">
        <f>data!AU4</f>
        <v>27.223979640028698</v>
      </c>
      <c r="AK4" s="1">
        <f>data!AV4</f>
        <v>11.6897908140502</v>
      </c>
      <c r="AL4" s="1">
        <f>data!AW4</f>
        <v>11.855880763906599</v>
      </c>
      <c r="AM4" s="1">
        <f>data!AX4</f>
        <v>3.6604190118866499E-3</v>
      </c>
      <c r="AN4" s="1">
        <f>data!AY4</f>
        <v>4.1631309061154398E-3</v>
      </c>
      <c r="AO4" s="1">
        <f>data!AZ4</f>
        <v>5.1996516239402202E-3</v>
      </c>
      <c r="AP4" s="1">
        <f>data!BA4</f>
        <v>4.1264661756997703E-3</v>
      </c>
      <c r="AQ4" s="1">
        <f>data!BB4</f>
        <v>1.1612449283027299E-3</v>
      </c>
      <c r="AR4" s="1">
        <f>data!BC4</f>
        <v>1.2270846418500599E-3</v>
      </c>
      <c r="AS4" s="1">
        <f>data!BD4</f>
        <v>26.754770078816399</v>
      </c>
      <c r="AT4" s="1">
        <f>data!BE4</f>
        <v>27.223979640028698</v>
      </c>
      <c r="AU4" s="1">
        <f>data!BF4</f>
        <v>11.6897908140502</v>
      </c>
      <c r="AV4" s="1">
        <f>data!BG4</f>
        <v>11.855880763906599</v>
      </c>
      <c r="AW4" s="1">
        <f>data!BH4</f>
        <v>3.6604190118866499E-3</v>
      </c>
      <c r="AX4" s="1">
        <f>data!BI4</f>
        <v>4.1631309061154398E-3</v>
      </c>
      <c r="AY4" s="1">
        <f>data!BJ4</f>
        <v>5.1996516239402202E-3</v>
      </c>
      <c r="AZ4" s="1">
        <f>data!BK4</f>
        <v>4.1264661756997703E-3</v>
      </c>
      <c r="BA4" s="1">
        <f>data!BL4</f>
        <v>1.1612449283027299E-3</v>
      </c>
      <c r="BB4" s="1">
        <f>data!BM4</f>
        <v>1.2270846418500599E-3</v>
      </c>
      <c r="BC4" s="1">
        <f>data!BN4</f>
        <v>3.1405007880802902</v>
      </c>
      <c r="BD4" s="1">
        <f>data!BO4</f>
        <v>0.39817858263026701</v>
      </c>
      <c r="BE4" s="1">
        <f>data!BP4</f>
        <v>0.30807780026420201</v>
      </c>
      <c r="BF4" s="1">
        <f>data!BQ4</f>
        <v>0.21994231441043799</v>
      </c>
      <c r="BG4" s="1">
        <f>data!BR4</f>
        <v>0.26401005733732003</v>
      </c>
      <c r="BH4" s="1">
        <f>data!BS4</f>
        <v>0.60900812621502398</v>
      </c>
      <c r="BI4" s="1">
        <f>data!BT4</f>
        <v>6.23211997103678E-2</v>
      </c>
      <c r="BJ4" s="1">
        <f>data!BU4</f>
        <v>2.8764907307429701</v>
      </c>
      <c r="BK4" s="1">
        <f>data!BV4</f>
        <v>0.72762427217718795</v>
      </c>
      <c r="BL4" s="1">
        <f>data!BW4</f>
        <v>28.331785819128999</v>
      </c>
      <c r="BM4" s="1">
        <f>data!BX4</f>
        <v>16.564255629842201</v>
      </c>
      <c r="BN4" s="1">
        <f>data!BY4</f>
        <v>11.8953831522704</v>
      </c>
      <c r="BO4" s="1">
        <f>data!BZ4</f>
        <v>2.3321484794313401</v>
      </c>
      <c r="BP4" s="1">
        <f>data!CA4</f>
        <v>0.10199999999999999</v>
      </c>
      <c r="BQ4" s="1">
        <f>data!CB4</f>
        <v>0.67</v>
      </c>
      <c r="BR4" s="1">
        <f>data!CC4</f>
        <v>225.72800000000001</v>
      </c>
      <c r="BS4" s="1">
        <f>data!CD4</f>
        <v>0.35</v>
      </c>
      <c r="BT4" s="1">
        <f>data!CE4</f>
        <v>3</v>
      </c>
      <c r="BU4" s="1">
        <f>data!CF4</f>
        <v>0</v>
      </c>
      <c r="BV4" s="1">
        <f>data!CG4</f>
        <v>0</v>
      </c>
      <c r="BW4" s="1">
        <f>data!CH4</f>
        <v>3</v>
      </c>
      <c r="BX4" s="1">
        <f>data!CI4</f>
        <v>25</v>
      </c>
      <c r="BY4" s="1">
        <f>data!CJ4</f>
        <v>47</v>
      </c>
      <c r="BZ4" s="1">
        <f>data!CK4</f>
        <v>820.61224484443699</v>
      </c>
      <c r="CA4" s="1">
        <f>data!CL4</f>
        <v>1</v>
      </c>
      <c r="CB4" s="1">
        <f>data!DG4</f>
        <v>13.417999999999999</v>
      </c>
      <c r="CC4" s="1">
        <f>data!J4</f>
        <v>0.38</v>
      </c>
      <c r="CD4" s="1">
        <f>data!CP4</f>
        <v>0</v>
      </c>
      <c r="CE4" s="1">
        <f>data!CQ4</f>
        <v>26</v>
      </c>
      <c r="CF4" s="1">
        <f>data!CR4</f>
        <v>38</v>
      </c>
      <c r="CG4" s="1">
        <f>data!DL4</f>
        <v>10702</v>
      </c>
      <c r="CH4" s="1">
        <f>data!B4</f>
        <v>53</v>
      </c>
      <c r="CI4" s="1">
        <f>data!C4</f>
        <v>-109.89</v>
      </c>
      <c r="CJ4" s="1">
        <f>data!DO4</f>
        <v>237.35189707974899</v>
      </c>
      <c r="CK4" s="1">
        <f>data!CN4</f>
        <v>76.5</v>
      </c>
      <c r="CL4" s="1">
        <f>data!CO4</f>
        <v>-68.7</v>
      </c>
      <c r="CM4" s="1">
        <f>data!DR4</f>
        <v>3187.7549424546701</v>
      </c>
      <c r="CN4" s="1">
        <f>data!DS4</f>
        <v>234.72707809290301</v>
      </c>
      <c r="CO4" s="1">
        <f>IF(OR(data!DU4="Inf",data!DU4="NaN"),data!X4,data!DU4)</f>
        <v>6.1439731007439899</v>
      </c>
      <c r="CP4" s="1">
        <f>data!DU4</f>
        <v>6.1439731007439899</v>
      </c>
      <c r="CQ4" s="1">
        <f t="shared" si="0"/>
        <v>0.29786534689354044</v>
      </c>
      <c r="CR4" s="1">
        <f>data!DW4</f>
        <v>9.9120749999999997</v>
      </c>
      <c r="CS4" s="1">
        <f>data!DX4</f>
        <v>246.916641</v>
      </c>
      <c r="CT4" s="1" t="str">
        <f>data!DY4</f>
        <v>13.075797</v>
      </c>
      <c r="CU4" s="1" t="str">
        <f>data!DZ4</f>
        <v>33.562588</v>
      </c>
      <c r="CV4" s="1" t="str">
        <f>data!EA4</f>
        <v>11.164921</v>
      </c>
      <c r="CW4" s="1" t="str">
        <f>data!EB4</f>
        <v>8.013920</v>
      </c>
      <c r="CX4" s="1" t="str">
        <f>data!EC4</f>
        <v>246.916641</v>
      </c>
    </row>
    <row r="5" spans="1:102">
      <c r="A5" s="7">
        <f>data!A5</f>
        <v>39773</v>
      </c>
      <c r="B5" s="7" t="str">
        <f>data!K5</f>
        <v>IS10</v>
      </c>
      <c r="C5" s="1">
        <f>data!L5</f>
        <v>1005.66760093161</v>
      </c>
      <c r="D5" s="1">
        <f>data!N5</f>
        <v>1.22163195428452</v>
      </c>
      <c r="E5" s="1">
        <f>data!O5</f>
        <v>0.31608168320441699</v>
      </c>
      <c r="F5" s="1">
        <f>data!P5</f>
        <v>2.0899223765590502</v>
      </c>
      <c r="G5" s="1">
        <f>data!Q5</f>
        <v>0.63216336640883497</v>
      </c>
      <c r="H5" s="1">
        <f>data!R5</f>
        <v>9.5391269072893706E-2</v>
      </c>
      <c r="I5" s="1">
        <f>data!S5</f>
        <v>5.6232166054502701E-2</v>
      </c>
      <c r="J5" s="1">
        <f>data!T5</f>
        <v>5.5725302775129597E-2</v>
      </c>
      <c r="K5" s="1">
        <f>data!U5</f>
        <v>3.5542818748333399E-2</v>
      </c>
      <c r="L5" s="1">
        <f>data!V5</f>
        <v>5.4707865628618597</v>
      </c>
      <c r="M5" s="1">
        <f>data!W5</f>
        <v>5.7583790282579104</v>
      </c>
      <c r="N5" s="1">
        <f>data!X5</f>
        <v>5.6145827955598797</v>
      </c>
      <c r="O5" s="1">
        <f>data!Z5</f>
        <v>0.143796232698023</v>
      </c>
      <c r="P5" s="1">
        <f>data!AA5</f>
        <v>0.139104422040781</v>
      </c>
      <c r="Q5" s="1">
        <f>data!AB5</f>
        <v>0.13926556495877099</v>
      </c>
      <c r="R5" s="1">
        <f>data!AC5</f>
        <v>0.13916015625</v>
      </c>
      <c r="S5" s="1">
        <f>data!AD5</f>
        <v>1.6114291799027E-4</v>
      </c>
      <c r="T5" s="1">
        <f>data!AE5</f>
        <v>5.2228357677014099</v>
      </c>
      <c r="U5" s="1">
        <f>data!AF5</f>
        <v>1.78955078125</v>
      </c>
      <c r="V5" s="1">
        <f>data!AG5</f>
        <v>7.1851784222096794E-5</v>
      </c>
      <c r="W5" s="1">
        <f>data!AH5</f>
        <v>2.1435546875</v>
      </c>
      <c r="X5" s="1">
        <f>data!AI5</f>
        <v>7.5914467059584901E-5</v>
      </c>
      <c r="Y5" s="1">
        <f>data!AJ5</f>
        <v>80</v>
      </c>
      <c r="Z5" s="1">
        <f>data!AK5</f>
        <v>0.11600403073920799</v>
      </c>
      <c r="AA5" s="1">
        <f>data!AL5</f>
        <v>0.11762119464879101</v>
      </c>
      <c r="AB5" s="1">
        <f>data!AM5</f>
        <v>0.1171875</v>
      </c>
      <c r="AC5" s="1">
        <f>data!AN5</f>
        <v>1.6171639095830801E-3</v>
      </c>
      <c r="AD5" s="1">
        <f>data!AO5</f>
        <v>7.25716680228805</v>
      </c>
      <c r="AE5" s="1">
        <f>data!AP5</f>
        <v>4.208984375</v>
      </c>
      <c r="AF5" s="1">
        <f>data!AQ5</f>
        <v>1.9084399878105101E-5</v>
      </c>
      <c r="AG5" s="1">
        <f>data!AR5</f>
        <v>5.361328125</v>
      </c>
      <c r="AH5" s="1">
        <f>data!AS5</f>
        <v>9.0327090101791606E-5</v>
      </c>
      <c r="AI5" s="1">
        <f>data!AT5</f>
        <v>2.4512919091935099E-2</v>
      </c>
      <c r="AJ5" s="1">
        <f>data!AU5</f>
        <v>4.4559598076733903E-2</v>
      </c>
      <c r="AK5" s="1">
        <f>data!AV5</f>
        <v>7.9282505820643598E-3</v>
      </c>
      <c r="AL5" s="1">
        <f>data!AW5</f>
        <v>5.5737522630727298E-3</v>
      </c>
      <c r="AM5" s="1">
        <f>data!AX5</f>
        <v>2.4813488454522201E-4</v>
      </c>
      <c r="AN5" s="1">
        <f>data!AY5</f>
        <v>3.2045058562976599E-4</v>
      </c>
      <c r="AO5" s="1">
        <f>data!AZ5</f>
        <v>9.1973515974340695E-5</v>
      </c>
      <c r="AP5" s="1">
        <f>data!BA5</f>
        <v>1.22819886426482E-4</v>
      </c>
      <c r="AQ5" s="1">
        <f>data!BB5</f>
        <v>4.7754782074133899E-5</v>
      </c>
      <c r="AR5" s="1">
        <f>data!BC5</f>
        <v>5.6551243123958399E-5</v>
      </c>
      <c r="AS5" s="1">
        <f>data!BD5</f>
        <v>4.1619514727749801E-2</v>
      </c>
      <c r="AT5" s="1">
        <f>data!BE5</f>
        <v>3.0491592622745999E-2</v>
      </c>
      <c r="AU5" s="1">
        <f>data!BF5</f>
        <v>1.3480547944430399E-2</v>
      </c>
      <c r="AV5" s="1">
        <f>data!BG5</f>
        <v>1.4933551347327099E-2</v>
      </c>
      <c r="AW5" s="1">
        <f>data!BH5</f>
        <v>4.4246220722715202E-4</v>
      </c>
      <c r="AX5" s="1">
        <f>data!BI5</f>
        <v>3.24453476143339E-4</v>
      </c>
      <c r="AY5" s="1">
        <f>data!BJ5</f>
        <v>3.2382884106549602E-4</v>
      </c>
      <c r="AZ5" s="1">
        <f>data!BK5</f>
        <v>3.19396807049439E-4</v>
      </c>
      <c r="BA5" s="1">
        <f>data!BL5</f>
        <v>1.1533898605746901E-4</v>
      </c>
      <c r="BB5" s="1">
        <f>data!BM5</f>
        <v>8.5416539950941404E-5</v>
      </c>
      <c r="BC5" s="1">
        <f>data!BN5</f>
        <v>20.190667324455301</v>
      </c>
      <c r="BD5" s="1">
        <f>data!BO5</f>
        <v>16.5977465242064</v>
      </c>
      <c r="BE5" s="1">
        <f>data!BP5</f>
        <v>3.3143262098324699</v>
      </c>
      <c r="BF5" s="1">
        <f>data!BQ5</f>
        <v>1.4335858690238701</v>
      </c>
      <c r="BG5" s="1">
        <f>data!BR5</f>
        <v>2.3739560394281698</v>
      </c>
      <c r="BH5" s="1">
        <f>data!BS5</f>
        <v>3.3767022635501101</v>
      </c>
      <c r="BI5" s="1">
        <f>data!BT5</f>
        <v>1.3298842486368601</v>
      </c>
      <c r="BJ5" s="1">
        <f>data!BU5</f>
        <v>17.8167112850271</v>
      </c>
      <c r="BK5" s="1">
        <f>data!BV5</f>
        <v>16.937748016146301</v>
      </c>
      <c r="BL5" s="1">
        <f>data!BW5</f>
        <v>21.9089482388795</v>
      </c>
      <c r="BM5" s="1">
        <f>data!BX5</f>
        <v>14.5161167884348</v>
      </c>
      <c r="BN5" s="1">
        <f>data!BY5</f>
        <v>8.5050721197511301</v>
      </c>
      <c r="BO5" s="1">
        <f>data!BZ5</f>
        <v>5.2725910310916202</v>
      </c>
      <c r="BP5" s="1">
        <f>data!CA5</f>
        <v>0.04</v>
      </c>
      <c r="BQ5" s="1">
        <f>data!CB5</f>
        <v>9.9</v>
      </c>
      <c r="BR5" s="1">
        <f>data!CC5</f>
        <v>291.697</v>
      </c>
      <c r="BS5" s="1">
        <f>data!CD5</f>
        <v>0.34399999999999997</v>
      </c>
      <c r="BT5" s="1">
        <f>data!CE5</f>
        <v>0</v>
      </c>
      <c r="BU5" s="1">
        <f>data!CF5</f>
        <v>30</v>
      </c>
      <c r="BV5" s="1">
        <f>data!CG5</f>
        <v>0</v>
      </c>
      <c r="BW5" s="1">
        <f>data!CH5</f>
        <v>1</v>
      </c>
      <c r="BX5" s="1">
        <f>data!CI5</f>
        <v>18</v>
      </c>
      <c r="BY5" s="1">
        <f>data!CJ5</f>
        <v>21</v>
      </c>
      <c r="BZ5" s="1">
        <f>data!CK5</f>
        <v>352.244897842407</v>
      </c>
      <c r="CA5" s="1">
        <f>data!CL5</f>
        <v>1</v>
      </c>
      <c r="CB5" s="1">
        <f>data!DG5</f>
        <v>66.443899999999999</v>
      </c>
      <c r="CC5" s="1">
        <f>data!J5</f>
        <v>0.38</v>
      </c>
      <c r="CD5" s="1">
        <f>data!CP5</f>
        <v>0</v>
      </c>
      <c r="CE5" s="1">
        <f>data!CQ5</f>
        <v>26</v>
      </c>
      <c r="CF5" s="1">
        <f>data!CR5</f>
        <v>38</v>
      </c>
      <c r="CG5" s="1">
        <f>data!DL5</f>
        <v>3042</v>
      </c>
      <c r="CH5" s="1">
        <f>data!B5</f>
        <v>53</v>
      </c>
      <c r="CI5" s="1">
        <f>data!C5</f>
        <v>-109.89</v>
      </c>
      <c r="CJ5" s="1">
        <f>data!DO5</f>
        <v>293.268909044466</v>
      </c>
      <c r="CK5" s="1">
        <f>data!CN5</f>
        <v>50.2</v>
      </c>
      <c r="CL5" s="1">
        <f>data!CO5</f>
        <v>-95.9</v>
      </c>
      <c r="CM5" s="1">
        <f>data!DR5</f>
        <v>1005.66760093161</v>
      </c>
      <c r="CN5" s="1">
        <f>data!DS5</f>
        <v>293.32267952152398</v>
      </c>
      <c r="CO5" s="1">
        <f>IF(OR(data!DU5="Inf",data!DU5="NaN"),data!X5,data!DU5)</f>
        <v>7.0268649589176704</v>
      </c>
      <c r="CP5" s="1">
        <f>data!DU5</f>
        <v>7.0268649589176704</v>
      </c>
      <c r="CQ5" s="1">
        <f t="shared" si="0"/>
        <v>0.33059421463892502</v>
      </c>
      <c r="CR5" s="1">
        <f>data!DW5</f>
        <v>-13.235576999999999</v>
      </c>
      <c r="CS5" s="1">
        <f>data!DX5</f>
        <v>259.082581</v>
      </c>
      <c r="CT5" s="1" t="str">
        <f>data!DY5</f>
        <v>66.676453</v>
      </c>
      <c r="CU5" s="1" t="str">
        <f>data!DZ5</f>
        <v>-21.210102</v>
      </c>
      <c r="CV5" s="1" t="str">
        <f>data!EA5</f>
        <v>13.544196</v>
      </c>
      <c r="CW5" s="1" t="str">
        <f>data!EB5</f>
        <v>-18.133690</v>
      </c>
      <c r="CX5" s="1" t="str">
        <f>data!EC5</f>
        <v>259.082581</v>
      </c>
    </row>
    <row r="6" spans="1:102">
      <c r="A6" s="7">
        <f>data!A6</f>
        <v>39728</v>
      </c>
      <c r="B6" s="7" t="str">
        <f>data!K6</f>
        <v>IS32</v>
      </c>
      <c r="C6" s="1">
        <f>data!L6</f>
        <v>2502.1855911960502</v>
      </c>
      <c r="D6" s="1">
        <f>data!N6</f>
        <v>2.7055228557111899E-2</v>
      </c>
      <c r="E6" s="1">
        <f>data!O6</f>
        <v>6.0030991242140796E-3</v>
      </c>
      <c r="F6" s="1">
        <f>data!P6</f>
        <v>3.7383588703669403E-2</v>
      </c>
      <c r="G6" s="1">
        <f>data!Q6</f>
        <v>1.2006198248428201E-2</v>
      </c>
      <c r="H6" s="1">
        <f>data!R6</f>
        <v>4.88172361547111E-3</v>
      </c>
      <c r="I6" s="1">
        <f>data!S6</f>
        <v>2.9073471585256199E-3</v>
      </c>
      <c r="J6" s="1">
        <f>data!T6</f>
        <v>6.3460490482799498E-3</v>
      </c>
      <c r="K6" s="1">
        <f>data!U6</f>
        <v>3.6849051487204999E-3</v>
      </c>
      <c r="L6" s="1">
        <f>data!V6</f>
        <v>7.6531700539524703</v>
      </c>
      <c r="M6" s="1">
        <f>data!W6</f>
        <v>6.0253111259142402</v>
      </c>
      <c r="N6" s="1">
        <f>data!X6</f>
        <v>6.8392405899333504</v>
      </c>
      <c r="O6" s="1">
        <f>data!Z6</f>
        <v>0.81392946401911104</v>
      </c>
      <c r="P6" s="1">
        <f>data!AA6</f>
        <v>0.12235504647864</v>
      </c>
      <c r="Q6" s="1">
        <f>data!AB6</f>
        <v>0.12592845830855401</v>
      </c>
      <c r="R6" s="1">
        <f>data!AC6</f>
        <v>0.12451171875</v>
      </c>
      <c r="S6" s="1">
        <f>data!AD6</f>
        <v>3.5734118299131602E-3</v>
      </c>
      <c r="T6" s="1">
        <f>data!AE6</f>
        <v>1.42043363213119E-2</v>
      </c>
      <c r="U6" s="1">
        <f>data!AF6</f>
        <v>0.1416015625</v>
      </c>
      <c r="V6" s="1">
        <f>data!AG6</f>
        <v>3.8699334190026198E-3</v>
      </c>
      <c r="W6" s="1">
        <f>data!AH6</f>
        <v>0.15625</v>
      </c>
      <c r="X6" s="1">
        <f>data!AI6</f>
        <v>4.3187480877774698E-4</v>
      </c>
      <c r="Y6" s="1">
        <f>data!AJ6</f>
        <v>60</v>
      </c>
      <c r="Z6" s="1">
        <f>data!AK6</f>
        <v>9.71942956907422E-2</v>
      </c>
      <c r="AA6" s="1">
        <f>data!AL6</f>
        <v>0.13722633862104899</v>
      </c>
      <c r="AB6" s="1">
        <f>data!AM6</f>
        <v>0.126953125</v>
      </c>
      <c r="AC6" s="1">
        <f>data!AN6</f>
        <v>4.0032042930306801E-2</v>
      </c>
      <c r="AD6" s="1">
        <f>data!AO6</f>
        <v>1.08029167975103E-2</v>
      </c>
      <c r="AE6" s="1">
        <f>data!AP6</f>
        <v>0.21484375</v>
      </c>
      <c r="AF6" s="1">
        <f>data!AQ6</f>
        <v>9.2702912734180301E-4</v>
      </c>
      <c r="AG6" s="1">
        <f>data!AR6</f>
        <v>0.2734375</v>
      </c>
      <c r="AH6" s="1">
        <f>data!AS6</f>
        <v>1.40087074057278E-4</v>
      </c>
      <c r="AI6" s="1">
        <f>data!AT6</f>
        <v>1.32089508217661E-3</v>
      </c>
      <c r="AJ6" s="1">
        <f>data!AU6</f>
        <v>1.24553374166767E-3</v>
      </c>
      <c r="AK6" s="1">
        <f>data!AV6</f>
        <v>3.9751985455320298E-4</v>
      </c>
      <c r="AL6" s="1">
        <f>data!AW6</f>
        <v>4.2880058692154101E-4</v>
      </c>
      <c r="AM6" s="1">
        <f>data!AX6</f>
        <v>3.9231016430940102E-5</v>
      </c>
      <c r="AN6" s="1">
        <f>data!AY6</f>
        <v>3.1268737437996098E-5</v>
      </c>
      <c r="AO6" s="1">
        <f>data!AZ6</f>
        <v>1.2102129426598799E-5</v>
      </c>
      <c r="AP6" s="1">
        <f>data!BA6</f>
        <v>1.8461898165467901E-5</v>
      </c>
      <c r="AQ6" s="1">
        <f>data!BB6</f>
        <v>1.42783786437908E-5</v>
      </c>
      <c r="AR6" s="1">
        <f>data!BC6</f>
        <v>2.5985638254133101E-5</v>
      </c>
      <c r="AS6" s="1">
        <f>data!BD6</f>
        <v>1.60759159035264E-3</v>
      </c>
      <c r="AT6" s="1">
        <f>data!BE6</f>
        <v>1.3798431381647101E-3</v>
      </c>
      <c r="AU6" s="1">
        <f>data!BF6</f>
        <v>4.4326681164655497E-4</v>
      </c>
      <c r="AV6" s="1">
        <f>data!BG6</f>
        <v>3.0929523545197699E-4</v>
      </c>
      <c r="AW6" s="1">
        <f>data!BH6</f>
        <v>5.7433957941063899E-5</v>
      </c>
      <c r="AX6" s="1">
        <f>data!BI6</f>
        <v>5.0717203859220902E-5</v>
      </c>
      <c r="AY6" s="1">
        <f>data!BJ6</f>
        <v>6.3137081223488597E-6</v>
      </c>
      <c r="AZ6" s="1">
        <f>data!BK6</f>
        <v>5.2060176836454201E-6</v>
      </c>
      <c r="BA6" s="1">
        <f>data!BL6</f>
        <v>3.2938669071174499E-6</v>
      </c>
      <c r="BB6" s="1">
        <f>data!BM6</f>
        <v>2.4622101767098301E-6</v>
      </c>
      <c r="BC6" s="1">
        <f>data!BN6</f>
        <v>1.23406392880961E-2</v>
      </c>
      <c r="BD6" s="1">
        <f>data!BO6</f>
        <v>3.7016868974514899E-3</v>
      </c>
      <c r="BE6" s="1">
        <f>data!BP6</f>
        <v>6.6412943326020898E-3</v>
      </c>
      <c r="BF6" s="1">
        <f>data!BQ6</f>
        <v>1.10248150532633E-2</v>
      </c>
      <c r="BG6" s="1">
        <f>data!BR6</f>
        <v>8.8330546929327198E-3</v>
      </c>
      <c r="BH6" s="1">
        <f>data!BS6</f>
        <v>1.3024127176999301E-2</v>
      </c>
      <c r="BI6" s="1">
        <f>data!BT6</f>
        <v>3.0996172270513198E-3</v>
      </c>
      <c r="BJ6" s="1">
        <f>data!BU6</f>
        <v>3.5075845951633398E-3</v>
      </c>
      <c r="BK6" s="1">
        <f>data!BV6</f>
        <v>1.3539954749164199E-2</v>
      </c>
      <c r="BL6" s="1">
        <f>data!BW6</f>
        <v>7.6578666979821897</v>
      </c>
      <c r="BM6" s="1">
        <f>data!BX6</f>
        <v>5.1815751342933902</v>
      </c>
      <c r="BN6" s="1">
        <f>data!BY6</f>
        <v>1.3970975746329</v>
      </c>
      <c r="BO6" s="1">
        <f>data!BZ6</f>
        <v>0.34440169311332902</v>
      </c>
      <c r="BP6" s="1">
        <f>data!CA6</f>
        <v>0.1</v>
      </c>
      <c r="BQ6" s="1">
        <f>data!CB6</f>
        <v>1.3</v>
      </c>
      <c r="BR6" s="1">
        <f>data!CC6</f>
        <v>347.10500000000002</v>
      </c>
      <c r="BS6" s="1">
        <f>data!CD6</f>
        <v>0.34300000000000003</v>
      </c>
      <c r="BT6" s="1">
        <f>data!CE6</f>
        <v>3</v>
      </c>
      <c r="BU6" s="1">
        <f>data!CF6</f>
        <v>0</v>
      </c>
      <c r="BV6" s="1">
        <f>data!CG6</f>
        <v>0</v>
      </c>
      <c r="BW6" s="1">
        <f>data!CH6</f>
        <v>5</v>
      </c>
      <c r="BX6" s="1">
        <f>data!CI6</f>
        <v>8</v>
      </c>
      <c r="BY6" s="1">
        <f>data!CJ6</f>
        <v>36</v>
      </c>
      <c r="BZ6" s="1">
        <f>data!CK6</f>
        <v>263.31320261955301</v>
      </c>
      <c r="CA6" s="1">
        <f>data!CL6</f>
        <v>1</v>
      </c>
      <c r="CB6" s="1">
        <f>data!DG6</f>
        <v>2.8765000000000001</v>
      </c>
      <c r="CC6" s="1">
        <f>data!J6</f>
        <v>1.03</v>
      </c>
      <c r="CD6" s="1">
        <f>data!CP6</f>
        <v>2</v>
      </c>
      <c r="CE6" s="1">
        <f>data!CQ6</f>
        <v>45</v>
      </c>
      <c r="CF6" s="1">
        <f>data!CR6</f>
        <v>40</v>
      </c>
      <c r="CG6" s="1">
        <f>data!DL6</f>
        <v>8510</v>
      </c>
      <c r="CH6" s="1">
        <f>data!B6</f>
        <v>20.8</v>
      </c>
      <c r="CI6" s="1">
        <f>data!C6</f>
        <v>32.200000000000003</v>
      </c>
      <c r="CJ6" s="1">
        <f>data!DO6</f>
        <v>348.72803163985901</v>
      </c>
      <c r="CK6" s="1">
        <f>data!CN6</f>
        <v>-1.3</v>
      </c>
      <c r="CL6" s="1">
        <f>data!CO6</f>
        <v>36.799999999999997</v>
      </c>
      <c r="CM6" s="1">
        <f>data!DR6</f>
        <v>2502.1855911960502</v>
      </c>
      <c r="CN6" s="1">
        <f>data!DS6</f>
        <v>348.63579702379701</v>
      </c>
      <c r="CO6" s="1">
        <f>IF(OR(data!DU6="Inf",data!DU6="NaN"),data!X6,data!DU6)</f>
        <v>6.9068102830511799</v>
      </c>
      <c r="CP6" s="1">
        <f>data!DU6</f>
        <v>6.9068102830511799</v>
      </c>
      <c r="CQ6" s="1">
        <f t="shared" si="0"/>
        <v>0.29402885912997062</v>
      </c>
      <c r="CR6" s="1">
        <f>data!DW6</f>
        <v>3.1405219999999998</v>
      </c>
      <c r="CS6" s="1">
        <f>data!DX6</f>
        <v>280.28497299999998</v>
      </c>
      <c r="CT6" s="1" t="str">
        <f>data!DY6</f>
        <v>3.002367</v>
      </c>
      <c r="CU6" s="1" t="str">
        <f>data!DZ6</f>
        <v>-23.794548</v>
      </c>
      <c r="CV6" s="1" t="str">
        <f>data!EA6</f>
        <v>-2.998061</v>
      </c>
      <c r="CW6" s="1" t="str">
        <f>data!EB6</f>
        <v>5.807562</v>
      </c>
      <c r="CX6" s="1" t="str">
        <f>data!EC6</f>
        <v>280.284973</v>
      </c>
    </row>
    <row r="7" spans="1:102">
      <c r="A7" s="7">
        <f>data!A7</f>
        <v>39728</v>
      </c>
      <c r="B7" s="7" t="str">
        <f>data!K7</f>
        <v>IS31</v>
      </c>
      <c r="C7" s="1">
        <f>data!L7</f>
        <v>3993.6738506525899</v>
      </c>
      <c r="D7" s="1">
        <f>data!N7</f>
        <v>6.6759920744082393E-2</v>
      </c>
      <c r="E7" s="1">
        <f>data!O7</f>
        <v>4.9985846674986997E-2</v>
      </c>
      <c r="F7" s="1">
        <f>data!P7</f>
        <v>0.122683391501181</v>
      </c>
      <c r="G7" s="1">
        <f>data!Q7</f>
        <v>9.9971693349974106E-2</v>
      </c>
      <c r="H7" s="1">
        <f>data!R7</f>
        <v>1.0805094144428E-2</v>
      </c>
      <c r="I7" s="1">
        <f>data!S7</f>
        <v>6.41298981090614E-3</v>
      </c>
      <c r="J7" s="1">
        <f>data!T7</f>
        <v>1.4209177128271499E-2</v>
      </c>
      <c r="K7" s="1">
        <f>data!U7</f>
        <v>8.3551294498560493E-3</v>
      </c>
      <c r="L7" s="1">
        <f>data!V7</f>
        <v>2.3666555653604702</v>
      </c>
      <c r="M7" s="1">
        <f>data!W7</f>
        <v>2.3798460236827199</v>
      </c>
      <c r="N7" s="1">
        <f>data!X7</f>
        <v>2.3732507945216001</v>
      </c>
      <c r="O7" s="1">
        <f>data!Z7</f>
        <v>6.5952291611211002E-3</v>
      </c>
      <c r="P7" s="1">
        <f>data!AA7</f>
        <v>0.30880173300345998</v>
      </c>
      <c r="Q7" s="1">
        <f>data!AB7</f>
        <v>0.31077958057984001</v>
      </c>
      <c r="R7" s="1">
        <f>data!AC7</f>
        <v>0.31005859375</v>
      </c>
      <c r="S7" s="1">
        <f>data!AD7</f>
        <v>1.9778475763803098E-3</v>
      </c>
      <c r="T7" s="1">
        <f>data!AE7</f>
        <v>6.3061422017778895E-2</v>
      </c>
      <c r="U7" s="1">
        <f>data!AF7</f>
        <v>0.330810546875</v>
      </c>
      <c r="V7" s="1">
        <f>data!AG7</f>
        <v>4.0496426514621299E-3</v>
      </c>
      <c r="W7" s="1">
        <f>data!AH7</f>
        <v>0.33447265625</v>
      </c>
      <c r="X7" s="1">
        <f>data!AI7</f>
        <v>8.49573937560575E-3</v>
      </c>
      <c r="Y7" s="1">
        <f>data!AJ7</f>
        <v>40</v>
      </c>
      <c r="Z7" s="1">
        <f>data!AK7</f>
        <v>0.27155932375049302</v>
      </c>
      <c r="AA7" s="1">
        <f>data!AL7</f>
        <v>0.38794193588061898</v>
      </c>
      <c r="AB7" s="1">
        <f>data!AM7</f>
        <v>0.33203125</v>
      </c>
      <c r="AC7" s="1">
        <f>data!AN7</f>
        <v>0.116382612130126</v>
      </c>
      <c r="AD7" s="1">
        <f>data!AO7</f>
        <v>2.4126016980892E-2</v>
      </c>
      <c r="AE7" s="1">
        <f>data!AP7</f>
        <v>0.41015625</v>
      </c>
      <c r="AF7" s="1">
        <f>data!AQ7</f>
        <v>3.0831109552484901E-3</v>
      </c>
      <c r="AG7" s="1">
        <f>data!AR7</f>
        <v>0.5859375</v>
      </c>
      <c r="AH7" s="1">
        <f>data!AS7</f>
        <v>1.4200244134054301E-3</v>
      </c>
      <c r="AI7" s="1">
        <f>data!AT7</f>
        <v>6.7222766121007096E-3</v>
      </c>
      <c r="AJ7" s="1">
        <f>data!AU7</f>
        <v>8.1268461488595307E-3</v>
      </c>
      <c r="AK7" s="1">
        <f>data!AV7</f>
        <v>8.7681511594701004E-3</v>
      </c>
      <c r="AL7" s="1">
        <f>data!AW7</f>
        <v>7.37670997750536E-3</v>
      </c>
      <c r="AM7" s="1">
        <f>data!AX7</f>
        <v>1.6755379423150701E-3</v>
      </c>
      <c r="AN7" s="1">
        <f>data!AY7</f>
        <v>1.36117770524564E-3</v>
      </c>
      <c r="AO7" s="1">
        <f>data!AZ7</f>
        <v>8.1272182658988701E-4</v>
      </c>
      <c r="AP7" s="1">
        <f>data!BA7</f>
        <v>1.14496457671784E-3</v>
      </c>
      <c r="AQ7" s="1">
        <f>data!BB7</f>
        <v>2.27933470398675E-4</v>
      </c>
      <c r="AR7" s="1">
        <f>data!BC7</f>
        <v>1.8485918461396599E-4</v>
      </c>
      <c r="AS7" s="1">
        <f>data!BD7</f>
        <v>8.5993235755747605E-3</v>
      </c>
      <c r="AT7" s="1">
        <f>data!BE7</f>
        <v>3.3821114995322998E-3</v>
      </c>
      <c r="AU7" s="1">
        <f>data!BF7</f>
        <v>2.6192712781464501E-2</v>
      </c>
      <c r="AV7" s="1">
        <f>data!BG7</f>
        <v>3.2070371021335101E-2</v>
      </c>
      <c r="AW7" s="1">
        <f>data!BH7</f>
        <v>2.5766858146424698E-3</v>
      </c>
      <c r="AX7" s="1">
        <f>data!BI7</f>
        <v>4.0298153549778596E-3</v>
      </c>
      <c r="AY7" s="1">
        <f>data!BJ7</f>
        <v>1.37712905633372E-3</v>
      </c>
      <c r="AZ7" s="1">
        <f>data!BK7</f>
        <v>1.0680738774370699E-3</v>
      </c>
      <c r="BA7" s="1">
        <f>data!BL7</f>
        <v>7.1539854559438804E-4</v>
      </c>
      <c r="BB7" s="1">
        <f>data!BM7</f>
        <v>7.4502498213250602E-4</v>
      </c>
      <c r="BC7" s="1">
        <f>data!BN7</f>
        <v>0.15860045373856499</v>
      </c>
      <c r="BD7" s="1">
        <f>data!BO7</f>
        <v>0.19457932554895199</v>
      </c>
      <c r="BE7" s="1">
        <f>data!BP7</f>
        <v>7.8997107679945097E-2</v>
      </c>
      <c r="BF7" s="1">
        <f>data!BQ7</f>
        <v>0.130471243907121</v>
      </c>
      <c r="BG7" s="1">
        <f>data!BR7</f>
        <v>0.104734175793533</v>
      </c>
      <c r="BH7" s="1">
        <f>data!BS7</f>
        <v>0.22277298333363901</v>
      </c>
      <c r="BI7" s="1">
        <f>data!BT7</f>
        <v>3.6397710781956E-2</v>
      </c>
      <c r="BJ7" s="1">
        <f>data!BU7</f>
        <v>5.3866277945031599E-2</v>
      </c>
      <c r="BK7" s="1">
        <f>data!BV7</f>
        <v>0.29578525324034499</v>
      </c>
      <c r="BL7" s="1">
        <f>data!BW7</f>
        <v>11.354217729277901</v>
      </c>
      <c r="BM7" s="1">
        <f>data!BX7</f>
        <v>11.4462829055183</v>
      </c>
      <c r="BN7" s="1">
        <f>data!BY7</f>
        <v>1.51431423923382</v>
      </c>
      <c r="BO7" s="1">
        <f>data!BZ7</f>
        <v>0.18290939694449199</v>
      </c>
      <c r="BP7" s="1">
        <f>data!CA7</f>
        <v>0.3</v>
      </c>
      <c r="BQ7" s="1">
        <f>data!CB7</f>
        <v>1.6</v>
      </c>
      <c r="BR7" s="1">
        <f>data!CC7</f>
        <v>222.42</v>
      </c>
      <c r="BS7" s="1">
        <f>data!CD7</f>
        <v>0.33700000000000002</v>
      </c>
      <c r="BT7" s="1">
        <f>data!CE7</f>
        <v>5</v>
      </c>
      <c r="BU7" s="1">
        <f>data!CF7</f>
        <v>29</v>
      </c>
      <c r="BV7" s="1">
        <f>data!CG7</f>
        <v>52</v>
      </c>
      <c r="BW7" s="1">
        <f>data!CH7</f>
        <v>6</v>
      </c>
      <c r="BX7" s="1">
        <f>data!CI7</f>
        <v>23</v>
      </c>
      <c r="BY7" s="1">
        <f>data!CJ7</f>
        <v>26</v>
      </c>
      <c r="BZ7" s="1">
        <f>data!CK7</f>
        <v>553.39319729805004</v>
      </c>
      <c r="CA7" s="1">
        <f>data!CL7</f>
        <v>1</v>
      </c>
      <c r="CB7" s="1">
        <f>data!DG7</f>
        <v>20.0883</v>
      </c>
      <c r="CC7" s="1">
        <f>data!J7</f>
        <v>1.03</v>
      </c>
      <c r="CD7" s="1">
        <f>data!CP7</f>
        <v>2</v>
      </c>
      <c r="CE7" s="1">
        <f>data!CQ7</f>
        <v>45</v>
      </c>
      <c r="CF7" s="1">
        <f>data!CR7</f>
        <v>40</v>
      </c>
      <c r="CG7" s="1">
        <f>data!DL7</f>
        <v>13040</v>
      </c>
      <c r="CH7" s="1">
        <f>data!B7</f>
        <v>20.8</v>
      </c>
      <c r="CI7" s="1">
        <f>data!C7</f>
        <v>32.200000000000003</v>
      </c>
      <c r="CJ7" s="1">
        <f>data!DO7</f>
        <v>223.94428878203701</v>
      </c>
      <c r="CK7" s="1">
        <f>data!CN7</f>
        <v>50.4</v>
      </c>
      <c r="CL7" s="1">
        <f>data!CO7</f>
        <v>58</v>
      </c>
      <c r="CM7" s="1">
        <f>data!DR7</f>
        <v>3993.6738506525899</v>
      </c>
      <c r="CN7" s="1">
        <f>data!DS7</f>
        <v>223.984206548695</v>
      </c>
      <c r="CO7" s="1">
        <f>IF(OR(data!DU7="Inf",data!DU7="NaN"),data!X7,data!DU7)</f>
        <v>2.5398431543961402</v>
      </c>
      <c r="CP7" s="1">
        <f>data!DU7</f>
        <v>2.5398431543961402</v>
      </c>
      <c r="CQ7" s="1">
        <f t="shared" si="0"/>
        <v>0.30626333210525997</v>
      </c>
      <c r="CR7" s="1">
        <f>data!DW7</f>
        <v>-2.4179840000000001</v>
      </c>
      <c r="CS7" s="1">
        <f>data!DX7</f>
        <v>270.24401899999998</v>
      </c>
      <c r="CT7" s="1" t="str">
        <f>data!DY7</f>
        <v>20.456560</v>
      </c>
      <c r="CU7" s="1" t="str">
        <f>data!DZ7</f>
        <v>26.382288</v>
      </c>
      <c r="CV7" s="1" t="str">
        <f>data!EA7</f>
        <v>2.414922</v>
      </c>
      <c r="CW7" s="1" t="str">
        <f>data!EB7</f>
        <v>2.390908</v>
      </c>
      <c r="CX7" s="1" t="str">
        <f>data!EC7</f>
        <v>270.244019</v>
      </c>
    </row>
    <row r="8" spans="1:102">
      <c r="A8" s="7">
        <f>data!A8</f>
        <v>39652</v>
      </c>
      <c r="B8" s="7" t="str">
        <f>data!K8</f>
        <v>IS46</v>
      </c>
      <c r="C8" s="1">
        <f>data!L8</f>
        <v>2129.4669678688301</v>
      </c>
      <c r="D8" s="1">
        <f>data!N8</f>
        <v>3.1049190409998002E-2</v>
      </c>
      <c r="E8" s="1">
        <f>data!O8</f>
        <v>9.0050841310844905E-3</v>
      </c>
      <c r="F8" s="1">
        <f>data!P8</f>
        <v>5.3802729872474003E-2</v>
      </c>
      <c r="G8" s="1">
        <f>data!Q8</f>
        <v>1.8010168262168998E-2</v>
      </c>
      <c r="H8" s="1">
        <f>data!R8</f>
        <v>2.9431847777971198E-3</v>
      </c>
      <c r="I8" s="1">
        <f>data!S8</f>
        <v>1.70462781295242E-3</v>
      </c>
      <c r="J8" s="1">
        <f>data!T8</f>
        <v>4.9240642516271398E-3</v>
      </c>
      <c r="K8" s="1">
        <f>data!U8</f>
        <v>3.0230447764138199E-3</v>
      </c>
      <c r="L8" s="1">
        <f>data!V8</f>
        <v>2.6973377517713302</v>
      </c>
      <c r="M8" s="1">
        <f>data!W8</f>
        <v>2.7067915388441901</v>
      </c>
      <c r="N8" s="1">
        <f>data!X8</f>
        <v>2.7020646453077601</v>
      </c>
      <c r="O8" s="1">
        <f>data!Z8</f>
        <v>4.7268935364286301E-3</v>
      </c>
      <c r="P8" s="1">
        <f>data!AA8</f>
        <v>0.216276831408869</v>
      </c>
      <c r="Q8" s="1">
        <f>data!AB8</f>
        <v>0.21860814105493701</v>
      </c>
      <c r="R8" s="1">
        <f>data!AC8</f>
        <v>0.21728515625</v>
      </c>
      <c r="S8" s="1">
        <f>data!AD8</f>
        <v>2.3313096460678101E-3</v>
      </c>
      <c r="T8" s="1">
        <f>data!AE8</f>
        <v>1.25135095259043E-2</v>
      </c>
      <c r="U8" s="1">
        <f>data!AF8</f>
        <v>0.22216796875</v>
      </c>
      <c r="V8" s="1">
        <f>data!AG8</f>
        <v>1.6361269429947E-3</v>
      </c>
      <c r="W8" s="1">
        <f>data!AH8</f>
        <v>0.23193359375</v>
      </c>
      <c r="X8" s="1">
        <f>data!AI8</f>
        <v>6.9323332547055504E-4</v>
      </c>
      <c r="Y8" s="1">
        <f>data!AJ8</f>
        <v>50</v>
      </c>
      <c r="Z8" s="1">
        <f>data!AK8</f>
        <v>0.21680285108684999</v>
      </c>
      <c r="AA8" s="1">
        <f>data!AL8</f>
        <v>0.28160704062469699</v>
      </c>
      <c r="AB8" s="1">
        <f>data!AM8</f>
        <v>0.2734375</v>
      </c>
      <c r="AC8" s="1">
        <f>data!AN8</f>
        <v>6.4804189537847501E-2</v>
      </c>
      <c r="AD8" s="1">
        <f>data!AO8</f>
        <v>8.5445369878211393E-3</v>
      </c>
      <c r="AE8" s="1">
        <f>data!AP8</f>
        <v>0.56640625</v>
      </c>
      <c r="AF8" s="1">
        <f>data!AQ8</f>
        <v>7.9331098954968504E-5</v>
      </c>
      <c r="AG8" s="1">
        <f>data!AR8</f>
        <v>0.625</v>
      </c>
      <c r="AH8" s="1">
        <f>data!AS8</f>
        <v>3.5026909340519103E-5</v>
      </c>
      <c r="AI8" s="1">
        <f>data!AT8</f>
        <v>1.3943746560651699E-3</v>
      </c>
      <c r="AJ8" s="1">
        <f>data!AU8</f>
        <v>1.1491028777904299E-3</v>
      </c>
      <c r="AK8" s="1">
        <f>data!AV8</f>
        <v>3.8259990089639802E-4</v>
      </c>
      <c r="AL8" s="1">
        <f>data!AW8</f>
        <v>3.2733018429533802E-4</v>
      </c>
      <c r="AM8" s="1">
        <f>data!AX8</f>
        <v>1.17743104031089E-4</v>
      </c>
      <c r="AN8" s="1">
        <f>data!AY8</f>
        <v>1.05575993301612E-4</v>
      </c>
      <c r="AO8" s="1">
        <f>data!AZ8</f>
        <v>6.7420635998244495E-5</v>
      </c>
      <c r="AP8" s="1">
        <f>data!BA8</f>
        <v>7.3313970753821601E-5</v>
      </c>
      <c r="AQ8" s="1">
        <f>data!BB8</f>
        <v>3.4784770796662003E-5</v>
      </c>
      <c r="AR8" s="1">
        <f>data!BC8</f>
        <v>3.3249306539922101E-5</v>
      </c>
      <c r="AS8" s="1">
        <f>data!BD8</f>
        <v>1.1126375645164001E-3</v>
      </c>
      <c r="AT8" s="1">
        <f>data!BE8</f>
        <v>1.1559410336198E-3</v>
      </c>
      <c r="AU8" s="1">
        <f>data!BF8</f>
        <v>1.1126375645164001E-3</v>
      </c>
      <c r="AV8" s="1">
        <f>data!BG8</f>
        <v>1.1559410336198E-3</v>
      </c>
      <c r="AW8" s="1">
        <f>data!BH8</f>
        <v>6.6337097634292305E-5</v>
      </c>
      <c r="AX8" s="1">
        <f>data!BI8</f>
        <v>7.4243310043859497E-5</v>
      </c>
      <c r="AY8" s="1">
        <f>data!BJ8</f>
        <v>1.21281290648385E-4</v>
      </c>
      <c r="AZ8" s="1">
        <f>data!BK8</f>
        <v>1.8039931526973499E-4</v>
      </c>
      <c r="BA8" s="1">
        <f>data!BL8</f>
        <v>6.3243407595690697E-5</v>
      </c>
      <c r="BB8" s="1">
        <f>data!BM8</f>
        <v>5.79498881814194E-5</v>
      </c>
      <c r="BC8" s="1">
        <f>data!BN8</f>
        <v>1.4721306549616699E-2</v>
      </c>
      <c r="BD8" s="1">
        <f>data!BO8</f>
        <v>4.6304672559013002E-3</v>
      </c>
      <c r="BE8" s="1">
        <f>data!BP8</f>
        <v>3.6772709975596801E-3</v>
      </c>
      <c r="BF8" s="1">
        <f>data!BQ8</f>
        <v>9.6456223891011692E-3</v>
      </c>
      <c r="BG8" s="1">
        <f>data!BR8</f>
        <v>6.6614466933304301E-3</v>
      </c>
      <c r="BH8" s="1">
        <f>data!BS8</f>
        <v>2.1392346631018701E-3</v>
      </c>
      <c r="BI8" s="1">
        <f>data!BT8</f>
        <v>4.2202617414631603E-3</v>
      </c>
      <c r="BJ8" s="1">
        <f>data!BU8</f>
        <v>8.0598598562862701E-3</v>
      </c>
      <c r="BK8" s="1">
        <f>data!BV8</f>
        <v>5.1007403336957597E-3</v>
      </c>
      <c r="BL8" s="1">
        <f>data!BW8</f>
        <v>18.280445821258901</v>
      </c>
      <c r="BM8" s="1">
        <f>data!BX8</f>
        <v>12.228798703145699</v>
      </c>
      <c r="BN8" s="1">
        <f>data!BY8</f>
        <v>2.2099263459326299</v>
      </c>
      <c r="BO8" s="1">
        <f>data!BZ8</f>
        <v>0.29329004431913003</v>
      </c>
      <c r="BP8" s="1">
        <f>data!CA8</f>
        <v>0.247</v>
      </c>
      <c r="BQ8" s="1">
        <f>data!CB8</f>
        <v>0.8</v>
      </c>
      <c r="BR8" s="1">
        <f>data!CC8</f>
        <v>228.11500000000001</v>
      </c>
      <c r="BS8" s="1">
        <f>data!CD8</f>
        <v>0.33900000000000002</v>
      </c>
      <c r="BT8" s="1">
        <f>data!CE8</f>
        <v>15</v>
      </c>
      <c r="BU8" s="1">
        <f>data!CF8</f>
        <v>44</v>
      </c>
      <c r="BV8" s="1">
        <f>data!CG8</f>
        <v>0</v>
      </c>
      <c r="BW8" s="1">
        <f>data!CH8</f>
        <v>16</v>
      </c>
      <c r="BX8" s="1">
        <f>data!CI8</f>
        <v>42</v>
      </c>
      <c r="BY8" s="1">
        <f>data!CJ8</f>
        <v>35</v>
      </c>
      <c r="BZ8" s="1">
        <f>data!CK8</f>
        <v>352.040816545486</v>
      </c>
      <c r="CA8" s="1">
        <f>data!CL8</f>
        <v>1</v>
      </c>
      <c r="CB8" s="1">
        <f>data!DG8</f>
        <v>-15.035399999999999</v>
      </c>
      <c r="CC8" s="1">
        <f>data!J8</f>
        <v>0.36</v>
      </c>
      <c r="CD8" s="1">
        <f>data!CP8</f>
        <v>14</v>
      </c>
      <c r="CE8" s="1">
        <f>data!CQ8</f>
        <v>45</v>
      </c>
      <c r="CF8" s="1">
        <f>data!CR8</f>
        <v>25</v>
      </c>
      <c r="CG8" s="1">
        <f>data!DL8</f>
        <v>6875</v>
      </c>
      <c r="CH8" s="1">
        <f>data!B8</f>
        <v>38.6</v>
      </c>
      <c r="CI8" s="1">
        <f>data!C8</f>
        <v>68</v>
      </c>
      <c r="CJ8" s="1">
        <f>data!DO8</f>
        <v>223.633779791048</v>
      </c>
      <c r="CK8" s="1">
        <f>data!CN8</f>
        <v>53.9</v>
      </c>
      <c r="CL8" s="1">
        <f>data!CO8</f>
        <v>84.8</v>
      </c>
      <c r="CM8" s="1">
        <f>data!DR8</f>
        <v>2129.4669678688301</v>
      </c>
      <c r="CN8" s="1">
        <f>data!DS8</f>
        <v>223.57543620326601</v>
      </c>
      <c r="CO8" s="1">
        <f>IF(OR(data!DU8="Inf",data!DU8="NaN"),data!X8,data!DU8)</f>
        <v>2.5769734546731899</v>
      </c>
      <c r="CP8" s="1">
        <f>data!DU8</f>
        <v>2.5769734546731899</v>
      </c>
      <c r="CQ8" s="1">
        <f t="shared" si="0"/>
        <v>0.30974064987182981</v>
      </c>
      <c r="CR8" s="1">
        <f>data!DW8</f>
        <v>-8.3734579999999994</v>
      </c>
      <c r="CS8" s="1">
        <f>data!DX8</f>
        <v>275.25030500000003</v>
      </c>
      <c r="CT8" s="1" t="str">
        <f>data!DY8</f>
        <v>-14.976549</v>
      </c>
      <c r="CU8" s="1" t="str">
        <f>data!DZ8</f>
        <v>-22.849813</v>
      </c>
      <c r="CV8" s="1" t="str">
        <f>data!EA8</f>
        <v>-7.744498</v>
      </c>
      <c r="CW8" s="1" t="str">
        <f>data!EB8</f>
        <v>-8.096112</v>
      </c>
      <c r="CX8" s="1" t="str">
        <f>data!EC8</f>
        <v>275.250305</v>
      </c>
    </row>
    <row r="9" spans="1:102">
      <c r="A9" s="7">
        <f>data!A9</f>
        <v>39652</v>
      </c>
      <c r="B9" s="7" t="str">
        <f>data!K9</f>
        <v>IS31</v>
      </c>
      <c r="C9" s="1">
        <f>data!L9</f>
        <v>1529.4794462285699</v>
      </c>
      <c r="D9" s="1">
        <f>data!N9</f>
        <v>0.108570703410084</v>
      </c>
      <c r="E9" s="1">
        <f>data!O9</f>
        <v>1.89645003074102E-2</v>
      </c>
      <c r="F9" s="1">
        <f>data!P9</f>
        <v>0.15312400871531701</v>
      </c>
      <c r="G9" s="1">
        <f>data!Q9</f>
        <v>3.7929000614820498E-2</v>
      </c>
      <c r="H9" s="1">
        <f>data!R9</f>
        <v>9.9473931922636101E-3</v>
      </c>
      <c r="I9" s="1">
        <f>data!S9</f>
        <v>5.8301620331271901E-3</v>
      </c>
      <c r="J9" s="1">
        <f>data!T9</f>
        <v>7.65934511122476E-3</v>
      </c>
      <c r="K9" s="1">
        <f>data!U9</f>
        <v>4.6611892577115999E-3</v>
      </c>
      <c r="L9" s="1">
        <f>data!V9</f>
        <v>2.9888538771408002</v>
      </c>
      <c r="M9" s="1">
        <f>data!W9</f>
        <v>3.2333713738022398</v>
      </c>
      <c r="N9" s="1">
        <f>data!X9</f>
        <v>3.1111126254715198</v>
      </c>
      <c r="O9" s="1">
        <f>data!Z9</f>
        <v>0.12225874833072201</v>
      </c>
      <c r="P9" s="1">
        <f>data!AA9</f>
        <v>0.40961046264488299</v>
      </c>
      <c r="Q9" s="1">
        <f>data!AB9</f>
        <v>0.410321705212706</v>
      </c>
      <c r="R9" s="1">
        <f>data!AC9</f>
        <v>0.41015625</v>
      </c>
      <c r="S9" s="1">
        <f>data!AD9</f>
        <v>7.1124256782279004E-4</v>
      </c>
      <c r="T9" s="1">
        <f>data!AE9</f>
        <v>3.9408980229488903E-2</v>
      </c>
      <c r="U9" s="1">
        <f>data!AF9</f>
        <v>0.4248046875</v>
      </c>
      <c r="V9" s="1">
        <f>data!AG9</f>
        <v>3.3204178535731899E-4</v>
      </c>
      <c r="W9" s="1">
        <f>data!AH9</f>
        <v>0.4345703125</v>
      </c>
      <c r="X9" s="1">
        <f>data!AI9</f>
        <v>1.1858285493335E-4</v>
      </c>
      <c r="Y9" s="1">
        <f>data!AJ9</f>
        <v>50</v>
      </c>
      <c r="Z9" s="1">
        <f>data!AK9</f>
        <v>0.42042461328442998</v>
      </c>
      <c r="AA9" s="1">
        <f>data!AL9</f>
        <v>0.43717714135840602</v>
      </c>
      <c r="AB9" s="1">
        <f>data!AM9</f>
        <v>0.4296875</v>
      </c>
      <c r="AC9" s="1">
        <f>data!AN9</f>
        <v>1.6752528073975499E-2</v>
      </c>
      <c r="AD9" s="1">
        <f>data!AO9</f>
        <v>3.8327376839993897E-2</v>
      </c>
      <c r="AE9" s="1">
        <f>data!AP9</f>
        <v>1.1328125</v>
      </c>
      <c r="AF9" s="1">
        <f>data!AQ9</f>
        <v>3.4185667616738597E-5</v>
      </c>
      <c r="AG9" s="1">
        <f>data!AR9</f>
        <v>2.03125</v>
      </c>
      <c r="AH9" s="1">
        <f>data!AS9</f>
        <v>6.9651418124163998E-6</v>
      </c>
      <c r="AI9" s="1">
        <f>data!AT9</f>
        <v>5.3488943363076702E-4</v>
      </c>
      <c r="AJ9" s="1">
        <f>data!AU9</f>
        <v>7.3480064356764197E-4</v>
      </c>
      <c r="AK9" s="1">
        <f>data!AV9</f>
        <v>1.4511445528567E-3</v>
      </c>
      <c r="AL9" s="1">
        <f>data!AW9</f>
        <v>1.48148416828123E-3</v>
      </c>
      <c r="AM9" s="1">
        <f>data!AX9</f>
        <v>1.6240971700186001E-4</v>
      </c>
      <c r="AN9" s="1">
        <f>data!AY9</f>
        <v>1.80517559653098E-4</v>
      </c>
      <c r="AO9" s="1">
        <f>data!AZ9</f>
        <v>9.7265855739780806E-5</v>
      </c>
      <c r="AP9" s="1">
        <f>data!BA9</f>
        <v>1.8893288100557001E-4</v>
      </c>
      <c r="AQ9" s="1">
        <f>data!BB9</f>
        <v>3.11386840931385E-5</v>
      </c>
      <c r="AR9" s="1">
        <f>data!BC9</f>
        <v>8.5885411745109696E-5</v>
      </c>
      <c r="AS9" s="1">
        <f>data!BD9</f>
        <v>4.5050823251350998E-4</v>
      </c>
      <c r="AT9" s="1">
        <f>data!BE9</f>
        <v>4.06012697396346E-4</v>
      </c>
      <c r="AU9" s="1">
        <f>data!BF9</f>
        <v>1.8926486565007199E-3</v>
      </c>
      <c r="AV9" s="1">
        <f>data!BG9</f>
        <v>2.0371258577518698E-3</v>
      </c>
      <c r="AW9" s="1">
        <f>data!BH9</f>
        <v>2.8257328296398801E-4</v>
      </c>
      <c r="AX9" s="1">
        <f>data!BI9</f>
        <v>5.06397018959831E-4</v>
      </c>
      <c r="AY9" s="1">
        <f>data!BJ9</f>
        <v>7.0258906362573106E-5</v>
      </c>
      <c r="AZ9" s="1">
        <f>data!BK9</f>
        <v>6.6690831658661805E-5</v>
      </c>
      <c r="BA9" s="1">
        <f>data!BL9</f>
        <v>1.94562951285413E-5</v>
      </c>
      <c r="BB9" s="1">
        <f>data!BM9</f>
        <v>2.1345634506401901E-5</v>
      </c>
      <c r="BC9" s="1">
        <f>data!BN9</f>
        <v>0.225334467771061</v>
      </c>
      <c r="BD9" s="1">
        <f>data!BO9</f>
        <v>0.41076184569444901</v>
      </c>
      <c r="BE9" s="1">
        <f>data!BP9</f>
        <v>5.1111463887804597E-2</v>
      </c>
      <c r="BF9" s="1">
        <f>data!BQ9</f>
        <v>3.2456339950520198E-2</v>
      </c>
      <c r="BG9" s="1">
        <f>data!BR9</f>
        <v>4.1783901919162397E-2</v>
      </c>
      <c r="BH9" s="1">
        <f>data!BS9</f>
        <v>0.22991076307882399</v>
      </c>
      <c r="BI9" s="1">
        <f>data!BT9</f>
        <v>1.3191164639929301E-2</v>
      </c>
      <c r="BJ9" s="1">
        <f>data!BU9</f>
        <v>0.18355056585189899</v>
      </c>
      <c r="BK9" s="1">
        <f>data!BV9</f>
        <v>0.47072736574135698</v>
      </c>
      <c r="BL9" s="1">
        <f>data!BW9</f>
        <v>15.393380532540601</v>
      </c>
      <c r="BM9" s="1">
        <f>data!BX9</f>
        <v>9.7946967635972104</v>
      </c>
      <c r="BN9" s="1">
        <f>data!BY9</f>
        <v>5.3928536450953501</v>
      </c>
      <c r="BO9" s="1">
        <f>data!BZ9</f>
        <v>1.6996281606439001</v>
      </c>
      <c r="BP9" s="1">
        <f>data!CA9</f>
        <v>0.14000000000000001</v>
      </c>
      <c r="BQ9" s="1">
        <f>data!CB9</f>
        <v>5</v>
      </c>
      <c r="BR9" s="1">
        <f>data!CC9</f>
        <v>142.25899999999999</v>
      </c>
      <c r="BS9" s="1">
        <f>data!CD9</f>
        <v>0.35699999999999998</v>
      </c>
      <c r="BT9" s="1">
        <f>data!CE9</f>
        <v>15</v>
      </c>
      <c r="BU9" s="1">
        <f>data!CF9</f>
        <v>19</v>
      </c>
      <c r="BV9" s="1">
        <f>data!CG9</f>
        <v>0</v>
      </c>
      <c r="BW9" s="1">
        <f>data!CH9</f>
        <v>16</v>
      </c>
      <c r="BX9" s="1">
        <f>data!CI9</f>
        <v>4</v>
      </c>
      <c r="BY9" s="1">
        <f>data!CJ9</f>
        <v>28</v>
      </c>
      <c r="BZ9" s="1">
        <f>data!CK9</f>
        <v>479.28571414947498</v>
      </c>
      <c r="CA9" s="1">
        <f>data!CL9</f>
        <v>1</v>
      </c>
      <c r="CB9" s="1">
        <f>data!DG9</f>
        <v>22.6554</v>
      </c>
      <c r="CC9" s="1">
        <f>data!J9</f>
        <v>0.36</v>
      </c>
      <c r="CD9" s="1">
        <f>data!CP9</f>
        <v>14</v>
      </c>
      <c r="CE9" s="1">
        <f>data!CQ9</f>
        <v>45</v>
      </c>
      <c r="CF9" s="1">
        <f>data!CR9</f>
        <v>25</v>
      </c>
      <c r="CG9" s="1">
        <f>data!DL9</f>
        <v>4647</v>
      </c>
      <c r="CH9" s="1">
        <f>data!B9</f>
        <v>38.6</v>
      </c>
      <c r="CI9" s="1">
        <f>data!C9</f>
        <v>68</v>
      </c>
      <c r="CJ9" s="1">
        <f>data!DO9</f>
        <v>145.21198419566201</v>
      </c>
      <c r="CK9" s="1">
        <f>data!CN9</f>
        <v>50.4</v>
      </c>
      <c r="CL9" s="1">
        <f>data!CO9</f>
        <v>58</v>
      </c>
      <c r="CM9" s="1">
        <f>data!DR9</f>
        <v>1529.4794462285699</v>
      </c>
      <c r="CN9" s="1">
        <f>data!DS9</f>
        <v>145.33180863587401</v>
      </c>
      <c r="CO9" s="1">
        <f>IF(OR(data!DU9="Inf",data!DU9="NaN"),data!X9,data!DU9)</f>
        <v>3.3410921750212399</v>
      </c>
      <c r="CP9" s="1">
        <f>data!DU9</f>
        <v>3.3410921750212399</v>
      </c>
      <c r="CQ9" s="1">
        <f t="shared" si="0"/>
        <v>0.32913265466506775</v>
      </c>
      <c r="CR9" s="1">
        <f>data!DW9</f>
        <v>-0.71718899999999997</v>
      </c>
      <c r="CS9" s="1">
        <f>data!DX9</f>
        <v>275.726562</v>
      </c>
      <c r="CT9" s="1" t="str">
        <f>data!DY9</f>
        <v>22.556629</v>
      </c>
      <c r="CU9" s="1" t="str">
        <f>data!DZ9</f>
        <v>-33.485420</v>
      </c>
      <c r="CV9" s="1" t="str">
        <f>data!EA9</f>
        <v>0.083734</v>
      </c>
      <c r="CW9" s="1" t="str">
        <f>data!EB9</f>
        <v>-4.184085</v>
      </c>
      <c r="CX9" s="1" t="str">
        <f>data!EC9</f>
        <v>275.726562</v>
      </c>
    </row>
    <row r="10" spans="1:102">
      <c r="A10" s="7">
        <f>data!A10</f>
        <v>39651</v>
      </c>
      <c r="B10" s="7" t="str">
        <f>data!K10</f>
        <v>IS09</v>
      </c>
      <c r="C10" s="1">
        <f>data!L10</f>
        <v>4383.9293287743903</v>
      </c>
      <c r="D10" s="1">
        <f>data!N10</f>
        <v>8.0536453033794406E-2</v>
      </c>
      <c r="E10" s="1">
        <f>data!O10</f>
        <v>8.0826606617812796E-2</v>
      </c>
      <c r="F10" s="1">
        <f>data!P10</f>
        <v>0.12185141429061599</v>
      </c>
      <c r="G10" s="1">
        <f>data!Q10</f>
        <v>0.16165321323562601</v>
      </c>
      <c r="H10" s="1">
        <f>data!R10</f>
        <v>9.4850443549008793E-3</v>
      </c>
      <c r="I10" s="1">
        <f>data!S10</f>
        <v>5.6989027853202798E-3</v>
      </c>
      <c r="J10" s="1">
        <f>data!T10</f>
        <v>7.4469668814603103E-3</v>
      </c>
      <c r="K10" s="1">
        <f>data!U10</f>
        <v>4.4340760932813899E-3</v>
      </c>
      <c r="L10" s="1">
        <f>data!V10</f>
        <v>7.7184067883309799</v>
      </c>
      <c r="M10" s="1">
        <f>data!W10</f>
        <v>5.6591163960821396</v>
      </c>
      <c r="N10" s="1">
        <f>data!X10</f>
        <v>6.6887615922065597</v>
      </c>
      <c r="O10" s="1">
        <f>data!Z10</f>
        <v>1.02964519612442</v>
      </c>
      <c r="P10" s="1">
        <f>data!AA10</f>
        <v>0.13786187339942599</v>
      </c>
      <c r="Q10" s="1">
        <f>data!AB10</f>
        <v>0.137961563128676</v>
      </c>
      <c r="R10" s="1">
        <f>data!AC10</f>
        <v>0.137939453125</v>
      </c>
      <c r="S10" s="1">
        <f>data!AD10</f>
        <v>9.9689729249646794E-5</v>
      </c>
      <c r="T10" s="1">
        <f>data!AE10</f>
        <v>9.9370018925620904E-2</v>
      </c>
      <c r="U10" s="1">
        <f>data!AF10</f>
        <v>0.140380859375</v>
      </c>
      <c r="V10" s="1">
        <f>data!AG10</f>
        <v>1.1783569490549099E-3</v>
      </c>
      <c r="W10" s="1">
        <f>data!AH10</f>
        <v>0.166015625</v>
      </c>
      <c r="X10" s="1">
        <f>data!AI10</f>
        <v>1.4743844338619601E-3</v>
      </c>
      <c r="Y10" s="1">
        <f>data!AJ10</f>
        <v>65</v>
      </c>
      <c r="Z10" s="1">
        <f>data!AK10</f>
        <v>0.118218562293635</v>
      </c>
      <c r="AA10" s="1">
        <f>data!AL10</f>
        <v>0.15736463823111799</v>
      </c>
      <c r="AB10" s="1">
        <f>data!AM10</f>
        <v>0.146484375</v>
      </c>
      <c r="AC10" s="1">
        <f>data!AN10</f>
        <v>3.9146075937482303E-2</v>
      </c>
      <c r="AD10" s="1">
        <f>data!AO10</f>
        <v>3.4967440745331202E-2</v>
      </c>
      <c r="AE10" s="1">
        <f>data!AP10</f>
        <v>3.59375</v>
      </c>
      <c r="AF10" s="1">
        <f>data!AQ10</f>
        <v>3.6628799303293598E-6</v>
      </c>
      <c r="AG10" s="1">
        <f>data!AR10</f>
        <v>3.896484375</v>
      </c>
      <c r="AH10" s="1">
        <f>data!AS10</f>
        <v>3.7411916394407499E-6</v>
      </c>
      <c r="AI10" s="1">
        <f>data!AT10</f>
        <v>6.6909558603413201E-4</v>
      </c>
      <c r="AJ10" s="1">
        <f>data!AU10</f>
        <v>5.5262803509320102E-4</v>
      </c>
      <c r="AK10" s="1">
        <f>data!AV10</f>
        <v>1.99208852965603E-4</v>
      </c>
      <c r="AL10" s="1">
        <f>data!AW10</f>
        <v>1.6109811207035501E-4</v>
      </c>
      <c r="AM10" s="1">
        <f>data!AX10</f>
        <v>1.47470175239368E-5</v>
      </c>
      <c r="AN10" s="1">
        <f>data!AY10</f>
        <v>1.9122306743693899E-5</v>
      </c>
      <c r="AO10" s="1">
        <f>data!AZ10</f>
        <v>6.6895263724943204E-6</v>
      </c>
      <c r="AP10" s="1">
        <f>data!BA10</f>
        <v>7.6057791833124498E-6</v>
      </c>
      <c r="AQ10" s="1">
        <f>data!BB10</f>
        <v>5.6560884263871704E-6</v>
      </c>
      <c r="AR10" s="1">
        <f>data!BC10</f>
        <v>5.1811435108311103E-6</v>
      </c>
      <c r="AS10" s="1">
        <f>data!BD10</f>
        <v>1.4400639731862099E-3</v>
      </c>
      <c r="AT10" s="1">
        <f>data!BE10</f>
        <v>1.28593106137723E-3</v>
      </c>
      <c r="AU10" s="1">
        <f>data!BF10</f>
        <v>5.9636053048279201E-4</v>
      </c>
      <c r="AV10" s="1">
        <f>data!BG10</f>
        <v>5.2768887246859705E-4</v>
      </c>
      <c r="AW10" s="1">
        <f>data!BH10</f>
        <v>6.1438509577127202E-5</v>
      </c>
      <c r="AX10" s="1">
        <f>data!BI10</f>
        <v>3.8754796615482498E-5</v>
      </c>
      <c r="AY10" s="1">
        <f>data!BJ10</f>
        <v>2.32868496126886E-5</v>
      </c>
      <c r="AZ10" s="1">
        <f>data!BK10</f>
        <v>2.6201402728153399E-5</v>
      </c>
      <c r="BA10" s="1">
        <f>data!BL10</f>
        <v>8.8809019673070003E-6</v>
      </c>
      <c r="BB10" s="1">
        <f>data!BM10</f>
        <v>1.14498052280316E-5</v>
      </c>
      <c r="BC10" s="1">
        <f>data!BN10</f>
        <v>0.16357955088026899</v>
      </c>
      <c r="BD10" s="1">
        <f>data!BO10</f>
        <v>0.123256043469146</v>
      </c>
      <c r="BE10" s="1">
        <f>data!BP10</f>
        <v>9.1590376511110405E-2</v>
      </c>
      <c r="BF10" s="1">
        <f>data!BQ10</f>
        <v>5.1221166937431298E-2</v>
      </c>
      <c r="BG10" s="1">
        <f>data!BR10</f>
        <v>7.1405771724270803E-2</v>
      </c>
      <c r="BH10" s="1">
        <f>data!BS10</f>
        <v>0.107185788195945</v>
      </c>
      <c r="BI10" s="1">
        <f>data!BT10</f>
        <v>2.8545341840689398E-2</v>
      </c>
      <c r="BJ10" s="1">
        <f>data!BU10</f>
        <v>9.2173779155998503E-2</v>
      </c>
      <c r="BK10" s="1">
        <f>data!BV10</f>
        <v>0.163342723874845</v>
      </c>
      <c r="BL10" s="1">
        <f>data!BW10</f>
        <v>12.8466889274646</v>
      </c>
      <c r="BM10" s="1">
        <f>data!BX10</f>
        <v>18.709368124557201</v>
      </c>
      <c r="BN10" s="1">
        <f>data!BY10</f>
        <v>2.2908449405451701</v>
      </c>
      <c r="BO10" s="1">
        <f>data!BZ10</f>
        <v>0.88478493478228804</v>
      </c>
      <c r="BP10" s="1">
        <f>data!CA10</f>
        <v>0.08</v>
      </c>
      <c r="BQ10" s="1">
        <f>data!CB10</f>
        <v>0.65</v>
      </c>
      <c r="BR10" s="1">
        <f>data!CC10</f>
        <v>248.232</v>
      </c>
      <c r="BS10" s="1">
        <f>data!CD10</f>
        <v>0.33100000000000002</v>
      </c>
      <c r="BT10" s="1">
        <f>data!CE10</f>
        <v>22</v>
      </c>
      <c r="BU10" s="1">
        <f>data!CF10</f>
        <v>6</v>
      </c>
      <c r="BV10" s="1">
        <f>data!CG10</f>
        <v>8</v>
      </c>
      <c r="BW10" s="1">
        <f>data!CH10</f>
        <v>23</v>
      </c>
      <c r="BX10" s="1">
        <f>data!CI10</f>
        <v>32</v>
      </c>
      <c r="BY10" s="1">
        <f>data!CJ10</f>
        <v>6</v>
      </c>
      <c r="BZ10" s="1">
        <f>data!CK10</f>
        <v>765.29744911193802</v>
      </c>
      <c r="CA10" s="1">
        <f>data!CL10</f>
        <v>1</v>
      </c>
      <c r="CB10" s="1">
        <f>data!DG10</f>
        <v>14.5189</v>
      </c>
      <c r="CC10" s="1">
        <f>data!J10</f>
        <v>0.25</v>
      </c>
      <c r="CD10" s="1">
        <f>data!CP10</f>
        <v>19</v>
      </c>
      <c r="CE10" s="1">
        <f>data!CQ10</f>
        <v>34</v>
      </c>
      <c r="CF10" s="1">
        <f>data!CR10</f>
        <v>0</v>
      </c>
      <c r="CG10" s="1">
        <f>data!DL10</f>
        <v>14160</v>
      </c>
      <c r="CH10" s="1">
        <f>data!B10</f>
        <v>-17.8</v>
      </c>
      <c r="CI10" s="1">
        <f>data!C10</f>
        <v>-89.2</v>
      </c>
      <c r="CJ10" s="1">
        <f>data!DO10</f>
        <v>260.78186427146602</v>
      </c>
      <c r="CK10" s="1">
        <f>data!CN10</f>
        <v>-15.6</v>
      </c>
      <c r="CL10" s="1">
        <f>data!CO10</f>
        <v>-48</v>
      </c>
      <c r="CM10" s="1">
        <f>data!DR10</f>
        <v>4383.9293287743903</v>
      </c>
      <c r="CN10" s="1">
        <f>data!DS10</f>
        <v>260.82878706280701</v>
      </c>
      <c r="CO10" s="1">
        <f>IF(OR(data!DU10="Inf",data!DU10="NaN"),data!X10,data!DU10)</f>
        <v>7.0178698127412602</v>
      </c>
      <c r="CP10" s="1">
        <f>data!DU10</f>
        <v>7.0178698127412602</v>
      </c>
      <c r="CQ10" s="1">
        <f t="shared" si="0"/>
        <v>0.30959952886824793</v>
      </c>
      <c r="CR10" s="1">
        <f>data!DW10</f>
        <v>-0.78125599999999995</v>
      </c>
      <c r="CS10" s="1">
        <f>data!DX10</f>
        <v>279.49749800000001</v>
      </c>
      <c r="CT10" s="1" t="str">
        <f>data!DY10</f>
        <v>14.586984</v>
      </c>
      <c r="CU10" s="1" t="str">
        <f>data!DZ10</f>
        <v>3.619004</v>
      </c>
      <c r="CV10" s="1" t="str">
        <f>data!EA10</f>
        <v>1.207189</v>
      </c>
      <c r="CW10" s="1" t="str">
        <f>data!EB10</f>
        <v>-1.349704</v>
      </c>
      <c r="CX10" s="1" t="str">
        <f>data!EC10</f>
        <v>279.497498</v>
      </c>
    </row>
    <row r="11" spans="1:102">
      <c r="A11" s="7">
        <f>data!A11</f>
        <v>39637</v>
      </c>
      <c r="B11" s="7" t="str">
        <f>data!K11</f>
        <v>IS53</v>
      </c>
      <c r="C11" s="1">
        <f>data!L11</f>
        <v>2593.5977347575399</v>
      </c>
      <c r="D11" s="1">
        <f>data!N11</f>
        <v>7.7254070241348002E-3</v>
      </c>
      <c r="E11" s="1">
        <f>data!O11</f>
        <v>5.3409520851977199E-3</v>
      </c>
      <c r="F11" s="1">
        <f>data!P11</f>
        <v>1.13200240309199E-2</v>
      </c>
      <c r="G11" s="1">
        <f>data!Q11</f>
        <v>1.06819041703954E-2</v>
      </c>
      <c r="H11" s="1">
        <f>data!R11</f>
        <v>1.7963551378709899E-3</v>
      </c>
      <c r="I11" s="1">
        <f>data!S11</f>
        <v>1.05950118318269E-3</v>
      </c>
      <c r="J11" s="1">
        <f>data!T11</f>
        <v>1.90714996818798E-3</v>
      </c>
      <c r="K11" s="1">
        <f>data!U11</f>
        <v>1.1070175602961999E-3</v>
      </c>
      <c r="L11" s="1">
        <f>data!V11</f>
        <v>4.4382960873201398</v>
      </c>
      <c r="M11" s="1">
        <f>data!W11</f>
        <v>4.2884988776948196</v>
      </c>
      <c r="N11" s="1">
        <f>data!X11</f>
        <v>4.3633974825074802</v>
      </c>
      <c r="O11" s="1">
        <f>data!Z11</f>
        <v>7.48986048126596E-2</v>
      </c>
      <c r="P11" s="1">
        <f>data!AA11</f>
        <v>0.23843656238812699</v>
      </c>
      <c r="Q11" s="1">
        <f>data!AB11</f>
        <v>0.243647582667539</v>
      </c>
      <c r="R11" s="1">
        <f>data!AC11</f>
        <v>0.24169921875</v>
      </c>
      <c r="S11" s="1">
        <f>data!AD11</f>
        <v>5.21102027941281E-3</v>
      </c>
      <c r="T11" s="1">
        <f>data!AE11</f>
        <v>9.1686499251115202E-4</v>
      </c>
      <c r="U11" s="1">
        <f>data!AF11</f>
        <v>0.24658203125</v>
      </c>
      <c r="V11" s="1">
        <f>data!AG11</f>
        <v>2.44624447475726E-4</v>
      </c>
      <c r="W11" s="1">
        <f>data!AH11</f>
        <v>0.28076171875</v>
      </c>
      <c r="X11" s="1">
        <f>data!AI11</f>
        <v>6.3307275217159306E-5</v>
      </c>
      <c r="Y11" s="1">
        <f>data!AJ11</f>
        <v>40</v>
      </c>
      <c r="Z11" s="1">
        <f>data!AK11</f>
        <v>0.23942544137928701</v>
      </c>
      <c r="AA11" s="1">
        <f>data!AL11</f>
        <v>0.36931986654017002</v>
      </c>
      <c r="AB11" s="1">
        <f>data!AM11</f>
        <v>0.2734375</v>
      </c>
      <c r="AC11" s="1">
        <f>data!AN11</f>
        <v>0.12989442516088301</v>
      </c>
      <c r="AD11" s="1">
        <f>data!AO11</f>
        <v>5.7019606158291501E-4</v>
      </c>
      <c r="AE11" s="1">
        <f>data!AP11</f>
        <v>0.3125</v>
      </c>
      <c r="AF11" s="1">
        <f>data!AQ11</f>
        <v>2.0397446475729699E-4</v>
      </c>
      <c r="AG11" s="1">
        <f>data!AR11</f>
        <v>0.5078125</v>
      </c>
      <c r="AH11" s="1">
        <f>data!AS11</f>
        <v>9.8295149110487494E-6</v>
      </c>
      <c r="AI11" s="1">
        <f>data!AT11</f>
        <v>1.3454287528958799E-4</v>
      </c>
      <c r="AJ11" s="1">
        <f>data!AU11</f>
        <v>1.17383068841136E-4</v>
      </c>
      <c r="AK11" s="1">
        <f>data!AV11</f>
        <v>1.4053896044626701E-4</v>
      </c>
      <c r="AL11" s="1">
        <f>data!AW11</f>
        <v>1.1136040686802001E-4</v>
      </c>
      <c r="AM11" s="1">
        <f>data!AX11</f>
        <v>1.02728938801053E-5</v>
      </c>
      <c r="AN11" s="1">
        <f>data!AY11</f>
        <v>9.6367394045746507E-6</v>
      </c>
      <c r="AO11" s="1">
        <f>data!AZ11</f>
        <v>3.0500717859655302E-6</v>
      </c>
      <c r="AP11" s="1">
        <f>data!BA11</f>
        <v>2.8684308055515601E-6</v>
      </c>
      <c r="AQ11" s="1">
        <f>data!BB11</f>
        <v>1.41677426237635E-6</v>
      </c>
      <c r="AR11" s="1">
        <f>data!BC11</f>
        <v>8.9324780098891197E-7</v>
      </c>
      <c r="AS11" s="1">
        <f>data!BD11</f>
        <v>2.9638101358741501E-4</v>
      </c>
      <c r="AT11" s="1">
        <f>data!BE11</f>
        <v>2.1345128918334001E-4</v>
      </c>
      <c r="AU11" s="1">
        <f>data!BF11</f>
        <v>2.9638101358741501E-4</v>
      </c>
      <c r="AV11" s="1">
        <f>data!BG11</f>
        <v>2.1345128918334001E-4</v>
      </c>
      <c r="AW11" s="1">
        <f>data!BH11</f>
        <v>2.0530295161812999E-5</v>
      </c>
      <c r="AX11" s="1">
        <f>data!BI11</f>
        <v>2.6941586802293498E-5</v>
      </c>
      <c r="AY11" s="1">
        <f>data!BJ11</f>
        <v>4.1738990428236503E-6</v>
      </c>
      <c r="AZ11" s="1">
        <f>data!BK11</f>
        <v>4.4110036149948499E-6</v>
      </c>
      <c r="BA11" s="1">
        <f>data!BL11</f>
        <v>1.92052887476119E-6</v>
      </c>
      <c r="BB11" s="1">
        <f>data!BM11</f>
        <v>1.67911961676118E-6</v>
      </c>
      <c r="BC11" s="1">
        <f>data!BN11</f>
        <v>9.3419692469524798E-4</v>
      </c>
      <c r="BD11" s="1">
        <f>data!BO11</f>
        <v>4.6533566557677699E-3</v>
      </c>
      <c r="BE11" s="1">
        <f>data!BP11</f>
        <v>8.29357721096584E-4</v>
      </c>
      <c r="BF11" s="1">
        <f>data!BQ11</f>
        <v>8.7590844154687101E-4</v>
      </c>
      <c r="BG11" s="1">
        <f>data!BR11</f>
        <v>8.5263308132172799E-4</v>
      </c>
      <c r="BH11" s="1">
        <f>data!BS11</f>
        <v>3.3246391982015202E-3</v>
      </c>
      <c r="BI11" s="1">
        <f>data!BT11</f>
        <v>3.29163300995168E-5</v>
      </c>
      <c r="BJ11" s="1">
        <f>data!BU11</f>
        <v>8.1563843373519897E-5</v>
      </c>
      <c r="BK11" s="1">
        <f>data!BV11</f>
        <v>5.7189993848571399E-3</v>
      </c>
      <c r="BL11" s="1">
        <f>data!BW11</f>
        <v>6.3016626235368101</v>
      </c>
      <c r="BM11" s="1">
        <f>data!BX11</f>
        <v>7.01244278234583</v>
      </c>
      <c r="BN11" s="1">
        <f>data!BY11</f>
        <v>1.0956611292246401</v>
      </c>
      <c r="BO11" s="1">
        <f>data!BZ11</f>
        <v>0.34238090980284602</v>
      </c>
      <c r="BP11" s="1">
        <f>data!CA11</f>
        <v>0.22</v>
      </c>
      <c r="BQ11" s="1">
        <f>data!CB11</f>
        <v>2</v>
      </c>
      <c r="BR11" s="1">
        <f>data!CC11</f>
        <v>324.12799999999999</v>
      </c>
      <c r="BS11" s="1">
        <f>data!CD11</f>
        <v>0.379</v>
      </c>
      <c r="BT11" s="1">
        <f>data!CE11</f>
        <v>17</v>
      </c>
      <c r="BU11" s="1">
        <f>data!CF11</f>
        <v>13</v>
      </c>
      <c r="BV11" s="1">
        <f>data!CG11</f>
        <v>0</v>
      </c>
      <c r="BW11" s="1">
        <f>data!CH11</f>
        <v>18</v>
      </c>
      <c r="BX11" s="1">
        <f>data!CI11</f>
        <v>23</v>
      </c>
      <c r="BY11" s="1">
        <f>data!CJ11</f>
        <v>13</v>
      </c>
      <c r="BZ11" s="1">
        <f>data!CK11</f>
        <v>205.081632614136</v>
      </c>
      <c r="CA11" s="1">
        <f>data!CL11</f>
        <v>1</v>
      </c>
      <c r="CB11" s="1">
        <f>data!DG11</f>
        <v>8.2984000000000009</v>
      </c>
      <c r="CC11" s="1">
        <f>data!J11</f>
        <v>7.0000000000000007E-2</v>
      </c>
      <c r="CD11" s="1">
        <f>data!CP11</f>
        <v>15</v>
      </c>
      <c r="CE11" s="1">
        <f>data!CQ11</f>
        <v>55</v>
      </c>
      <c r="CF11" s="1">
        <f>data!CR11</f>
        <v>30</v>
      </c>
      <c r="CG11" s="1">
        <f>data!DL11</f>
        <v>9047</v>
      </c>
      <c r="CH11" s="1">
        <f>data!B11</f>
        <v>72.8</v>
      </c>
      <c r="CI11" s="1">
        <f>data!C11</f>
        <v>147.30000000000001</v>
      </c>
      <c r="CJ11" s="1">
        <f>data!DO11</f>
        <v>317.76122220284998</v>
      </c>
      <c r="CK11" s="1">
        <f>data!CN11</f>
        <v>64.8</v>
      </c>
      <c r="CL11" s="1">
        <f>data!CO11</f>
        <v>-146.9</v>
      </c>
      <c r="CM11" s="1">
        <f>data!DR11</f>
        <v>2593.5977347575399</v>
      </c>
      <c r="CN11" s="1">
        <f>data!DS11</f>
        <v>317.46952539411302</v>
      </c>
      <c r="CO11" s="1">
        <f>IF(OR(data!DU11="Inf",data!DU11="NaN"),data!X11,data!DU11)</f>
        <v>4.4934677292425897</v>
      </c>
      <c r="CP11" s="1">
        <f>data!DU11</f>
        <v>4.4934677292425897</v>
      </c>
      <c r="CQ11" s="1">
        <f t="shared" si="0"/>
        <v>0.28668041723859178</v>
      </c>
      <c r="CR11" s="1">
        <f>data!DW11</f>
        <v>-3.6039249999999998</v>
      </c>
      <c r="CS11" s="1">
        <f>data!DX11</f>
        <v>269.61389200000002</v>
      </c>
      <c r="CT11" s="1" t="str">
        <f>data!DY11</f>
        <v>-16.495848</v>
      </c>
      <c r="CU11" s="1" t="str">
        <f>data!DZ11</f>
        <v>2.102272</v>
      </c>
      <c r="CV11" s="1" t="str">
        <f>data!EA11</f>
        <v>3.184397</v>
      </c>
      <c r="CW11" s="1" t="str">
        <f>data!EB11</f>
        <v>-2.801263</v>
      </c>
      <c r="CX11" s="1" t="str">
        <f>data!EC11</f>
        <v>269.613892</v>
      </c>
    </row>
    <row r="12" spans="1:102">
      <c r="A12" s="7">
        <f>data!A12</f>
        <v>39630</v>
      </c>
      <c r="B12" s="7" t="str">
        <f>data!K12</f>
        <v>IS53</v>
      </c>
      <c r="C12" s="1">
        <f>data!L12</f>
        <v>3737.3090381992201</v>
      </c>
      <c r="D12" s="1">
        <f>data!N12</f>
        <v>2.5936203168524501E-2</v>
      </c>
      <c r="E12" s="1">
        <f>data!O12</f>
        <v>8.2609317969938399E-3</v>
      </c>
      <c r="F12" s="1">
        <f>data!P12</f>
        <v>3.7400091658370299E-2</v>
      </c>
      <c r="G12" s="1">
        <f>data!Q12</f>
        <v>1.6521863593987701E-2</v>
      </c>
      <c r="H12" s="1">
        <f>data!R12</f>
        <v>3.2795974208266999E-3</v>
      </c>
      <c r="I12" s="1">
        <f>data!S12</f>
        <v>1.79523586327489E-3</v>
      </c>
      <c r="J12" s="1">
        <f>data!T12</f>
        <v>2.8229281124640898E-3</v>
      </c>
      <c r="K12" s="1">
        <f>data!U12</f>
        <v>1.6597068136558E-3</v>
      </c>
      <c r="L12" s="1">
        <f>data!V12</f>
        <v>1.64257159327642</v>
      </c>
      <c r="M12" s="1">
        <f>data!W12</f>
        <v>1.8388028926856801</v>
      </c>
      <c r="N12" s="1">
        <f>data!X12</f>
        <v>1.74068724298105</v>
      </c>
      <c r="O12" s="1">
        <f>data!Z12</f>
        <v>9.8115649704631394E-2</v>
      </c>
      <c r="P12" s="1">
        <f>data!AA12</f>
        <v>0.34217096659631102</v>
      </c>
      <c r="Q12" s="1">
        <f>data!AB12</f>
        <v>0.35440848159449601</v>
      </c>
      <c r="R12" s="1">
        <f>data!AC12</f>
        <v>0.3466796875</v>
      </c>
      <c r="S12" s="1">
        <f>data!AD12</f>
        <v>1.2237514998184399E-2</v>
      </c>
      <c r="T12" s="1">
        <f>data!AE12</f>
        <v>1.13404153934722E-3</v>
      </c>
      <c r="U12" s="1">
        <f>data!AF12</f>
        <v>0.3759765625</v>
      </c>
      <c r="V12" s="1">
        <f>data!AG12</f>
        <v>3.2407944042266502E-5</v>
      </c>
      <c r="W12" s="1">
        <f>data!AH12</f>
        <v>0.390625</v>
      </c>
      <c r="X12" s="1">
        <f>data!AI12</f>
        <v>3.61771687718191E-5</v>
      </c>
      <c r="Y12" s="1">
        <f>data!AJ12</f>
        <v>40</v>
      </c>
      <c r="Z12" s="1">
        <f>data!AK12</f>
        <v>0.320607950912637</v>
      </c>
      <c r="AA12" s="1">
        <f>data!AL12</f>
        <v>0.36068888873328397</v>
      </c>
      <c r="AB12" s="1">
        <f>data!AM12</f>
        <v>0.3515625</v>
      </c>
      <c r="AC12" s="1">
        <f>data!AN12</f>
        <v>4.0080937820647297E-2</v>
      </c>
      <c r="AD12" s="1">
        <f>data!AO12</f>
        <v>1.8522135966845101E-3</v>
      </c>
      <c r="AE12" s="1">
        <f>data!AP12</f>
        <v>0.625</v>
      </c>
      <c r="AF12" s="1">
        <f>data!AQ12</f>
        <v>3.0718281323073303E-5</v>
      </c>
      <c r="AG12" s="1">
        <f>data!AR12</f>
        <v>1.81640625</v>
      </c>
      <c r="AH12" s="1">
        <f>data!AS12</f>
        <v>1.20166804342396E-6</v>
      </c>
      <c r="AI12" s="1">
        <f>data!AT12</f>
        <v>1.0791930637239E-4</v>
      </c>
      <c r="AJ12" s="1">
        <f>data!AU12</f>
        <v>9.50120581953208E-5</v>
      </c>
      <c r="AK12" s="1">
        <f>data!AV12</f>
        <v>5.3167874996794804E-4</v>
      </c>
      <c r="AL12" s="1">
        <f>data!AW12</f>
        <v>3.9691877041701698E-4</v>
      </c>
      <c r="AM12" s="1">
        <f>data!AX12</f>
        <v>2.0366303790338E-5</v>
      </c>
      <c r="AN12" s="1">
        <f>data!AY12</f>
        <v>2.7804504991974602E-5</v>
      </c>
      <c r="AO12" s="1">
        <f>data!AZ12</f>
        <v>5.0479116615977404E-6</v>
      </c>
      <c r="AP12" s="1">
        <f>data!BA12</f>
        <v>4.7714895900616196E-6</v>
      </c>
      <c r="AQ12" s="1">
        <f>data!BB12</f>
        <v>5.5279733607889902E-6</v>
      </c>
      <c r="AR12" s="1">
        <f>data!BC12</f>
        <v>3.3834665074198802E-6</v>
      </c>
      <c r="AS12" s="1">
        <f>data!BD12</f>
        <v>1.75850193646292E-4</v>
      </c>
      <c r="AT12" s="1">
        <f>data!BE12</f>
        <v>1.8274469062278E-4</v>
      </c>
      <c r="AU12" s="1">
        <f>data!BF12</f>
        <v>3.2085014182248699E-4</v>
      </c>
      <c r="AV12" s="1">
        <f>data!BG12</f>
        <v>2.8499400638868499E-4</v>
      </c>
      <c r="AW12" s="1">
        <f>data!BH12</f>
        <v>3.4371023374290899E-5</v>
      </c>
      <c r="AX12" s="1">
        <f>data!BI12</f>
        <v>3.9760916614601799E-5</v>
      </c>
      <c r="AY12" s="1">
        <f>data!BJ12</f>
        <v>1.5886939226697E-5</v>
      </c>
      <c r="AZ12" s="1">
        <f>data!BK12</f>
        <v>2.1241781027055301E-5</v>
      </c>
      <c r="BA12" s="1">
        <f>data!BL12</f>
        <v>6.8367122398129604E-6</v>
      </c>
      <c r="BB12" s="1">
        <f>data!BM12</f>
        <v>5.0763113224242002E-6</v>
      </c>
      <c r="BC12" s="1">
        <f>data!BN12</f>
        <v>3.0048373591133599E-3</v>
      </c>
      <c r="BD12" s="1">
        <f>data!BO12</f>
        <v>7.9405643550053296E-3</v>
      </c>
      <c r="BE12" s="1">
        <f>data!BP12</f>
        <v>1.9898101893471298E-3</v>
      </c>
      <c r="BF12" s="1">
        <f>data!BQ12</f>
        <v>1.24789555171888E-3</v>
      </c>
      <c r="BG12" s="1">
        <f>data!BR12</f>
        <v>1.6188528705329999E-3</v>
      </c>
      <c r="BH12" s="1">
        <f>data!BS12</f>
        <v>6.6696707592362502E-3</v>
      </c>
      <c r="BI12" s="1">
        <f>data!BT12</f>
        <v>5.24612871328498E-4</v>
      </c>
      <c r="BJ12" s="1">
        <f>data!BU12</f>
        <v>1.38598448858035E-3</v>
      </c>
      <c r="BK12" s="1">
        <f>data!BV12</f>
        <v>1.037000821179E-2</v>
      </c>
      <c r="BL12" s="1">
        <f>data!BW12</f>
        <v>11.403866651701</v>
      </c>
      <c r="BM12" s="1">
        <f>data!BX12</f>
        <v>8.0216566286834503</v>
      </c>
      <c r="BN12" s="1">
        <f>data!BY12</f>
        <v>1.85615222594257</v>
      </c>
      <c r="BO12" s="1">
        <f>data!BZ12</f>
        <v>0.42036151441619302</v>
      </c>
      <c r="BP12" s="1">
        <f>data!CA12</f>
        <v>0.23</v>
      </c>
      <c r="BQ12" s="1">
        <f>data!CB12</f>
        <v>3</v>
      </c>
      <c r="BR12" s="1">
        <f>data!CC12</f>
        <v>141.04300000000001</v>
      </c>
      <c r="BS12" s="1">
        <f>data!CD12</f>
        <v>0.34499999999999997</v>
      </c>
      <c r="BT12" s="1">
        <f>data!CE12</f>
        <v>19</v>
      </c>
      <c r="BU12" s="1">
        <f>data!CF12</f>
        <v>46</v>
      </c>
      <c r="BV12" s="1">
        <f>data!CG12</f>
        <v>0</v>
      </c>
      <c r="BW12" s="1">
        <f>data!CH12</f>
        <v>21</v>
      </c>
      <c r="BX12" s="1">
        <f>data!CI12</f>
        <v>22</v>
      </c>
      <c r="BY12" s="1">
        <f>data!CJ12</f>
        <v>59</v>
      </c>
      <c r="BZ12" s="1">
        <f>data!CK12</f>
        <v>137.15951681137099</v>
      </c>
      <c r="CA12" s="1">
        <f>data!CL12</f>
        <v>1</v>
      </c>
      <c r="CB12" s="1">
        <f>data!DG12</f>
        <v>16.656700000000001</v>
      </c>
      <c r="CC12" s="1">
        <f>data!J12</f>
        <v>0.22</v>
      </c>
      <c r="CD12" s="1">
        <f>data!CP12</f>
        <v>17</v>
      </c>
      <c r="CE12" s="1">
        <f>data!CQ12</f>
        <v>40</v>
      </c>
      <c r="CF12" s="1">
        <f>data!CR12</f>
        <v>22</v>
      </c>
      <c r="CG12" s="1">
        <f>data!DL12</f>
        <v>13358</v>
      </c>
      <c r="CH12" s="1">
        <f>data!B12</f>
        <v>37.1</v>
      </c>
      <c r="CI12" s="1">
        <f>data!C12</f>
        <v>-115.7</v>
      </c>
      <c r="CJ12" s="1">
        <f>data!DO12</f>
        <v>131.102424914007</v>
      </c>
      <c r="CK12" s="1">
        <f>data!CN12</f>
        <v>64.8</v>
      </c>
      <c r="CL12" s="1">
        <f>data!CO12</f>
        <v>-146.9</v>
      </c>
      <c r="CM12" s="1">
        <f>data!DR12</f>
        <v>3737.3090381992201</v>
      </c>
      <c r="CN12" s="1">
        <f>data!DS12</f>
        <v>129.91693065987999</v>
      </c>
      <c r="CO12" s="1">
        <f>IF(OR(data!DU12="Inf",data!DU12="NaN"),data!X12,data!DU12)</f>
        <v>1.8508790841134199</v>
      </c>
      <c r="CP12" s="1">
        <f>data!DU12</f>
        <v>1.8508790841134199</v>
      </c>
      <c r="CQ12" s="1">
        <f t="shared" si="0"/>
        <v>0.27978058378493936</v>
      </c>
      <c r="CR12" s="1">
        <f>data!DW12</f>
        <v>-2.0487980000000001</v>
      </c>
      <c r="CS12" s="1">
        <f>data!DX12</f>
        <v>264.59896900000001</v>
      </c>
      <c r="CT12" s="1" t="str">
        <f>data!DY12</f>
        <v>16.727619</v>
      </c>
      <c r="CU12" s="1" t="str">
        <f>data!DZ12</f>
        <v>-29.996330</v>
      </c>
      <c r="CV12" s="1" t="str">
        <f>data!EA12</f>
        <v>1.823470</v>
      </c>
      <c r="CW12" s="1" t="str">
        <f>data!EB12</f>
        <v>-1.974089</v>
      </c>
      <c r="CX12" s="1" t="str">
        <f>data!EC12</f>
        <v>264.598969</v>
      </c>
    </row>
    <row r="13" spans="1:102">
      <c r="A13" s="7">
        <f>data!A13</f>
        <v>39626</v>
      </c>
      <c r="B13" s="7" t="str">
        <f>data!K13</f>
        <v>IS49</v>
      </c>
      <c r="C13" s="1">
        <f>data!L13</f>
        <v>1250.6681015950801</v>
      </c>
      <c r="D13" s="1">
        <f>data!N13</f>
        <v>0.30361260021536401</v>
      </c>
      <c r="E13" s="1">
        <f>data!O13</f>
        <v>6.7675663313135903E-2</v>
      </c>
      <c r="F13" s="1">
        <f>data!P13</f>
        <v>0.50749391701771296</v>
      </c>
      <c r="G13" s="1">
        <f>data!Q13</f>
        <v>0.135351326626272</v>
      </c>
      <c r="H13" s="1">
        <f>data!R13</f>
        <v>2.4662280345149001E-2</v>
      </c>
      <c r="I13" s="1">
        <f>data!S13</f>
        <v>1.4471861328235301E-2</v>
      </c>
      <c r="J13" s="1">
        <f>data!T13</f>
        <v>3.4590656601402099E-2</v>
      </c>
      <c r="K13" s="1">
        <f>data!U13</f>
        <v>2.0043961420083901E-2</v>
      </c>
      <c r="L13" s="1">
        <f>data!V13</f>
        <v>3.2342292233427199</v>
      </c>
      <c r="M13" s="1">
        <f>data!W13</f>
        <v>3.5965993982513398</v>
      </c>
      <c r="N13" s="1">
        <f>data!X13</f>
        <v>3.4154143107970301</v>
      </c>
      <c r="O13" s="1">
        <f>data!Z13</f>
        <v>0.181185087454313</v>
      </c>
      <c r="P13" s="1">
        <f>data!AA13</f>
        <v>0.534425478529718</v>
      </c>
      <c r="Q13" s="1">
        <f>data!AB13</f>
        <v>0.53488132524028598</v>
      </c>
      <c r="R13" s="1">
        <f>data!AC13</f>
        <v>0.53466796875</v>
      </c>
      <c r="S13" s="1">
        <f>data!AD13</f>
        <v>4.5584671056830801E-4</v>
      </c>
      <c r="T13" s="1">
        <f>data!AE13</f>
        <v>0.168992399137503</v>
      </c>
      <c r="U13" s="1">
        <f>data!AF13</f>
        <v>0.55908203125</v>
      </c>
      <c r="V13" s="1">
        <f>data!AG13</f>
        <v>4.0320321057191197E-3</v>
      </c>
      <c r="W13" s="1">
        <f>data!AH13</f>
        <v>0.595703125</v>
      </c>
      <c r="X13" s="1">
        <f>data!AI13</f>
        <v>1.38163310692306E-3</v>
      </c>
      <c r="Y13" s="1">
        <f>data!AJ13</f>
        <v>50</v>
      </c>
      <c r="Z13" s="1">
        <f>data!AK13</f>
        <v>0.28246490044453598</v>
      </c>
      <c r="AA13" s="1">
        <f>data!AL13</f>
        <v>0.30521407448103099</v>
      </c>
      <c r="AB13" s="1">
        <f>data!AM13</f>
        <v>0.29296875</v>
      </c>
      <c r="AC13" s="1">
        <f>data!AN13</f>
        <v>2.27491740364947E-2</v>
      </c>
      <c r="AD13" s="1">
        <f>data!AO13</f>
        <v>0.53962075171552304</v>
      </c>
      <c r="AE13" s="1">
        <f>data!AP13</f>
        <v>0.390625</v>
      </c>
      <c r="AF13" s="1">
        <f>data!AQ13</f>
        <v>1.13181351370607E-2</v>
      </c>
      <c r="AG13" s="1">
        <f>data!AR13</f>
        <v>0.546875</v>
      </c>
      <c r="AH13" s="1">
        <f>data!AS13</f>
        <v>1.0525212850994701E-2</v>
      </c>
      <c r="AI13" s="1">
        <f>data!AT13</f>
        <v>3.0997945737888102E-3</v>
      </c>
      <c r="AJ13" s="1">
        <f>data!AU13</f>
        <v>5.4109611437960599E-3</v>
      </c>
      <c r="AK13" s="1">
        <f>data!AV13</f>
        <v>4.73478970789801E-2</v>
      </c>
      <c r="AL13" s="1">
        <f>data!AW13</f>
        <v>5.0505567280439201E-2</v>
      </c>
      <c r="AM13" s="1">
        <f>data!AX13</f>
        <v>1.5961643134369801E-3</v>
      </c>
      <c r="AN13" s="1">
        <f>data!AY13</f>
        <v>1.92447076687949E-3</v>
      </c>
      <c r="AO13" s="1">
        <f>data!AZ13</f>
        <v>6.1365458669769405E-4</v>
      </c>
      <c r="AP13" s="1">
        <f>data!BA13</f>
        <v>5.0811075465841897E-4</v>
      </c>
      <c r="AQ13" s="1">
        <f>data!BB13</f>
        <v>1.27452466394061E-4</v>
      </c>
      <c r="AR13" s="1">
        <f>data!BC13</f>
        <v>5.8305791732451299E-5</v>
      </c>
      <c r="AS13" s="1">
        <f>data!BD13</f>
        <v>6.0665188701196603E-2</v>
      </c>
      <c r="AT13" s="1">
        <f>data!BE13</f>
        <v>0.108080741391594</v>
      </c>
      <c r="AU13" s="1">
        <f>data!BF13</f>
        <v>2.37975154763348E-2</v>
      </c>
      <c r="AV13" s="1">
        <f>data!BG13</f>
        <v>2.4288453281238201E-2</v>
      </c>
      <c r="AW13" s="1">
        <f>data!BH13</f>
        <v>4.7469975510637304E-3</v>
      </c>
      <c r="AX13" s="1">
        <f>data!BI13</f>
        <v>5.86719030003273E-3</v>
      </c>
      <c r="AY13" s="1">
        <f>data!BJ13</f>
        <v>1.7189361587252E-3</v>
      </c>
      <c r="AZ13" s="1">
        <f>data!BK13</f>
        <v>1.7355570240029799E-3</v>
      </c>
      <c r="BA13" s="1">
        <f>data!BL13</f>
        <v>2.0856868501222599E-4</v>
      </c>
      <c r="BB13" s="1">
        <f>data!BM13</f>
        <v>2.17791673152716E-4</v>
      </c>
      <c r="BC13" s="1">
        <f>data!BN13</f>
        <v>0.96379089981282395</v>
      </c>
      <c r="BD13" s="1">
        <f>data!BO13</f>
        <v>0.41758450928009999</v>
      </c>
      <c r="BE13" s="1">
        <f>data!BP13</f>
        <v>0.23326606405976899</v>
      </c>
      <c r="BF13" s="1">
        <f>data!BQ13</f>
        <v>0.53245383897155696</v>
      </c>
      <c r="BG13" s="1">
        <f>data!BR13</f>
        <v>0.38285995151566299</v>
      </c>
      <c r="BH13" s="1">
        <f>data!BS13</f>
        <v>0.34728224019063703</v>
      </c>
      <c r="BI13" s="1">
        <f>data!BT13</f>
        <v>0.21155770448823899</v>
      </c>
      <c r="BJ13" s="1">
        <f>data!BU13</f>
        <v>0.58093094829716097</v>
      </c>
      <c r="BK13" s="1">
        <f>data!BV13</f>
        <v>0.54312224843264301</v>
      </c>
      <c r="BL13" s="1">
        <f>data!BW13</f>
        <v>20.5777369292428</v>
      </c>
      <c r="BM13" s="1">
        <f>data!BX13</f>
        <v>13.263746526556901</v>
      </c>
      <c r="BN13" s="1">
        <f>data!BY13</f>
        <v>2.51734582318515</v>
      </c>
      <c r="BO13" s="1">
        <f>data!BZ13</f>
        <v>0.353056752370071</v>
      </c>
      <c r="BP13" s="1">
        <f>data!CA13</f>
        <v>0.09</v>
      </c>
      <c r="BQ13" s="1">
        <f>data!CB13</f>
        <v>2.4</v>
      </c>
      <c r="BR13" s="1">
        <f>data!CC13</f>
        <v>339.68200000000002</v>
      </c>
      <c r="BS13" s="1">
        <f>data!CD13</f>
        <v>0.36299999999999999</v>
      </c>
      <c r="BT13" s="1">
        <f>data!CE13</f>
        <v>2</v>
      </c>
      <c r="BU13" s="1">
        <f>data!CF13</f>
        <v>23</v>
      </c>
      <c r="BV13" s="1">
        <f>data!CG13</f>
        <v>0</v>
      </c>
      <c r="BW13" s="1">
        <f>data!CH13</f>
        <v>3</v>
      </c>
      <c r="BX13" s="1">
        <f>data!CI13</f>
        <v>4</v>
      </c>
      <c r="BY13" s="1">
        <f>data!CJ13</f>
        <v>57</v>
      </c>
      <c r="BZ13" s="1">
        <f>data!CK13</f>
        <v>291.428571462631</v>
      </c>
      <c r="CA13" s="1">
        <f>data!CL13</f>
        <v>1</v>
      </c>
      <c r="CB13" s="1">
        <f>data!DG13</f>
        <v>33.3018</v>
      </c>
      <c r="CC13" s="1">
        <f>data!J13</f>
        <v>0.48</v>
      </c>
      <c r="CD13" s="1">
        <f>data!CP13</f>
        <v>2</v>
      </c>
      <c r="CE13" s="1">
        <f>data!CQ13</f>
        <v>1</v>
      </c>
      <c r="CF13" s="1">
        <f>data!CR13</f>
        <v>23</v>
      </c>
      <c r="CG13" s="1">
        <f>data!DL13</f>
        <v>3717</v>
      </c>
      <c r="CH13" s="1">
        <f>data!B13</f>
        <v>-26.8</v>
      </c>
      <c r="CI13" s="1">
        <f>data!C13</f>
        <v>-17.7</v>
      </c>
      <c r="CJ13" s="1">
        <f>data!DO13</f>
        <v>334.32078716631599</v>
      </c>
      <c r="CK13" s="1">
        <f>data!CN13</f>
        <v>-37</v>
      </c>
      <c r="CL13" s="1">
        <f>data!CO13</f>
        <v>-12.3</v>
      </c>
      <c r="CM13" s="1">
        <f>data!DR13</f>
        <v>1250.6681015950801</v>
      </c>
      <c r="CN13" s="1">
        <f>data!DS13</f>
        <v>334.65145753022398</v>
      </c>
      <c r="CO13" s="1">
        <f>IF(OR(data!DU13="Inf",data!DU13="NaN"),data!X13,data!DU13)</f>
        <v>3.7905807188783598</v>
      </c>
      <c r="CP13" s="1">
        <f>data!DU13</f>
        <v>3.7905807188783598</v>
      </c>
      <c r="CQ13" s="1">
        <f t="shared" si="0"/>
        <v>0.33647245133039549</v>
      </c>
      <c r="CR13" s="1">
        <f>data!DW13</f>
        <v>0.68157199999999996</v>
      </c>
      <c r="CS13" s="1">
        <f>data!DX13</f>
        <v>262.85140999999999</v>
      </c>
      <c r="CT13" s="1" t="str">
        <f>data!DY13</f>
        <v>34.396141</v>
      </c>
      <c r="CU13" s="1" t="str">
        <f>data!DZ13</f>
        <v>-85.436295</v>
      </c>
      <c r="CV13" s="1" t="str">
        <f>data!EA13</f>
        <v>-0.364344</v>
      </c>
      <c r="CW13" s="1" t="str">
        <f>data!EB13</f>
        <v>-2.024599</v>
      </c>
      <c r="CX13" s="1" t="str">
        <f>data!EC13</f>
        <v>262.851410</v>
      </c>
    </row>
    <row r="14" spans="1:102">
      <c r="A14" s="7">
        <f>data!A14</f>
        <v>39545</v>
      </c>
      <c r="B14" s="7" t="str">
        <f>data!K14</f>
        <v>IS41</v>
      </c>
      <c r="C14" s="1">
        <f>data!L14</f>
        <v>617.77083090478095</v>
      </c>
      <c r="D14" s="1">
        <f>data!N14</f>
        <v>0.10489663404211901</v>
      </c>
      <c r="E14" s="1">
        <f>data!O14</f>
        <v>4.3170239325054503E-2</v>
      </c>
      <c r="F14" s="1">
        <f>data!P14</f>
        <v>0.16781243378142699</v>
      </c>
      <c r="G14" s="1">
        <f>data!Q14</f>
        <v>8.6340478650108896E-2</v>
      </c>
      <c r="H14" s="1">
        <f>data!R14</f>
        <v>5.6473378425316804E-3</v>
      </c>
      <c r="I14" s="1">
        <f>data!S14</f>
        <v>3.2996814603336901E-3</v>
      </c>
      <c r="J14" s="1">
        <f>data!T14</f>
        <v>7.0765438429892299E-3</v>
      </c>
      <c r="K14" s="1">
        <f>data!U14</f>
        <v>4.1437245454983996E-3</v>
      </c>
      <c r="L14" s="1">
        <f>data!V14</f>
        <v>1.7954821141427399</v>
      </c>
      <c r="M14" s="1">
        <f>data!W14</f>
        <v>1.5799259946822399</v>
      </c>
      <c r="N14" s="1">
        <f>data!X14</f>
        <v>1.6877040544124899</v>
      </c>
      <c r="O14" s="1">
        <f>data!Z14</f>
        <v>0.10777805973025099</v>
      </c>
      <c r="P14" s="1">
        <f>data!AA14</f>
        <v>0.41968305047763099</v>
      </c>
      <c r="Q14" s="1">
        <f>data!AB14</f>
        <v>0.420166877338219</v>
      </c>
      <c r="R14" s="1">
        <f>data!AC14</f>
        <v>0.419921875</v>
      </c>
      <c r="S14" s="1">
        <f>data!AD14</f>
        <v>4.8382686058817697E-4</v>
      </c>
      <c r="T14" s="1">
        <f>data!AE14</f>
        <v>3.9857074068338598E-2</v>
      </c>
      <c r="U14" s="1">
        <f>data!AF14</f>
        <v>0.43701171875</v>
      </c>
      <c r="V14" s="1">
        <f>data!AG14</f>
        <v>2.1888099001474601E-4</v>
      </c>
      <c r="W14" s="1">
        <f>data!AH14</f>
        <v>0.4541015625</v>
      </c>
      <c r="X14" s="1">
        <f>data!AI14</f>
        <v>4.4692058042283302E-4</v>
      </c>
      <c r="Y14" s="1">
        <f>data!AJ14</f>
        <v>40</v>
      </c>
      <c r="Z14" s="1">
        <f>data!AK14</f>
        <v>0.701613385962087</v>
      </c>
      <c r="AA14" s="1">
        <f>data!AL14</f>
        <v>0.70391454378880203</v>
      </c>
      <c r="AB14" s="1">
        <f>data!AM14</f>
        <v>0.703125</v>
      </c>
      <c r="AC14" s="1">
        <f>data!AN14</f>
        <v>2.3011578267149199E-3</v>
      </c>
      <c r="AD14" s="1">
        <f>data!AO14</f>
        <v>3.0381577322264298E-2</v>
      </c>
      <c r="AE14" s="1">
        <f>data!AP14</f>
        <v>1.26953125</v>
      </c>
      <c r="AF14" s="1">
        <f>data!AQ14</f>
        <v>4.1428508440520802E-5</v>
      </c>
      <c r="AG14" s="1">
        <f>data!AR14</f>
        <v>1.62109375</v>
      </c>
      <c r="AH14" s="1">
        <f>data!AS14</f>
        <v>2.83714262290288E-5</v>
      </c>
      <c r="AI14" s="1">
        <f>data!AT14</f>
        <v>4.3784784466666999E-4</v>
      </c>
      <c r="AJ14" s="1">
        <f>data!AU14</f>
        <v>2.9318430101926398E-4</v>
      </c>
      <c r="AK14" s="1">
        <f>data!AV14</f>
        <v>9.0399812422901193E-3</v>
      </c>
      <c r="AL14" s="1">
        <f>data!AW14</f>
        <v>8.1592345008109895E-3</v>
      </c>
      <c r="AM14" s="1">
        <f>data!AX14</f>
        <v>1.8411120681261899E-4</v>
      </c>
      <c r="AN14" s="1">
        <f>data!AY14</f>
        <v>2.0723704802768099E-4</v>
      </c>
      <c r="AO14" s="1">
        <f>data!AZ14</f>
        <v>5.8776492966313103E-5</v>
      </c>
      <c r="AP14" s="1">
        <f>data!BA14</f>
        <v>3.9064248845275099E-5</v>
      </c>
      <c r="AQ14" s="1">
        <f>data!BB14</f>
        <v>3.0007265649148599E-5</v>
      </c>
      <c r="AR14" s="1">
        <f>data!BC14</f>
        <v>2.87208797759982E-5</v>
      </c>
      <c r="AS14" s="1">
        <f>data!BD14</f>
        <v>2.1563268843045099E-4</v>
      </c>
      <c r="AT14" s="1">
        <f>data!BE14</f>
        <v>1.5726292987551101E-4</v>
      </c>
      <c r="AU14" s="1">
        <f>data!BF14</f>
        <v>1.02270172771513E-2</v>
      </c>
      <c r="AV14" s="1">
        <f>data!BG14</f>
        <v>8.8332406289573593E-3</v>
      </c>
      <c r="AW14" s="1">
        <f>data!BH14</f>
        <v>6.3349456799896998E-4</v>
      </c>
      <c r="AX14" s="1">
        <f>data!BI14</f>
        <v>8.5173072579977204E-4</v>
      </c>
      <c r="AY14" s="1">
        <f>data!BJ14</f>
        <v>2.6174383328480101E-4</v>
      </c>
      <c r="AZ14" s="1">
        <f>data!BK14</f>
        <v>3.1538298447865703E-4</v>
      </c>
      <c r="BA14" s="1">
        <f>data!BL14</f>
        <v>3.9536482609450502E-4</v>
      </c>
      <c r="BB14" s="1">
        <f>data!BM14</f>
        <v>1.0172474938241801E-3</v>
      </c>
      <c r="BC14" s="1">
        <f>data!BN14</f>
        <v>6.3599897444066994E-2</v>
      </c>
      <c r="BD14" s="1">
        <f>data!BO14</f>
        <v>1.13476212601315E-2</v>
      </c>
      <c r="BE14" s="1">
        <f>data!BP14</f>
        <v>1.12821339580078E-2</v>
      </c>
      <c r="BF14" s="1">
        <f>data!BQ14</f>
        <v>1.42264344463961E-2</v>
      </c>
      <c r="BG14" s="1">
        <f>data!BR14</f>
        <v>1.27542842022019E-2</v>
      </c>
      <c r="BH14" s="1">
        <f>data!BS14</f>
        <v>1.5328678903534401E-3</v>
      </c>
      <c r="BI14" s="1">
        <f>data!BT14</f>
        <v>2.0819348411902599E-3</v>
      </c>
      <c r="BJ14" s="1">
        <f>data!BU14</f>
        <v>5.0845613241865102E-2</v>
      </c>
      <c r="BK14" s="1">
        <f>data!BV14</f>
        <v>1.1450685229830801E-2</v>
      </c>
      <c r="BL14" s="1">
        <f>data!BW14</f>
        <v>29.715316926425899</v>
      </c>
      <c r="BM14" s="1">
        <f>data!BX14</f>
        <v>23.134299791421999</v>
      </c>
      <c r="BN14" s="1">
        <f>data!BY14</f>
        <v>4.9865516900655997</v>
      </c>
      <c r="BO14" s="1">
        <f>data!BZ14</f>
        <v>0.88984757479869303</v>
      </c>
      <c r="BP14" s="1">
        <f>data!CA14</f>
        <v>0.31</v>
      </c>
      <c r="BQ14" s="1">
        <f>data!CB14</f>
        <v>9.8000000000000007</v>
      </c>
      <c r="BR14" s="1">
        <f>data!CC14</f>
        <v>192.03899999999999</v>
      </c>
      <c r="BS14" s="1">
        <f>data!CD14</f>
        <v>0.28599999999999998</v>
      </c>
      <c r="BT14" s="1">
        <f>data!CE14</f>
        <v>0</v>
      </c>
      <c r="BU14" s="1">
        <f>data!CF14</f>
        <v>58</v>
      </c>
      <c r="BV14" s="1">
        <f>data!CG14</f>
        <v>0</v>
      </c>
      <c r="BW14" s="1">
        <f>data!CH14</f>
        <v>1</v>
      </c>
      <c r="BX14" s="1">
        <f>data!CI14</f>
        <v>35</v>
      </c>
      <c r="BY14" s="1">
        <f>data!CJ14</f>
        <v>41</v>
      </c>
      <c r="BZ14" s="1">
        <f>data!CK14</f>
        <v>248.16326570510901</v>
      </c>
      <c r="CA14" s="1">
        <f>data!CL14</f>
        <v>2</v>
      </c>
      <c r="CB14" s="1">
        <f>data!DG14</f>
        <v>5.4728000000000003</v>
      </c>
      <c r="CC14" s="1">
        <f>data!J14</f>
        <v>0.08</v>
      </c>
      <c r="CD14" s="1">
        <f>data!CP14</f>
        <v>1</v>
      </c>
      <c r="CE14" s="1">
        <f>data!CQ14</f>
        <v>2</v>
      </c>
      <c r="CF14" s="1">
        <f>data!CR14</f>
        <v>28</v>
      </c>
      <c r="CG14" s="1">
        <f>data!DL14</f>
        <v>2002</v>
      </c>
      <c r="CH14" s="1">
        <f>data!B14</f>
        <v>-31.8</v>
      </c>
      <c r="CI14" s="1">
        <f>data!C14</f>
        <v>-58.5</v>
      </c>
      <c r="CJ14" s="1">
        <f>data!DO14</f>
        <v>190.51128446830799</v>
      </c>
      <c r="CK14" s="1">
        <f>data!CN14</f>
        <v>-26.3</v>
      </c>
      <c r="CL14" s="1">
        <f>data!CO14</f>
        <v>-57.3</v>
      </c>
      <c r="CM14" s="1">
        <f>data!DR14</f>
        <v>617.77083090478095</v>
      </c>
      <c r="CN14" s="1">
        <f>data!DS14</f>
        <v>190.48667600845101</v>
      </c>
      <c r="CO14" s="1">
        <f>IF(OR(data!DU14="Inf",data!DU14="NaN"),data!X14,data!DU14)</f>
        <v>1.7181769797856801</v>
      </c>
      <c r="CP14" s="1">
        <f>data!DU14</f>
        <v>1.7181769797856801</v>
      </c>
      <c r="CQ14" s="1">
        <f t="shared" si="0"/>
        <v>0.30857683861377672</v>
      </c>
      <c r="CR14" s="1">
        <f>data!DW14</f>
        <v>0.132186</v>
      </c>
      <c r="CS14" s="1">
        <f>data!DX14</f>
        <v>278.26126099999999</v>
      </c>
      <c r="CT14" s="1" t="str">
        <f>data!DY14</f>
        <v>5.497138</v>
      </c>
      <c r="CU14" s="1" t="str">
        <f>data!DZ14</f>
        <v>27.554728</v>
      </c>
      <c r="CV14" s="1" t="str">
        <f>data!EA14</f>
        <v>-0.244030</v>
      </c>
      <c r="CW14" s="1" t="str">
        <f>data!EB14</f>
        <v>4.098598</v>
      </c>
      <c r="CX14" s="1" t="str">
        <f>data!EC14</f>
        <v>278.261261</v>
      </c>
    </row>
    <row r="15" spans="1:102">
      <c r="A15" s="7">
        <f>data!A15</f>
        <v>39545</v>
      </c>
      <c r="B15" s="7" t="str">
        <f>data!K15</f>
        <v>IS09</v>
      </c>
      <c r="C15" s="1">
        <f>data!L15</f>
        <v>2087.1778505812499</v>
      </c>
      <c r="D15" s="1">
        <f>data!N15</f>
        <v>6.1528960293793102E-2</v>
      </c>
      <c r="E15" s="1">
        <f>data!O15</f>
        <v>2.49761748378707E-2</v>
      </c>
      <c r="F15" s="1">
        <f>data!P15</f>
        <v>0.108695970388705</v>
      </c>
      <c r="G15" s="1">
        <f>data!Q15</f>
        <v>4.99523496757414E-2</v>
      </c>
      <c r="H15" s="1">
        <f>data!R15</f>
        <v>9.4388859906848893E-3</v>
      </c>
      <c r="I15" s="1">
        <f>data!S15</f>
        <v>5.6382602499996798E-3</v>
      </c>
      <c r="J15" s="1">
        <f>data!T15</f>
        <v>8.0807842812828708E-3</v>
      </c>
      <c r="K15" s="1">
        <f>data!U15</f>
        <v>4.73478867578729E-3</v>
      </c>
      <c r="L15" s="1">
        <f>data!V15</f>
        <v>4.2355756363130599</v>
      </c>
      <c r="M15" s="1">
        <f>data!W15</f>
        <v>4.3263922032027704</v>
      </c>
      <c r="N15" s="1">
        <f>data!X15</f>
        <v>4.2809839197579196</v>
      </c>
      <c r="O15" s="1">
        <f>data!Z15</f>
        <v>4.5408283444856999E-2</v>
      </c>
      <c r="P15" s="1">
        <f>data!AA15</f>
        <v>0.25847852465930399</v>
      </c>
      <c r="Q15" s="1">
        <f>data!AB15</f>
        <v>0.260784421676515</v>
      </c>
      <c r="R15" s="1">
        <f>data!AC15</f>
        <v>0.260009765625</v>
      </c>
      <c r="S15" s="1">
        <f>data!AD15</f>
        <v>2.30589701721079E-3</v>
      </c>
      <c r="T15" s="1">
        <f>data!AE15</f>
        <v>2.4510716695748499E-2</v>
      </c>
      <c r="U15" s="1">
        <f>data!AF15</f>
        <v>0.267333984375</v>
      </c>
      <c r="V15" s="1">
        <f>data!AG15</f>
        <v>9.9389758792812208E-4</v>
      </c>
      <c r="W15" s="1">
        <f>data!AH15</f>
        <v>0.2783203125</v>
      </c>
      <c r="X15" s="1">
        <f>data!AI15</f>
        <v>1.23003920250218E-3</v>
      </c>
      <c r="Y15" s="1">
        <f>data!AJ15</f>
        <v>40</v>
      </c>
      <c r="Z15" s="1">
        <f>data!AK15</f>
        <v>0.20955814298664899</v>
      </c>
      <c r="AA15" s="1">
        <f>data!AL15</f>
        <v>0.25955446459766301</v>
      </c>
      <c r="AB15" s="1">
        <f>data!AM15</f>
        <v>0.234375</v>
      </c>
      <c r="AC15" s="1">
        <f>data!AN15</f>
        <v>4.9996321611014097E-2</v>
      </c>
      <c r="AD15" s="1">
        <f>data!AO15</f>
        <v>5.89925554475796E-2</v>
      </c>
      <c r="AE15" s="1">
        <f>data!AP15</f>
        <v>0.3125</v>
      </c>
      <c r="AF15" s="1">
        <f>data!AQ15</f>
        <v>2.4331471081908299E-4</v>
      </c>
      <c r="AG15" s="1">
        <f>data!AR15</f>
        <v>0.80078125</v>
      </c>
      <c r="AH15" s="1">
        <f>data!AS15</f>
        <v>7.3424469033210498E-6</v>
      </c>
      <c r="AI15" s="1">
        <f>data!AT15</f>
        <v>1.6778945896364799E-3</v>
      </c>
      <c r="AJ15" s="1">
        <f>data!AU15</f>
        <v>1.52816891607613E-3</v>
      </c>
      <c r="AK15" s="1">
        <f>data!AV15</f>
        <v>1.4395620020091599E-3</v>
      </c>
      <c r="AL15" s="1">
        <f>data!AW15</f>
        <v>1.2158258199653201E-3</v>
      </c>
      <c r="AM15" s="1">
        <f>data!AX15</f>
        <v>8.0995131403922404E-5</v>
      </c>
      <c r="AN15" s="1">
        <f>data!AY15</f>
        <v>8.3146190295395496E-5</v>
      </c>
      <c r="AO15" s="1">
        <f>data!AZ15</f>
        <v>4.17339029757862E-5</v>
      </c>
      <c r="AP15" s="1">
        <f>data!BA15</f>
        <v>5.69472100889923E-5</v>
      </c>
      <c r="AQ15" s="1">
        <f>data!BB15</f>
        <v>1.3469410201135199E-5</v>
      </c>
      <c r="AR15" s="1">
        <f>data!BC15</f>
        <v>1.52715235234755E-5</v>
      </c>
      <c r="AS15" s="1">
        <f>data!BD15</f>
        <v>7.4570647507665204E-3</v>
      </c>
      <c r="AT15" s="1">
        <f>data!BE15</f>
        <v>7.7552465645901302E-3</v>
      </c>
      <c r="AU15" s="1">
        <f>data!BF15</f>
        <v>7.9703660679095196E-3</v>
      </c>
      <c r="AV15" s="1">
        <f>data!BG15</f>
        <v>8.1398637746209999E-3</v>
      </c>
      <c r="AW15" s="1">
        <f>data!BH15</f>
        <v>2.5469185041771902E-4</v>
      </c>
      <c r="AX15" s="1">
        <f>data!BI15</f>
        <v>3.1139747631029301E-4</v>
      </c>
      <c r="AY15" s="1">
        <f>data!BJ15</f>
        <v>7.4414164199669306E-5</v>
      </c>
      <c r="AZ15" s="1">
        <f>data!BK15</f>
        <v>6.37640679145684E-5</v>
      </c>
      <c r="BA15" s="1">
        <f>data!BL15</f>
        <v>4.4960452521331398E-5</v>
      </c>
      <c r="BB15" s="1">
        <f>data!BM15</f>
        <v>4.5304051490663599E-5</v>
      </c>
      <c r="BC15" s="1">
        <f>data!BN15</f>
        <v>7.86032748614649E-2</v>
      </c>
      <c r="BD15" s="1">
        <f>data!BO15</f>
        <v>3.4721031909318197E-2</v>
      </c>
      <c r="BE15" s="1">
        <f>data!BP15</f>
        <v>3.8528893572832998E-2</v>
      </c>
      <c r="BF15" s="1">
        <f>data!BQ15</f>
        <v>3.3310613763920298E-2</v>
      </c>
      <c r="BG15" s="1">
        <f>data!BR15</f>
        <v>3.5919753668376603E-2</v>
      </c>
      <c r="BH15" s="1">
        <f>data!BS15</f>
        <v>2.86561713374444E-2</v>
      </c>
      <c r="BI15" s="1">
        <f>data!BT15</f>
        <v>3.68988103901103E-3</v>
      </c>
      <c r="BJ15" s="1">
        <f>data!BU15</f>
        <v>4.26835211930882E-2</v>
      </c>
      <c r="BK15" s="1">
        <f>data!BV15</f>
        <v>4.5019176053864698E-2</v>
      </c>
      <c r="BL15" s="1">
        <f>data!BW15</f>
        <v>11.5157626118141</v>
      </c>
      <c r="BM15" s="1">
        <f>data!BX15</f>
        <v>8.6790604991071305</v>
      </c>
      <c r="BN15" s="1">
        <f>data!BY15</f>
        <v>2.18830216897245</v>
      </c>
      <c r="BO15" s="1">
        <f>data!BZ15</f>
        <v>0.24676544525008101</v>
      </c>
      <c r="BP15" s="1">
        <f>data!CA15</f>
        <v>0.13</v>
      </c>
      <c r="BQ15" s="1">
        <f>data!CB15</f>
        <v>1.8</v>
      </c>
      <c r="BR15" s="1">
        <f>data!CC15</f>
        <v>209.12100000000001</v>
      </c>
      <c r="BS15" s="1">
        <f>data!CD15</f>
        <v>0.33600000000000002</v>
      </c>
      <c r="BT15" s="1">
        <f>data!CE15</f>
        <v>1</v>
      </c>
      <c r="BU15" s="1">
        <f>data!CF15</f>
        <v>59</v>
      </c>
      <c r="BV15" s="1">
        <f>data!CG15</f>
        <v>0</v>
      </c>
      <c r="BW15" s="1">
        <f>data!CH15</f>
        <v>3</v>
      </c>
      <c r="BX15" s="1">
        <f>data!CI15</f>
        <v>0</v>
      </c>
      <c r="BY15" s="1">
        <f>data!CJ15</f>
        <v>34</v>
      </c>
      <c r="BZ15" s="1">
        <f>data!CK15</f>
        <v>412.65306138992298</v>
      </c>
      <c r="CA15" s="1">
        <f>data!CL15</f>
        <v>1</v>
      </c>
      <c r="CB15" s="1">
        <f>data!DG15</f>
        <v>14.535600000000001</v>
      </c>
      <c r="CC15" s="1">
        <f>data!J15</f>
        <v>0.08</v>
      </c>
      <c r="CD15" s="1">
        <f>data!CP15</f>
        <v>1</v>
      </c>
      <c r="CE15" s="1">
        <f>data!CQ15</f>
        <v>2</v>
      </c>
      <c r="CF15" s="1">
        <f>data!CR15</f>
        <v>28</v>
      </c>
      <c r="CG15" s="1">
        <f>data!DL15</f>
        <v>6872</v>
      </c>
      <c r="CH15" s="1">
        <f>data!B15</f>
        <v>-31.8</v>
      </c>
      <c r="CI15" s="1">
        <f>data!C15</f>
        <v>-58.5</v>
      </c>
      <c r="CJ15" s="1">
        <f>data!DO15</f>
        <v>208.706573208913</v>
      </c>
      <c r="CK15" s="1">
        <f>data!CN15</f>
        <v>-15.6</v>
      </c>
      <c r="CL15" s="1">
        <f>data!CO15</f>
        <v>-48</v>
      </c>
      <c r="CM15" s="1">
        <f>data!DR15</f>
        <v>2087.1778505812499</v>
      </c>
      <c r="CN15" s="1">
        <f>data!DS15</f>
        <v>208.724822469423</v>
      </c>
      <c r="CO15" s="1">
        <f>IF(OR(data!DU15="Inf",data!DU15="NaN"),data!X15,data!DU15)</f>
        <v>4.4961623013026601</v>
      </c>
      <c r="CP15" s="1">
        <f>data!DU15</f>
        <v>4.4961623013026601</v>
      </c>
      <c r="CQ15" s="1">
        <f t="shared" si="0"/>
        <v>0.30372203879238213</v>
      </c>
      <c r="CR15" s="1">
        <f>data!DW15</f>
        <v>8.2503360000000008</v>
      </c>
      <c r="CS15" s="1">
        <f>data!DX15</f>
        <v>281.084656</v>
      </c>
      <c r="CT15" s="1" t="str">
        <f>data!DY15</f>
        <v>14.402493</v>
      </c>
      <c r="CU15" s="1" t="str">
        <f>data!DZ15</f>
        <v>24.736914</v>
      </c>
      <c r="CV15" s="1" t="str">
        <f>data!EA15</f>
        <v>-8.271330</v>
      </c>
      <c r="CW15" s="1" t="str">
        <f>data!EB15</f>
        <v>-4.878508</v>
      </c>
      <c r="CX15" s="1" t="str">
        <f>data!EC15</f>
        <v>281.084656</v>
      </c>
    </row>
    <row r="16" spans="1:102">
      <c r="A16" s="7">
        <f>data!A16</f>
        <v>39517</v>
      </c>
      <c r="B16" s="7" t="str">
        <f>data!K16</f>
        <v>IS56</v>
      </c>
      <c r="C16" s="1">
        <f>data!L16</f>
        <v>2723.5296645060298</v>
      </c>
      <c r="D16" s="1">
        <f>data!N16</f>
        <v>5.9328733338127403E-2</v>
      </c>
      <c r="E16" s="1">
        <f>data!O16</f>
        <v>1.4034598460281E-2</v>
      </c>
      <c r="F16" s="1">
        <f>data!P16</f>
        <v>0.10345735022243401</v>
      </c>
      <c r="G16" s="1">
        <f>data!Q16</f>
        <v>2.8069196920561899E-2</v>
      </c>
      <c r="H16" s="1">
        <f>data!R16</f>
        <v>7.2411254224460202E-3</v>
      </c>
      <c r="I16" s="1">
        <f>data!S16</f>
        <v>4.3213110901340196E-3</v>
      </c>
      <c r="J16" s="1">
        <f>data!T16</f>
        <v>9.8498537137305508E-3</v>
      </c>
      <c r="K16" s="1">
        <f>data!U16</f>
        <v>5.9195293739407202E-3</v>
      </c>
      <c r="L16" s="1">
        <f>data!V16</f>
        <v>1.15052458994091</v>
      </c>
      <c r="M16" s="1">
        <f>data!W16</f>
        <v>1.2415788757897599</v>
      </c>
      <c r="N16" s="1">
        <f>data!X16</f>
        <v>1.1960517328653399</v>
      </c>
      <c r="O16" s="1">
        <f>data!Z16</f>
        <v>4.5527142924425897E-2</v>
      </c>
      <c r="P16" s="1">
        <f>data!AA16</f>
        <v>0.56662733585611902</v>
      </c>
      <c r="Q16" s="1">
        <f>data!AB16</f>
        <v>0.58152190004670201</v>
      </c>
      <c r="R16" s="1">
        <f>data!AC16</f>
        <v>0.576171875</v>
      </c>
      <c r="S16" s="1">
        <f>data!AD16</f>
        <v>1.4894564190583701E-2</v>
      </c>
      <c r="T16" s="1">
        <f>data!AE16</f>
        <v>1.1278320514020499E-2</v>
      </c>
      <c r="U16" s="1">
        <f>data!AF16</f>
        <v>0.634765625</v>
      </c>
      <c r="V16" s="1">
        <f>data!AG16</f>
        <v>5.6156863591723004E-4</v>
      </c>
      <c r="W16" s="1">
        <f>data!AH16</f>
        <v>0.68359375</v>
      </c>
      <c r="X16" s="1">
        <f>data!AI16</f>
        <v>4.0790080704781898E-4</v>
      </c>
      <c r="Y16" s="1">
        <f>data!AJ16</f>
        <v>40</v>
      </c>
      <c r="Z16" s="1">
        <f>data!AK16</f>
        <v>0.56508891180693199</v>
      </c>
      <c r="AA16" s="1">
        <f>data!AL16</f>
        <v>0.56976611823266698</v>
      </c>
      <c r="AB16" s="1">
        <f>data!AM16</f>
        <v>0.56640625</v>
      </c>
      <c r="AC16" s="1">
        <f>data!AN16</f>
        <v>4.6772064257346599E-3</v>
      </c>
      <c r="AD16" s="1">
        <f>data!AO16</f>
        <v>1.25959857465068E-2</v>
      </c>
      <c r="AE16" s="1">
        <f>data!AP16</f>
        <v>0.703125</v>
      </c>
      <c r="AF16" s="1">
        <f>data!AQ16</f>
        <v>1.5059139129011199E-4</v>
      </c>
      <c r="AG16" s="1">
        <f>data!AR16</f>
        <v>1.30859375</v>
      </c>
      <c r="AH16" s="1">
        <f>data!AS16</f>
        <v>1.8703270522148601E-4</v>
      </c>
      <c r="AI16" s="1">
        <f>data!AT16</f>
        <v>3.2843959246179401E-4</v>
      </c>
      <c r="AJ16" s="1">
        <f>data!AU16</f>
        <v>2.8998334964000798E-4</v>
      </c>
      <c r="AK16" s="1">
        <f>data!AV16</f>
        <v>4.7712661933069396E-3</v>
      </c>
      <c r="AL16" s="1">
        <f>data!AW16</f>
        <v>4.6901794626478203E-3</v>
      </c>
      <c r="AM16" s="1">
        <f>data!AX16</f>
        <v>1.5243383495276399E-4</v>
      </c>
      <c r="AN16" s="1">
        <f>data!AY16</f>
        <v>1.50991129490133E-4</v>
      </c>
      <c r="AO16" s="1">
        <f>data!AZ16</f>
        <v>1.2814637921521399E-4</v>
      </c>
      <c r="AP16" s="1">
        <f>data!BA16</f>
        <v>1.1558868421136001E-4</v>
      </c>
      <c r="AQ16" s="1">
        <f>data!BB16</f>
        <v>3.7343039264868298E-5</v>
      </c>
      <c r="AR16" s="1">
        <f>data!BC16</f>
        <v>2.4773754878076699E-5</v>
      </c>
      <c r="AS16" s="1">
        <f>data!BD16</f>
        <v>1.90318479270913E-4</v>
      </c>
      <c r="AT16" s="1">
        <f>data!BE16</f>
        <v>1.8607645582952099E-4</v>
      </c>
      <c r="AU16" s="1">
        <f>data!BF16</f>
        <v>7.9109920102125898E-3</v>
      </c>
      <c r="AV16" s="1">
        <f>data!BG16</f>
        <v>7.7070150717587103E-3</v>
      </c>
      <c r="AW16" s="1">
        <f>data!BH16</f>
        <v>1.65278646102504E-4</v>
      </c>
      <c r="AX16" s="1">
        <f>data!BI16</f>
        <v>1.86682386775433E-4</v>
      </c>
      <c r="AY16" s="1">
        <f>data!BJ16</f>
        <v>1.8310155614986799E-4</v>
      </c>
      <c r="AZ16" s="1">
        <f>data!BK16</f>
        <v>2.13238850995889E-4</v>
      </c>
      <c r="BA16" s="1">
        <f>data!BL16</f>
        <v>1.06990153884867E-4</v>
      </c>
      <c r="BB16" s="1">
        <f>data!BM16</f>
        <v>7.8180752083005899E-5</v>
      </c>
      <c r="BC16" s="1">
        <f>data!BN16</f>
        <v>1.6906176730092402E-2</v>
      </c>
      <c r="BD16" s="1">
        <f>data!BO16</f>
        <v>8.2757644043461604E-3</v>
      </c>
      <c r="BE16" s="1">
        <f>data!BP16</f>
        <v>4.0456266988928603E-3</v>
      </c>
      <c r="BF16" s="1">
        <f>data!BQ16</f>
        <v>7.7020401554616898E-3</v>
      </c>
      <c r="BG16" s="1">
        <f>data!BR16</f>
        <v>5.8738334271772703E-3</v>
      </c>
      <c r="BH16" s="1">
        <f>data!BS16</f>
        <v>6.7440685675883797E-3</v>
      </c>
      <c r="BI16" s="1">
        <f>data!BT16</f>
        <v>2.5854747499615598E-3</v>
      </c>
      <c r="BJ16" s="1">
        <f>data!BU16</f>
        <v>1.1032343302915099E-2</v>
      </c>
      <c r="BK16" s="1">
        <f>data!BV16</f>
        <v>1.06757078135633E-2</v>
      </c>
      <c r="BL16" s="1">
        <f>data!BW16</f>
        <v>14.2874683404513</v>
      </c>
      <c r="BM16" s="1">
        <f>data!BX16</f>
        <v>9.3661801012106594</v>
      </c>
      <c r="BN16" s="1">
        <f>data!BY16</f>
        <v>2.8782186181634399</v>
      </c>
      <c r="BO16" s="1">
        <f>data!BZ16</f>
        <v>0.43914668148575697</v>
      </c>
      <c r="BP16" s="1">
        <f>data!CA16</f>
        <v>0.3</v>
      </c>
      <c r="BQ16" s="1">
        <f>data!CB16</f>
        <v>3.5</v>
      </c>
      <c r="BR16" s="1">
        <f>data!CC16</f>
        <v>81.760999999999996</v>
      </c>
      <c r="BS16" s="1">
        <f>data!CD16</f>
        <v>0.34699999999999998</v>
      </c>
      <c r="BT16" s="1">
        <f>data!CE16</f>
        <v>18</v>
      </c>
      <c r="BU16" s="1">
        <f>data!CF16</f>
        <v>39</v>
      </c>
      <c r="BV16" s="1">
        <f>data!CG16</f>
        <v>5</v>
      </c>
      <c r="BW16" s="1">
        <f>data!CH16</f>
        <v>19</v>
      </c>
      <c r="BX16" s="1">
        <f>data!CI16</f>
        <v>38</v>
      </c>
      <c r="BY16" s="1">
        <f>data!CJ16</f>
        <v>11</v>
      </c>
      <c r="BZ16" s="1">
        <f>data!CK16</f>
        <v>61.507822990417502</v>
      </c>
      <c r="CA16" s="1">
        <f>data!CL16</f>
        <v>3</v>
      </c>
      <c r="CB16" s="1">
        <f>data!DG16</f>
        <v>-43.265500000000003</v>
      </c>
      <c r="CC16" s="1">
        <f>data!J16</f>
        <v>0.05</v>
      </c>
      <c r="CD16" s="1">
        <f>data!CP16</f>
        <v>17</v>
      </c>
      <c r="CE16" s="1">
        <f>data!CQ16</f>
        <v>16</v>
      </c>
      <c r="CF16" s="1">
        <f>data!CR16</f>
        <v>8</v>
      </c>
      <c r="CG16" s="1">
        <f>data!DL16</f>
        <v>8482</v>
      </c>
      <c r="CH16" s="1">
        <f>data!B16</f>
        <v>48.49</v>
      </c>
      <c r="CI16" s="1">
        <f>data!C16</f>
        <v>-79.88</v>
      </c>
      <c r="CJ16" s="1">
        <f>data!DO16</f>
        <v>75.442495474777999</v>
      </c>
      <c r="CK16" s="1">
        <f>data!CN16</f>
        <v>48.3</v>
      </c>
      <c r="CL16" s="1">
        <f>data!CO16</f>
        <v>-117.1</v>
      </c>
      <c r="CM16" s="1">
        <f>data!DR16</f>
        <v>2723.5296645060298</v>
      </c>
      <c r="CN16" s="1">
        <f>data!DS16</f>
        <v>75.356267970086193</v>
      </c>
      <c r="CO16" s="1">
        <f>IF(OR(data!DU16="Inf",data!DU16="NaN"),data!X16,data!DU16)</f>
        <v>1.05402825649684</v>
      </c>
      <c r="CP16" s="1">
        <f>data!DU16</f>
        <v>1.05402825649684</v>
      </c>
      <c r="CQ16" s="1">
        <f t="shared" si="0"/>
        <v>0.32109522099811716</v>
      </c>
      <c r="CR16" s="1">
        <f>data!DW16</f>
        <v>12.257308</v>
      </c>
      <c r="CS16" s="1">
        <f>data!DX16</f>
        <v>269.01037600000001</v>
      </c>
      <c r="CT16" s="1" t="str">
        <f>data!DY16</f>
        <v>-43.515396</v>
      </c>
      <c r="CU16" s="1" t="str">
        <f>data!DZ16</f>
        <v>1.311982</v>
      </c>
      <c r="CV16" s="1" t="str">
        <f>data!EA16</f>
        <v>-11.948002</v>
      </c>
      <c r="CW16" s="1" t="str">
        <f>data!EB16</f>
        <v>-2.035252</v>
      </c>
      <c r="CX16" s="1" t="str">
        <f>data!EC16</f>
        <v>269.010376</v>
      </c>
    </row>
    <row r="17" spans="1:102">
      <c r="A17" s="7">
        <f>data!A17</f>
        <v>39442</v>
      </c>
      <c r="B17" s="7" t="str">
        <f>data!K17</f>
        <v>IS05</v>
      </c>
      <c r="C17" s="1">
        <f>data!L17</f>
        <v>4065.7183091387301</v>
      </c>
      <c r="D17" s="1">
        <f>data!N17</f>
        <v>5.7337023962638199E-2</v>
      </c>
      <c r="E17" s="1">
        <f>data!O17</f>
        <v>2.3445716823298698E-2</v>
      </c>
      <c r="F17" s="1">
        <f>data!P17</f>
        <v>0.10744099822446999</v>
      </c>
      <c r="G17" s="1">
        <f>data!Q17</f>
        <v>4.68914336465973E-2</v>
      </c>
      <c r="H17" s="1">
        <f>data!R17</f>
        <v>1.47252907194703E-2</v>
      </c>
      <c r="I17" s="1">
        <f>data!S17</f>
        <v>8.85264402861341E-3</v>
      </c>
      <c r="J17" s="1">
        <f>data!T17</f>
        <v>1.7671023278101501E-2</v>
      </c>
      <c r="K17" s="1">
        <f>data!U17</f>
        <v>1.0621679636932901E-2</v>
      </c>
      <c r="L17" s="1">
        <f>data!V17</f>
        <v>4.1578519711789896</v>
      </c>
      <c r="M17" s="1">
        <f>data!W17</f>
        <v>4.4740506410299998</v>
      </c>
      <c r="N17" s="1">
        <f>data!X17</f>
        <v>4.3159513061045001</v>
      </c>
      <c r="O17" s="1">
        <f>data!Z17</f>
        <v>0.15809933492551001</v>
      </c>
      <c r="P17" s="1">
        <f>data!AA17</f>
        <v>0.20481193997209601</v>
      </c>
      <c r="Q17" s="1">
        <f>data!AB17</f>
        <v>0.21923307608265899</v>
      </c>
      <c r="R17" s="1">
        <f>data!AC17</f>
        <v>0.216064453125</v>
      </c>
      <c r="S17" s="1">
        <f>data!AD17</f>
        <v>1.44211361105635E-2</v>
      </c>
      <c r="T17" s="1">
        <f>data!AE17</f>
        <v>6.4372449702797804E-2</v>
      </c>
      <c r="U17" s="1">
        <f>data!AF17</f>
        <v>0.218505859375</v>
      </c>
      <c r="V17" s="1">
        <f>data!AG17</f>
        <v>2.45121168404108E-2</v>
      </c>
      <c r="W17" s="1">
        <f>data!AH17</f>
        <v>0.224609375</v>
      </c>
      <c r="X17" s="1">
        <f>data!AI17</f>
        <v>1.9617970777477199E-2</v>
      </c>
      <c r="Y17" s="1">
        <f>data!AJ17</f>
        <v>30</v>
      </c>
      <c r="Z17" s="1">
        <f>data!AK17</f>
        <v>0.16649433272552899</v>
      </c>
      <c r="AA17" s="1">
        <f>data!AL17</f>
        <v>0.28255180744908398</v>
      </c>
      <c r="AB17" s="1">
        <f>data!AM17</f>
        <v>0.21484375</v>
      </c>
      <c r="AC17" s="1">
        <f>data!AN17</f>
        <v>0.116057474723556</v>
      </c>
      <c r="AD17" s="1">
        <f>data!AO17</f>
        <v>0.10525216005976901</v>
      </c>
      <c r="AE17" s="1">
        <f>data!AP17</f>
        <v>0.29296875</v>
      </c>
      <c r="AF17" s="1">
        <f>data!AQ17</f>
        <v>8.4630356509930692E-3</v>
      </c>
      <c r="AG17" s="1">
        <f>data!AR17</f>
        <v>0.56640625</v>
      </c>
      <c r="AH17" s="1">
        <f>data!AS17</f>
        <v>2.7609055016616002E-4</v>
      </c>
      <c r="AI17" s="1">
        <f>data!AT17</f>
        <v>2.1573673927333101E-2</v>
      </c>
      <c r="AJ17" s="1">
        <f>data!AU17</f>
        <v>2.2731412829624102E-2</v>
      </c>
      <c r="AK17" s="1">
        <f>data!AV17</f>
        <v>1.2173077350271301E-2</v>
      </c>
      <c r="AL17" s="1">
        <f>data!AW17</f>
        <v>1.7131482306611202E-2</v>
      </c>
      <c r="AM17" s="1">
        <f>data!AX17</f>
        <v>1.14747893701398E-3</v>
      </c>
      <c r="AN17" s="1">
        <f>data!AY17</f>
        <v>7.7639969870092903E-4</v>
      </c>
      <c r="AO17" s="1">
        <f>data!AZ17</f>
        <v>9.59996901110468E-5</v>
      </c>
      <c r="AP17" s="1">
        <f>data!BA17</f>
        <v>6.7226209267002703E-5</v>
      </c>
      <c r="AQ17" s="1">
        <f>data!BB17</f>
        <v>1.16021824286445E-4</v>
      </c>
      <c r="AR17" s="1">
        <f>data!BC17</f>
        <v>5.8434936169700703E-5</v>
      </c>
      <c r="AS17" s="1">
        <f>data!BD17</f>
        <v>3.9963384794177E-2</v>
      </c>
      <c r="AT17" s="1">
        <f>data!BE17</f>
        <v>3.6942645488842102E-2</v>
      </c>
      <c r="AU17" s="1">
        <f>data!BF17</f>
        <v>3.0538459911586401E-2</v>
      </c>
      <c r="AV17" s="1">
        <f>data!BG17</f>
        <v>2.5599819535913601E-2</v>
      </c>
      <c r="AW17" s="1">
        <f>data!BH17</f>
        <v>5.95777230145317E-4</v>
      </c>
      <c r="AX17" s="1">
        <f>data!BI17</f>
        <v>4.8744040856228698E-4</v>
      </c>
      <c r="AY17" s="1">
        <f>data!BJ17</f>
        <v>1.4644985571485899E-4</v>
      </c>
      <c r="AZ17" s="1">
        <f>data!BK17</f>
        <v>1.147664422507E-4</v>
      </c>
      <c r="BA17" s="1">
        <f>data!BL17</f>
        <v>9.3703799119471096E-5</v>
      </c>
      <c r="BB17" s="1">
        <f>data!BM17</f>
        <v>5.8675132431534099E-5</v>
      </c>
      <c r="BC17" s="1">
        <f>data!BN17</f>
        <v>0.118241167873765</v>
      </c>
      <c r="BD17" s="1">
        <f>data!BO17</f>
        <v>0.120744641316561</v>
      </c>
      <c r="BE17" s="1">
        <f>data!BP17</f>
        <v>0.102983176519758</v>
      </c>
      <c r="BF17" s="1">
        <f>data!BQ17</f>
        <v>0.14503538012136399</v>
      </c>
      <c r="BG17" s="1">
        <f>data!BR17</f>
        <v>0.12400927832056099</v>
      </c>
      <c r="BH17" s="1">
        <f>data!BS17</f>
        <v>0.23963586583390301</v>
      </c>
      <c r="BI17" s="1">
        <f>data!BT17</f>
        <v>2.97353983305335E-2</v>
      </c>
      <c r="BJ17" s="1">
        <f>data!BU17</f>
        <v>-5.7681104467958702E-3</v>
      </c>
      <c r="BK17" s="1">
        <f>data!BV17</f>
        <v>0.26833675968944198</v>
      </c>
      <c r="BL17" s="1">
        <f>data!BW17</f>
        <v>7.2963583722260497</v>
      </c>
      <c r="BM17" s="1">
        <f>data!BX17</f>
        <v>5.4204821757408101</v>
      </c>
      <c r="BN17" s="1">
        <f>data!BY17</f>
        <v>0.95348646065107001</v>
      </c>
      <c r="BO17" s="1">
        <f>data!BZ17</f>
        <v>0.268185184552025</v>
      </c>
      <c r="BP17" s="1">
        <f>data!CA17</f>
        <v>0.2</v>
      </c>
      <c r="BQ17" s="1">
        <f>data!CB17</f>
        <v>0.7</v>
      </c>
      <c r="BR17" s="1">
        <f>data!CC17</f>
        <v>131.28299999999999</v>
      </c>
      <c r="BS17" s="1">
        <f>data!CD17</f>
        <v>0.315</v>
      </c>
      <c r="BT17" s="1">
        <f>data!CE17</f>
        <v>9</v>
      </c>
      <c r="BU17" s="1">
        <f>data!CF17</f>
        <v>5</v>
      </c>
      <c r="BV17" s="1">
        <f>data!CG17</f>
        <v>0</v>
      </c>
      <c r="BW17" s="1">
        <f>data!CH17</f>
        <v>10</v>
      </c>
      <c r="BX17" s="1">
        <f>data!CI17</f>
        <v>19</v>
      </c>
      <c r="BY17" s="1">
        <f>data!CJ17</f>
        <v>2</v>
      </c>
      <c r="BZ17" s="1">
        <f>data!CK17</f>
        <v>432.04081630706798</v>
      </c>
      <c r="CA17" s="1">
        <f>data!CL17</f>
        <v>4</v>
      </c>
      <c r="CB17" s="1">
        <f>data!DG17</f>
        <v>36.767299999999999</v>
      </c>
      <c r="CC17" s="1">
        <f>data!J17</f>
        <v>0.4</v>
      </c>
      <c r="CD17" s="1">
        <f>data!CP17</f>
        <v>6</v>
      </c>
      <c r="CE17" s="1">
        <f>data!CQ17</f>
        <v>46</v>
      </c>
      <c r="CF17" s="1">
        <f>data!CR17</f>
        <v>20</v>
      </c>
      <c r="CG17" s="1">
        <f>data!DL17</f>
        <v>12420</v>
      </c>
      <c r="CH17" s="1">
        <f>data!B17</f>
        <v>-61.6</v>
      </c>
      <c r="CI17" s="1">
        <f>data!C17</f>
        <v>-158.9</v>
      </c>
      <c r="CJ17" s="1">
        <f>data!DO17</f>
        <v>140.41586141511101</v>
      </c>
      <c r="CK17" s="1">
        <f>data!CN17</f>
        <v>-42.1</v>
      </c>
      <c r="CL17" s="1">
        <f>data!CO17</f>
        <v>147.19999999999999</v>
      </c>
      <c r="CM17" s="1">
        <f>data!DR17</f>
        <v>4065.7183091387301</v>
      </c>
      <c r="CN17" s="1">
        <f>data!DS17</f>
        <v>140.12382780286799</v>
      </c>
      <c r="CO17" s="1">
        <f>IF(OR(data!DU17="Inf",data!DU17="NaN"),data!X17,data!DU17)</f>
        <v>4.8620419709523803</v>
      </c>
      <c r="CP17" s="1">
        <f>data!DU17</f>
        <v>4.8620419709523803</v>
      </c>
      <c r="CQ17" s="1">
        <f t="shared" si="0"/>
        <v>0.32735252086463207</v>
      </c>
      <c r="CR17" s="1">
        <f>data!DW17</f>
        <v>7.7607309999999998</v>
      </c>
      <c r="CS17" s="1">
        <f>data!DX17</f>
        <v>270.39767499999999</v>
      </c>
      <c r="CT17" s="1" t="str">
        <f>data!DY17</f>
        <v>36.750080</v>
      </c>
      <c r="CU17" s="1" t="str">
        <f>data!DZ17</f>
        <v>-26.881968</v>
      </c>
      <c r="CV17" s="1" t="str">
        <f>data!EA17</f>
        <v>5.174174</v>
      </c>
      <c r="CW17" s="1" t="str">
        <f>data!EB17</f>
        <v>-8.189429</v>
      </c>
      <c r="CX17" s="1" t="str">
        <f>data!EC17</f>
        <v>270.397675</v>
      </c>
    </row>
    <row r="18" spans="1:102">
      <c r="A18" s="7">
        <f>data!A18</f>
        <v>39393</v>
      </c>
      <c r="B18" s="7" t="str">
        <f>data!K18</f>
        <v>IS33</v>
      </c>
      <c r="C18" s="1">
        <f>data!L18</f>
        <v>3023.2334127927802</v>
      </c>
      <c r="D18" s="1">
        <f>data!N18</f>
        <v>1.3087800104621799E-2</v>
      </c>
      <c r="E18" s="1">
        <f>data!O18</f>
        <v>4.8351596904261203E-3</v>
      </c>
      <c r="F18" s="1">
        <f>data!P18</f>
        <v>1.98570931073935E-2</v>
      </c>
      <c r="G18" s="1">
        <f>data!Q18</f>
        <v>9.6703193808522492E-3</v>
      </c>
      <c r="H18" s="1">
        <f>data!R18</f>
        <v>2.4819439889226498E-3</v>
      </c>
      <c r="I18" s="1">
        <f>data!S18</f>
        <v>1.4308493295119001E-3</v>
      </c>
      <c r="J18" s="1">
        <f>data!T18</f>
        <v>2.64101567724162E-3</v>
      </c>
      <c r="K18" s="1">
        <f>data!U18</f>
        <v>1.55004468335363E-3</v>
      </c>
      <c r="L18" s="1">
        <f>data!V18</f>
        <v>2.9766591648796799</v>
      </c>
      <c r="M18" s="1">
        <f>data!W18</f>
        <v>3.2472437921706598</v>
      </c>
      <c r="N18" s="1">
        <f>data!X18</f>
        <v>3.1119514785251701</v>
      </c>
      <c r="O18" s="1">
        <f>data!Z18</f>
        <v>0.13529231364548999</v>
      </c>
      <c r="P18" s="1">
        <f>data!AA18</f>
        <v>0.35989721075402897</v>
      </c>
      <c r="Q18" s="1">
        <f>data!AB18</f>
        <v>0.36504111941734801</v>
      </c>
      <c r="R18" s="1">
        <f>data!AC18</f>
        <v>0.361328125</v>
      </c>
      <c r="S18" s="1">
        <f>data!AD18</f>
        <v>5.1439086633194896E-3</v>
      </c>
      <c r="T18" s="1">
        <f>data!AE18</f>
        <v>1.1462036956997701E-3</v>
      </c>
      <c r="U18" s="1">
        <f>data!AF18</f>
        <v>0.37353515625</v>
      </c>
      <c r="V18" s="1">
        <f>data!AG18</f>
        <v>1.09512977881885E-4</v>
      </c>
      <c r="W18" s="1">
        <f>data!AH18</f>
        <v>0.41015625</v>
      </c>
      <c r="X18" s="1">
        <f>data!AI18</f>
        <v>1.12359118233378E-4</v>
      </c>
      <c r="Y18" s="1">
        <f>data!AJ18</f>
        <v>40</v>
      </c>
      <c r="Z18" s="1">
        <f>data!AK18</f>
        <v>0.163179780860853</v>
      </c>
      <c r="AA18" s="1">
        <f>data!AL18</f>
        <v>0.25380140573529297</v>
      </c>
      <c r="AB18" s="1">
        <f>data!AM18</f>
        <v>0.21484375</v>
      </c>
      <c r="AC18" s="1">
        <f>data!AN18</f>
        <v>9.0621624874440504E-2</v>
      </c>
      <c r="AD18" s="1">
        <f>data!AO18</f>
        <v>1.1007693733176901E-3</v>
      </c>
      <c r="AE18" s="1">
        <f>data!AP18</f>
        <v>0.25390625</v>
      </c>
      <c r="AF18" s="1">
        <f>data!AQ18</f>
        <v>1.0404810775739399E-3</v>
      </c>
      <c r="AG18" s="1">
        <f>data!AR18</f>
        <v>0.390625</v>
      </c>
      <c r="AH18" s="1">
        <f>data!AS18</f>
        <v>6.0748087770801601E-5</v>
      </c>
      <c r="AI18" s="1">
        <f>data!AT18</f>
        <v>1.3016312159927501E-4</v>
      </c>
      <c r="AJ18" s="1">
        <f>data!AU18</f>
        <v>1.14196595673599E-4</v>
      </c>
      <c r="AK18" s="1">
        <f>data!AV18</f>
        <v>6.1735952638232699E-4</v>
      </c>
      <c r="AL18" s="1">
        <f>data!AW18</f>
        <v>1.1595513795822001E-3</v>
      </c>
      <c r="AM18" s="1">
        <f>data!AX18</f>
        <v>4.8658849442784301E-5</v>
      </c>
      <c r="AN18" s="1">
        <f>data!AY18</f>
        <v>6.62695019236533E-5</v>
      </c>
      <c r="AO18" s="1">
        <f>data!AZ18</f>
        <v>1.2142265424381801E-5</v>
      </c>
      <c r="AP18" s="1">
        <f>data!BA18</f>
        <v>1.0437958930908E-5</v>
      </c>
      <c r="AQ18" s="1">
        <f>data!BB18</f>
        <v>3.0998666605963302E-6</v>
      </c>
      <c r="AR18" s="1">
        <f>data!BC18</f>
        <v>3.093931510037E-6</v>
      </c>
      <c r="AS18" s="1">
        <f>data!BD18</f>
        <v>5.3039661819576903E-4</v>
      </c>
      <c r="AT18" s="1">
        <f>data!BE18</f>
        <v>4.7548776203074099E-4</v>
      </c>
      <c r="AU18" s="1">
        <f>data!BF18</f>
        <v>5.2592065405748897E-4</v>
      </c>
      <c r="AV18" s="1">
        <f>data!BG18</f>
        <v>4.3667542247372698E-4</v>
      </c>
      <c r="AW18" s="1">
        <f>data!BH18</f>
        <v>6.7331269323950304E-5</v>
      </c>
      <c r="AX18" s="1">
        <f>data!BI18</f>
        <v>3.7915981145745797E-5</v>
      </c>
      <c r="AY18" s="1">
        <f>data!BJ18</f>
        <v>1.2171071363744699E-5</v>
      </c>
      <c r="AZ18" s="1">
        <f>data!BK18</f>
        <v>1.20752973441021E-5</v>
      </c>
      <c r="BA18" s="1">
        <f>data!BL18</f>
        <v>9.7850019975792603E-6</v>
      </c>
      <c r="BB18" s="1">
        <f>data!BM18</f>
        <v>1.03005752251926E-5</v>
      </c>
      <c r="BC18" s="1">
        <f>data!BN18</f>
        <v>2.43233793404566E-3</v>
      </c>
      <c r="BD18" s="1">
        <f>data!BO18</f>
        <v>1.2077924541182301E-3</v>
      </c>
      <c r="BE18" s="1">
        <f>data!BP18</f>
        <v>1.3848849271402999E-3</v>
      </c>
      <c r="BF18" s="1">
        <f>data!BQ18</f>
        <v>1.62555642232458E-3</v>
      </c>
      <c r="BG18" s="1">
        <f>data!BR18</f>
        <v>1.5052206747324401E-3</v>
      </c>
      <c r="BH18" s="1">
        <f>data!BS18</f>
        <v>4.81491017482406E-4</v>
      </c>
      <c r="BI18" s="1">
        <f>data!BT18</f>
        <v>1.70180446283111E-4</v>
      </c>
      <c r="BJ18" s="1">
        <f>data!BU18</f>
        <v>9.27117259313214E-4</v>
      </c>
      <c r="BK18" s="1">
        <f>data!BV18</f>
        <v>1.30022929214088E-3</v>
      </c>
      <c r="BL18" s="1">
        <f>data!BW18</f>
        <v>8.0006209632526808</v>
      </c>
      <c r="BM18" s="1">
        <f>data!BX18</f>
        <v>6.0377982919484401</v>
      </c>
      <c r="BN18" s="1">
        <f>data!BY18</f>
        <v>1.6159344439498999</v>
      </c>
      <c r="BO18" s="1">
        <f>data!BZ18</f>
        <v>0.33686397428564901</v>
      </c>
      <c r="BP18" s="1">
        <f>data!CA18</f>
        <v>0.25</v>
      </c>
      <c r="BQ18" s="1">
        <f>data!CB18</f>
        <v>1.1299999999999999</v>
      </c>
      <c r="BR18" s="1">
        <f>data!CC18</f>
        <v>35.384</v>
      </c>
      <c r="BS18" s="1">
        <f>data!CD18</f>
        <v>0.34699999999999998</v>
      </c>
      <c r="BT18" s="1">
        <f>data!CE18</f>
        <v>0</v>
      </c>
      <c r="BU18" s="1">
        <f>data!CF18</f>
        <v>29</v>
      </c>
      <c r="BV18" s="1">
        <f>data!CG18</f>
        <v>58</v>
      </c>
      <c r="BW18" s="1">
        <f>data!CH18</f>
        <v>1</v>
      </c>
      <c r="BX18" s="1">
        <f>data!CI18</f>
        <v>20</v>
      </c>
      <c r="BY18" s="1">
        <f>data!CJ18</f>
        <v>26</v>
      </c>
      <c r="BZ18" s="1">
        <f>data!CK18</f>
        <v>219.432397842407</v>
      </c>
      <c r="CA18" s="1">
        <f>data!CL18</f>
        <v>1</v>
      </c>
      <c r="CB18" s="1">
        <f>data!DG18</f>
        <v>-2.1779000000000002</v>
      </c>
      <c r="CC18" s="1">
        <f>data!J18</f>
        <v>0.05</v>
      </c>
      <c r="CD18" s="1">
        <f>data!CP18</f>
        <v>22</v>
      </c>
      <c r="CE18" s="1">
        <f>data!CQ18</f>
        <v>31</v>
      </c>
      <c r="CF18" s="1">
        <f>data!CR18</f>
        <v>27</v>
      </c>
      <c r="CG18" s="1">
        <f>data!DL18</f>
        <v>10113</v>
      </c>
      <c r="CH18" s="1">
        <f>data!B18</f>
        <v>3.5</v>
      </c>
      <c r="CI18" s="1">
        <f>data!C18</f>
        <v>62.8</v>
      </c>
      <c r="CJ18" s="1">
        <f>data!DO18</f>
        <v>35.5875438271622</v>
      </c>
      <c r="CK18" s="1">
        <f>data!CN18</f>
        <v>-18.8</v>
      </c>
      <c r="CL18" s="1">
        <f>data!CO18</f>
        <v>47.5</v>
      </c>
      <c r="CM18" s="1">
        <f>data!DR18</f>
        <v>3023.2334127927802</v>
      </c>
      <c r="CN18" s="1">
        <f>data!DS18</f>
        <v>35.703632251878403</v>
      </c>
      <c r="CO18" s="1">
        <f>IF(OR(data!DU18="Inf",data!DU18="NaN"),data!X18,data!DU18)</f>
        <v>3.08944401304622</v>
      </c>
      <c r="CP18" s="1">
        <f>data!DU18</f>
        <v>3.08944401304622</v>
      </c>
      <c r="CQ18" s="1">
        <f t="shared" si="0"/>
        <v>0.29894525984305154</v>
      </c>
      <c r="CR18" s="1">
        <f>data!DW18</f>
        <v>0.38600499999999999</v>
      </c>
      <c r="CS18" s="1">
        <f>data!DX18</f>
        <v>280.40222199999999</v>
      </c>
      <c r="CT18" s="1" t="str">
        <f>data!DY18</f>
        <v>-2.028645</v>
      </c>
      <c r="CU18" s="1" t="str">
        <f>data!DZ18</f>
        <v>-5.152507</v>
      </c>
      <c r="CV18" s="1" t="str">
        <f>data!EA18</f>
        <v>-0.385824</v>
      </c>
      <c r="CW18" s="1" t="str">
        <f>data!EB18</f>
        <v>-1.546610</v>
      </c>
      <c r="CX18" s="1" t="str">
        <f>data!EC18</f>
        <v>280.402222</v>
      </c>
    </row>
    <row r="19" spans="1:102">
      <c r="A19" s="7">
        <f>data!A19</f>
        <v>39379</v>
      </c>
      <c r="B19" s="7" t="str">
        <f>data!K19</f>
        <v>IS52</v>
      </c>
      <c r="C19" s="1">
        <f>data!L19</f>
        <v>1497.1268923042001</v>
      </c>
      <c r="D19" s="1">
        <f>data!N19</f>
        <v>4.7688373372595301E-2</v>
      </c>
      <c r="E19" s="1">
        <f>data!O19</f>
        <v>1.6312086477269401E-2</v>
      </c>
      <c r="F19" s="1">
        <f>data!P19</f>
        <v>7.8437823256059303E-2</v>
      </c>
      <c r="G19" s="1">
        <f>data!Q19</f>
        <v>3.2624172954538802E-2</v>
      </c>
      <c r="H19" s="1">
        <f>data!R19</f>
        <v>1.1574506834558001E-2</v>
      </c>
      <c r="I19" s="1">
        <f>data!S19</f>
        <v>6.9038083203214499E-3</v>
      </c>
      <c r="J19" s="1">
        <f>data!T19</f>
        <v>1.39460170507657E-2</v>
      </c>
      <c r="K19" s="1">
        <f>data!U19</f>
        <v>8.3233507274864706E-3</v>
      </c>
      <c r="L19" s="1">
        <f>data!V19</f>
        <v>3.24778916919364</v>
      </c>
      <c r="M19" s="1">
        <f>data!W19</f>
        <v>3.0114722921906698</v>
      </c>
      <c r="N19" s="1">
        <f>data!X19</f>
        <v>3.1296307306921598</v>
      </c>
      <c r="O19" s="1">
        <f>data!Z19</f>
        <v>0.118158438501482</v>
      </c>
      <c r="P19" s="1">
        <f>data!AA19</f>
        <v>0.244891264239535</v>
      </c>
      <c r="Q19" s="1">
        <f>data!AB19</f>
        <v>0.28521575292509999</v>
      </c>
      <c r="R19" s="1">
        <f>data!AC19</f>
        <v>0.2685546875</v>
      </c>
      <c r="S19" s="1">
        <f>data!AD19</f>
        <v>4.0324488685564701E-2</v>
      </c>
      <c r="T19" s="1">
        <f>data!AE19</f>
        <v>3.02670234300902E-2</v>
      </c>
      <c r="U19" s="1">
        <f>data!AF19</f>
        <v>0.283203125</v>
      </c>
      <c r="V19" s="1">
        <f>data!AG19</f>
        <v>1.2401326697644099E-2</v>
      </c>
      <c r="W19" s="1">
        <f>data!AH19</f>
        <v>0.302734375</v>
      </c>
      <c r="X19" s="1">
        <f>data!AI19</f>
        <v>2.6331697951530201E-3</v>
      </c>
      <c r="Y19" s="1">
        <f>data!AJ19</f>
        <v>40</v>
      </c>
      <c r="Z19" s="1">
        <f>data!AK19</f>
        <v>0.25575798775182401</v>
      </c>
      <c r="AA19" s="1">
        <f>data!AL19</f>
        <v>0.28104621670139601</v>
      </c>
      <c r="AB19" s="1">
        <f>data!AM19</f>
        <v>0.2734375</v>
      </c>
      <c r="AC19" s="1">
        <f>data!AN19</f>
        <v>2.52882289495719E-2</v>
      </c>
      <c r="AD19" s="1">
        <f>data!AO19</f>
        <v>3.0169384666597299E-2</v>
      </c>
      <c r="AE19" s="1">
        <f>data!AP19</f>
        <v>0.3515625</v>
      </c>
      <c r="AF19" s="1">
        <f>data!AQ19</f>
        <v>3.2669112652194401E-3</v>
      </c>
      <c r="AG19" s="1">
        <f>data!AR19</f>
        <v>0.6640625</v>
      </c>
      <c r="AH19" s="1">
        <f>data!AS19</f>
        <v>1.28078821826751E-4</v>
      </c>
      <c r="AI19" s="1">
        <f>data!AT19</f>
        <v>1.36558501394922E-2</v>
      </c>
      <c r="AJ19" s="1">
        <f>data!AU19</f>
        <v>1.9863812741304301E-2</v>
      </c>
      <c r="AK19" s="1">
        <f>data!AV19</f>
        <v>1.5355331549793899E-2</v>
      </c>
      <c r="AL19" s="1">
        <f>data!AW19</f>
        <v>8.6301190318602301E-3</v>
      </c>
      <c r="AM19" s="1">
        <f>data!AX19</f>
        <v>3.4295033566577302E-4</v>
      </c>
      <c r="AN19" s="1">
        <f>data!AY19</f>
        <v>2.5174090467896003E-4</v>
      </c>
      <c r="AO19" s="1">
        <f>data!AZ19</f>
        <v>1.5052608178350499E-4</v>
      </c>
      <c r="AP19" s="1">
        <f>data!BA19</f>
        <v>1.0843663358859599E-4</v>
      </c>
      <c r="AQ19" s="1">
        <f>data!BB19</f>
        <v>8.0740094142720207E-5</v>
      </c>
      <c r="AR19" s="1">
        <f>data!BC19</f>
        <v>8.1015734281741106E-5</v>
      </c>
      <c r="AS19" s="1">
        <f>data!BD19</f>
        <v>3.7430670560143799E-3</v>
      </c>
      <c r="AT19" s="1">
        <f>data!BE19</f>
        <v>2.8931631837408201E-3</v>
      </c>
      <c r="AU19" s="1">
        <f>data!BF19</f>
        <v>3.7430670560143799E-3</v>
      </c>
      <c r="AV19" s="1">
        <f>data!BG19</f>
        <v>2.8931631837408201E-3</v>
      </c>
      <c r="AW19" s="1">
        <f>data!BH19</f>
        <v>7.4716953599917799E-4</v>
      </c>
      <c r="AX19" s="1">
        <f>data!BI19</f>
        <v>1.00663832924261E-3</v>
      </c>
      <c r="AY19" s="1">
        <f>data!BJ19</f>
        <v>3.5905510741457999E-4</v>
      </c>
      <c r="AZ19" s="1">
        <f>data!BK19</f>
        <v>6.7225117644610405E-4</v>
      </c>
      <c r="BA19" s="1">
        <f>data!BL19</f>
        <v>3.2778755095712997E-4</v>
      </c>
      <c r="BB19" s="1">
        <f>data!BM19</f>
        <v>6.7146619788474896E-4</v>
      </c>
      <c r="BC19" s="1">
        <f>data!BN19</f>
        <v>3.7531346105513598E-2</v>
      </c>
      <c r="BD19" s="1">
        <f>data!BO19</f>
        <v>4.3891324358851999E-2</v>
      </c>
      <c r="BE19" s="1">
        <f>data!BP19</f>
        <v>2.9889378684778801E-2</v>
      </c>
      <c r="BF19" s="1">
        <f>data!BQ19</f>
        <v>4.1605765290507697E-2</v>
      </c>
      <c r="BG19" s="1">
        <f>data!BR19</f>
        <v>3.5747571987643202E-2</v>
      </c>
      <c r="BH19" s="1">
        <f>data!BS19</f>
        <v>4.69276683672619E-2</v>
      </c>
      <c r="BI19" s="1">
        <f>data!BT19</f>
        <v>8.2847364199141703E-3</v>
      </c>
      <c r="BJ19" s="1">
        <f>data!BU19</f>
        <v>1.78377411787038E-3</v>
      </c>
      <c r="BK19" s="1">
        <f>data!BV19</f>
        <v>6.4254606156770297E-2</v>
      </c>
      <c r="BL19" s="1">
        <f>data!BW19</f>
        <v>6.7767745422956303</v>
      </c>
      <c r="BM19" s="1">
        <f>data!BX19</f>
        <v>4.9278164939524203</v>
      </c>
      <c r="BN19" s="1">
        <f>data!BY19</f>
        <v>1.0498991684942101</v>
      </c>
      <c r="BO19" s="1">
        <f>data!BZ19</f>
        <v>0.27878979547002503</v>
      </c>
      <c r="BP19" s="1">
        <f>data!CA19</f>
        <v>0.2</v>
      </c>
      <c r="BQ19" s="1">
        <f>data!CB19</f>
        <v>1.8</v>
      </c>
      <c r="BR19" s="1">
        <f>data!CC19</f>
        <v>31.318999999999999</v>
      </c>
      <c r="BS19" s="1">
        <f>data!CD19</f>
        <v>0.33800000000000002</v>
      </c>
      <c r="BT19" s="1">
        <f>data!CE19</f>
        <v>21</v>
      </c>
      <c r="BU19" s="1">
        <f>data!CF19</f>
        <v>0</v>
      </c>
      <c r="BV19" s="1">
        <f>data!CG19</f>
        <v>0</v>
      </c>
      <c r="BW19" s="1">
        <f>data!CH19</f>
        <v>21</v>
      </c>
      <c r="BX19" s="1">
        <f>data!CI19</f>
        <v>52</v>
      </c>
      <c r="BY19" s="1">
        <f>data!CJ19</f>
        <v>43</v>
      </c>
      <c r="BZ19" s="1">
        <f>data!CK19</f>
        <v>198.06122446060201</v>
      </c>
      <c r="CA19" s="1">
        <f>data!CL19</f>
        <v>1</v>
      </c>
      <c r="CB19" s="1">
        <f>data!DG19</f>
        <v>-9.3986999999999998</v>
      </c>
      <c r="CC19" s="1">
        <f>data!J19</f>
        <v>0.02</v>
      </c>
      <c r="CD19" s="1">
        <f>data!CP19</f>
        <v>20</v>
      </c>
      <c r="CE19" s="1">
        <f>data!CQ19</f>
        <v>28</v>
      </c>
      <c r="CF19" s="1">
        <f>data!CR19</f>
        <v>29</v>
      </c>
      <c r="CG19" s="1">
        <f>data!DL19</f>
        <v>4951</v>
      </c>
      <c r="CH19" s="1">
        <f>data!B19</f>
        <v>4.3</v>
      </c>
      <c r="CI19" s="1">
        <f>data!C19</f>
        <v>79.2</v>
      </c>
      <c r="CJ19" s="1">
        <f>data!DO19</f>
        <v>37.835384182062199</v>
      </c>
      <c r="CK19" s="1">
        <f>data!CN19</f>
        <v>-5</v>
      </c>
      <c r="CL19" s="1">
        <f>data!CO19</f>
        <v>72</v>
      </c>
      <c r="CM19" s="1">
        <f>data!DR19</f>
        <v>1497.1268923042001</v>
      </c>
      <c r="CN19" s="1">
        <f>data!DS19</f>
        <v>30.055399761245301</v>
      </c>
      <c r="CO19" s="1">
        <f>IF(OR(data!DU19="Inf",data!DU19="NaN"),data!X19,data!DU19)</f>
        <v>3.0352893557971301</v>
      </c>
      <c r="CP19" s="1">
        <f>data!DU19</f>
        <v>3.0352893557971301</v>
      </c>
      <c r="CQ19" s="1">
        <f t="shared" si="0"/>
        <v>0.30238878858901236</v>
      </c>
      <c r="CR19" s="1" t="str">
        <f>data!DW19</f>
        <v>NaN</v>
      </c>
      <c r="CS19" s="1" t="str">
        <f>data!DX19</f>
        <v>NaN</v>
      </c>
      <c r="CT19" s="1" t="str">
        <f>data!DY19</f>
        <v>NaN</v>
      </c>
      <c r="CU19" s="1" t="str">
        <f>data!DZ19</f>
        <v>NaN</v>
      </c>
      <c r="CV19" s="1" t="str">
        <f>data!EA19</f>
        <v>NaN</v>
      </c>
      <c r="CW19" s="1" t="str">
        <f>data!EB19</f>
        <v>NaN</v>
      </c>
      <c r="CX19" s="1" t="str">
        <f>data!EC19</f>
        <v>NaN</v>
      </c>
    </row>
    <row r="20" spans="1:102">
      <c r="A20" s="7">
        <f>data!A20</f>
        <v>39377</v>
      </c>
      <c r="B20" s="7" t="str">
        <f>data!K20</f>
        <v>IS31</v>
      </c>
      <c r="C20" s="1">
        <f>data!L20</f>
        <v>3710.7328446972301</v>
      </c>
      <c r="D20" s="1">
        <f>data!N20</f>
        <v>3.03142291103328E-2</v>
      </c>
      <c r="E20" s="1">
        <f>data!O20</f>
        <v>8.3005407568691996E-3</v>
      </c>
      <c r="F20" s="1">
        <f>data!P20</f>
        <v>4.6925555833133403E-2</v>
      </c>
      <c r="G20" s="1">
        <f>data!Q20</f>
        <v>1.6601081513738399E-2</v>
      </c>
      <c r="H20" s="1">
        <f>data!R20</f>
        <v>4.3940580586071601E-3</v>
      </c>
      <c r="I20" s="1">
        <f>data!S20</f>
        <v>2.55902808594393E-3</v>
      </c>
      <c r="J20" s="1">
        <f>data!T20</f>
        <v>4.47960521092976E-3</v>
      </c>
      <c r="K20" s="1">
        <f>data!U20</f>
        <v>2.6658612842213598E-3</v>
      </c>
      <c r="L20" s="1">
        <f>data!V20</f>
        <v>2.4222437641539201</v>
      </c>
      <c r="M20" s="1">
        <f>data!W20</f>
        <v>2.5925835899416101</v>
      </c>
      <c r="N20" s="1">
        <f>data!X20</f>
        <v>2.5074136770477602</v>
      </c>
      <c r="O20" s="1">
        <f>data!Z20</f>
        <v>8.5169912893846303E-2</v>
      </c>
      <c r="P20" s="1">
        <f>data!AA20</f>
        <v>0.47931312792283498</v>
      </c>
      <c r="Q20" s="1">
        <f>data!AB20</f>
        <v>0.481357063245405</v>
      </c>
      <c r="R20" s="1">
        <f>data!AC20</f>
        <v>0.48095703125</v>
      </c>
      <c r="S20" s="1">
        <f>data!AD20</f>
        <v>2.0439353225694102E-3</v>
      </c>
      <c r="T20" s="1">
        <f>data!AE20</f>
        <v>4.2621165956531499E-3</v>
      </c>
      <c r="U20" s="1">
        <f>data!AF20</f>
        <v>0.498046875</v>
      </c>
      <c r="V20" s="1">
        <f>data!AG20</f>
        <v>4.31862013258284E-5</v>
      </c>
      <c r="W20" s="1">
        <f>data!AH20</f>
        <v>0.511474609375</v>
      </c>
      <c r="X20" s="1">
        <f>data!AI20</f>
        <v>1.3344822882583999E-4</v>
      </c>
      <c r="Y20" s="1">
        <f>data!AJ20</f>
        <v>40</v>
      </c>
      <c r="Z20" s="1">
        <f>data!AK20</f>
        <v>0.634169709325616</v>
      </c>
      <c r="AA20" s="1">
        <f>data!AL20</f>
        <v>0.64711895955844101</v>
      </c>
      <c r="AB20" s="1">
        <f>data!AM20</f>
        <v>0.64453125</v>
      </c>
      <c r="AC20" s="1">
        <f>data!AN20</f>
        <v>1.2949250232825E-2</v>
      </c>
      <c r="AD20" s="1">
        <f>data!AO20</f>
        <v>3.4841758752466299E-3</v>
      </c>
      <c r="AE20" s="1">
        <f>data!AP20</f>
        <v>0.703125</v>
      </c>
      <c r="AF20" s="1">
        <f>data!AQ20</f>
        <v>6.0829129060034398E-5</v>
      </c>
      <c r="AG20" s="1">
        <f>data!AR20</f>
        <v>0.859375</v>
      </c>
      <c r="AH20" s="1">
        <f>data!AS20</f>
        <v>1.34025702267372E-5</v>
      </c>
      <c r="AI20" s="1">
        <f>data!AT20</f>
        <v>2.60629865424168E-4</v>
      </c>
      <c r="AJ20" s="1">
        <f>data!AU20</f>
        <v>1.9095663854340201E-4</v>
      </c>
      <c r="AK20" s="1">
        <f>data!AV20</f>
        <v>5.2490086398748097E-3</v>
      </c>
      <c r="AL20" s="1">
        <f>data!AW20</f>
        <v>4.8484810646063498E-3</v>
      </c>
      <c r="AM20" s="1">
        <f>data!AX20</f>
        <v>1.4055783283626E-4</v>
      </c>
      <c r="AN20" s="1">
        <f>data!AY20</f>
        <v>1.5213514219846E-4</v>
      </c>
      <c r="AO20" s="1">
        <f>data!AZ20</f>
        <v>2.6127454065299099E-5</v>
      </c>
      <c r="AP20" s="1">
        <f>data!BA20</f>
        <v>4.0737424693048198E-5</v>
      </c>
      <c r="AQ20" s="1">
        <f>data!BB20</f>
        <v>9.0883813513567905E-6</v>
      </c>
      <c r="AR20" s="1">
        <f>data!BC20</f>
        <v>1.16591938911472E-5</v>
      </c>
      <c r="AS20" s="1">
        <f>data!BD20</f>
        <v>7.7075177183303894E-5</v>
      </c>
      <c r="AT20" s="1">
        <f>data!BE20</f>
        <v>3.7403540208820298E-5</v>
      </c>
      <c r="AU20" s="1">
        <f>data!BF20</f>
        <v>9.5928125010457995E-3</v>
      </c>
      <c r="AV20" s="1">
        <f>data!BG20</f>
        <v>5.1831639413916497E-3</v>
      </c>
      <c r="AW20" s="1">
        <f>data!BH20</f>
        <v>1.27351606250427E-4</v>
      </c>
      <c r="AX20" s="1">
        <f>data!BI20</f>
        <v>1.1656972977535199E-4</v>
      </c>
      <c r="AY20" s="1">
        <f>data!BJ20</f>
        <v>2.7336571181333599E-5</v>
      </c>
      <c r="AZ20" s="1">
        <f>data!BK20</f>
        <v>2.8933865960589201E-5</v>
      </c>
      <c r="BA20" s="1">
        <f>data!BL20</f>
        <v>7.5606520118603203E-6</v>
      </c>
      <c r="BB20" s="1">
        <f>data!BM20</f>
        <v>9.9229197347584199E-6</v>
      </c>
      <c r="BC20" s="1">
        <f>data!BN20</f>
        <v>1.8500782879662399E-2</v>
      </c>
      <c r="BD20" s="1">
        <f>data!BO20</f>
        <v>1.31156992185404E-3</v>
      </c>
      <c r="BE20" s="1">
        <f>data!BP20</f>
        <v>8.74012842358215E-3</v>
      </c>
      <c r="BF20" s="1">
        <f>data!BQ20</f>
        <v>9.8490054459626306E-3</v>
      </c>
      <c r="BG20" s="1">
        <f>data!BR20</f>
        <v>9.2945669347723903E-3</v>
      </c>
      <c r="BH20" s="1">
        <f>data!BS20</f>
        <v>9.0228679871946803E-4</v>
      </c>
      <c r="BI20" s="1">
        <f>data!BT20</f>
        <v>7.8409446202718598E-4</v>
      </c>
      <c r="BJ20" s="1">
        <f>data!BU20</f>
        <v>9.2062159448900501E-3</v>
      </c>
      <c r="BK20" s="1">
        <f>data!BV20</f>
        <v>1.59196015247105E-3</v>
      </c>
      <c r="BL20" s="1">
        <f>data!BW20</f>
        <v>10.679320848120099</v>
      </c>
      <c r="BM20" s="1">
        <f>data!BX20</f>
        <v>7.2770579983265202</v>
      </c>
      <c r="BN20" s="1">
        <f>data!BY20</f>
        <v>1.99049434034933</v>
      </c>
      <c r="BO20" s="1">
        <f>data!BZ20</f>
        <v>5.1760152412494202E-2</v>
      </c>
      <c r="BP20" s="1">
        <f>data!CA20</f>
        <v>0.32</v>
      </c>
      <c r="BQ20" s="1">
        <f>data!CB20</f>
        <v>1.6</v>
      </c>
      <c r="BR20" s="1">
        <f>data!CC20</f>
        <v>305.44200000000001</v>
      </c>
      <c r="BS20" s="1">
        <f>data!CD20</f>
        <v>0.33900000000000002</v>
      </c>
      <c r="BT20" s="1">
        <f>data!CE20</f>
        <v>22</v>
      </c>
      <c r="BU20" s="1">
        <f>data!CF20</f>
        <v>15</v>
      </c>
      <c r="BV20" s="1">
        <f>data!CG20</f>
        <v>0</v>
      </c>
      <c r="BW20" s="1">
        <f>data!CH20</f>
        <v>23</v>
      </c>
      <c r="BX20" s="1">
        <f>data!CI20</f>
        <v>34</v>
      </c>
      <c r="BY20" s="1">
        <f>data!CJ20</f>
        <v>32</v>
      </c>
      <c r="BZ20" s="1">
        <f>data!CK20</f>
        <v>417.81792306900002</v>
      </c>
      <c r="CA20" s="1">
        <f>data!CL20</f>
        <v>1</v>
      </c>
      <c r="CB20" s="1">
        <f>data!DG20</f>
        <v>52.822800000000001</v>
      </c>
      <c r="CC20" s="1">
        <f>data!J20</f>
        <v>0.04</v>
      </c>
      <c r="CD20" s="1">
        <f>data!CP20</f>
        <v>20</v>
      </c>
      <c r="CE20" s="1">
        <f>data!CQ20</f>
        <v>10</v>
      </c>
      <c r="CF20" s="1">
        <f>data!CR20</f>
        <v>30</v>
      </c>
      <c r="CG20" s="1">
        <f>data!DL20</f>
        <v>12210</v>
      </c>
      <c r="CH20" s="1">
        <f>data!B20</f>
        <v>61.9</v>
      </c>
      <c r="CI20" s="1">
        <f>data!C20</f>
        <v>-0.8</v>
      </c>
      <c r="CJ20" s="1">
        <f>data!DO20</f>
        <v>312.89240959743</v>
      </c>
      <c r="CK20" s="1">
        <f>data!CN20</f>
        <v>50.4</v>
      </c>
      <c r="CL20" s="1">
        <f>data!CO20</f>
        <v>58</v>
      </c>
      <c r="CM20" s="1">
        <f>data!DR20</f>
        <v>3710.7328446972301</v>
      </c>
      <c r="CN20" s="1">
        <f>data!DS20</f>
        <v>312.88667804097997</v>
      </c>
      <c r="CO20" s="1">
        <f>IF(OR(data!DU20="Inf",data!DU20="NaN"),data!X20,data!DU20)</f>
        <v>3.03491554822731</v>
      </c>
      <c r="CP20" s="1">
        <f>data!DU20</f>
        <v>3.03491554822731</v>
      </c>
      <c r="CQ20" s="1">
        <f t="shared" si="0"/>
        <v>0.30390932389002706</v>
      </c>
      <c r="CR20" s="1">
        <f>data!DW20</f>
        <v>-8.1973690000000001</v>
      </c>
      <c r="CS20" s="1">
        <f>data!DX20</f>
        <v>268.79556300000002</v>
      </c>
      <c r="CT20" s="1" t="str">
        <f>data!DY20</f>
        <v>51.846489</v>
      </c>
      <c r="CU20" s="1" t="str">
        <f>data!DZ20</f>
        <v>5.789404</v>
      </c>
      <c r="CV20" s="1" t="str">
        <f>data!EA20</f>
        <v>8.209895</v>
      </c>
      <c r="CW20" s="1" t="str">
        <f>data!EB20</f>
        <v>-8.134131</v>
      </c>
      <c r="CX20" s="1" t="str">
        <f>data!EC20</f>
        <v>268.795563</v>
      </c>
    </row>
    <row r="21" spans="1:102">
      <c r="A21" s="7">
        <f>data!A21</f>
        <v>39367</v>
      </c>
      <c r="B21" s="7" t="str">
        <f>data!K21</f>
        <v>IS53</v>
      </c>
      <c r="C21" s="1">
        <f>data!L21</f>
        <v>2814.45380551879</v>
      </c>
      <c r="D21" s="1">
        <f>data!N21</f>
        <v>0.170319084978694</v>
      </c>
      <c r="E21" s="1">
        <f>data!O21</f>
        <v>3.1657246336204502E-2</v>
      </c>
      <c r="F21" s="1">
        <f>data!P21</f>
        <v>0.209994500863427</v>
      </c>
      <c r="G21" s="1">
        <f>data!Q21</f>
        <v>6.3314492672409003E-2</v>
      </c>
      <c r="H21" s="1">
        <f>data!R21</f>
        <v>1.3587380425332699E-2</v>
      </c>
      <c r="I21" s="1">
        <f>data!S21</f>
        <v>7.5747443494707601E-3</v>
      </c>
      <c r="J21" s="1">
        <f>data!T21</f>
        <v>1.7712516093043699E-2</v>
      </c>
      <c r="K21" s="1">
        <f>data!U21</f>
        <v>1.04395152662682E-2</v>
      </c>
      <c r="L21" s="1">
        <f>data!V21</f>
        <v>6.2688826605601102</v>
      </c>
      <c r="M21" s="1">
        <f>data!W21</f>
        <v>4.5716794032113599</v>
      </c>
      <c r="N21" s="1">
        <f>data!X21</f>
        <v>5.4202810318857404</v>
      </c>
      <c r="O21" s="1">
        <f>data!Z21</f>
        <v>0.84860162867437305</v>
      </c>
      <c r="P21" s="1">
        <f>data!AA21</f>
        <v>0.31978154087525801</v>
      </c>
      <c r="Q21" s="1">
        <f>data!AB21</f>
        <v>0.320250022814489</v>
      </c>
      <c r="R21" s="1">
        <f>data!AC21</f>
        <v>0.31982421875</v>
      </c>
      <c r="S21" s="1">
        <f>data!AD21</f>
        <v>4.6848193923054699E-4</v>
      </c>
      <c r="T21" s="1">
        <f>data!AE21</f>
        <v>0.16827943763849701</v>
      </c>
      <c r="U21" s="1">
        <f>data!AF21</f>
        <v>0.3375244140625</v>
      </c>
      <c r="V21" s="1">
        <f>data!AG21</f>
        <v>1.66021504962324E-3</v>
      </c>
      <c r="W21" s="1">
        <f>data!AH21</f>
        <v>0.34912109375</v>
      </c>
      <c r="X21" s="1">
        <f>data!AI21</f>
        <v>6.6926136890687899E-4</v>
      </c>
      <c r="Y21" s="1">
        <f>data!AJ21</f>
        <v>70</v>
      </c>
      <c r="Z21" s="1">
        <f>data!AK21</f>
        <v>0.37087214455267598</v>
      </c>
      <c r="AA21" s="1">
        <f>data!AL21</f>
        <v>0.37116960365538199</v>
      </c>
      <c r="AB21" s="1">
        <f>data!AM21</f>
        <v>0.37109375</v>
      </c>
      <c r="AC21" s="1">
        <f>data!AN21</f>
        <v>2.9745910270601001E-4</v>
      </c>
      <c r="AD21" s="1">
        <f>data!AO21</f>
        <v>0.15859682950130999</v>
      </c>
      <c r="AE21" s="1">
        <f>data!AP21</f>
        <v>0.76171875</v>
      </c>
      <c r="AF21" s="1">
        <f>data!AQ21</f>
        <v>2.8985709830332599E-5</v>
      </c>
      <c r="AG21" s="1">
        <f>data!AR21</f>
        <v>0.830078125</v>
      </c>
      <c r="AH21" s="1">
        <f>data!AS21</f>
        <v>3.8216097053404499E-5</v>
      </c>
      <c r="AI21" s="1">
        <f>data!AT21</f>
        <v>1.06564041578605E-3</v>
      </c>
      <c r="AJ21" s="1">
        <f>data!AU21</f>
        <v>1.4203829292773499E-3</v>
      </c>
      <c r="AK21" s="1">
        <f>data!AV21</f>
        <v>1.85987581706827E-3</v>
      </c>
      <c r="AL21" s="1">
        <f>data!AW21</f>
        <v>1.36485684465142E-3</v>
      </c>
      <c r="AM21" s="1">
        <f>data!AX21</f>
        <v>1.1834922405485099E-4</v>
      </c>
      <c r="AN21" s="1">
        <f>data!AY21</f>
        <v>1.6774449462419899E-4</v>
      </c>
      <c r="AO21" s="1">
        <f>data!AZ21</f>
        <v>3.7748818550752399E-5</v>
      </c>
      <c r="AP21" s="1">
        <f>data!BA21</f>
        <v>2.6459013911158201E-5</v>
      </c>
      <c r="AQ21" s="1">
        <f>data!BB21</f>
        <v>1.3751793272815099E-5</v>
      </c>
      <c r="AR21" s="1">
        <f>data!BC21</f>
        <v>1.249928083329E-5</v>
      </c>
      <c r="AS21" s="1">
        <f>data!BD21</f>
        <v>3.6375329595837703E-4</v>
      </c>
      <c r="AT21" s="1">
        <f>data!BE21</f>
        <v>3.3947621335636601E-4</v>
      </c>
      <c r="AU21" s="1">
        <f>data!BF21</f>
        <v>4.9236687844667398E-3</v>
      </c>
      <c r="AV21" s="1">
        <f>data!BG21</f>
        <v>8.0368969120312404E-3</v>
      </c>
      <c r="AW21" s="1">
        <f>data!BH21</f>
        <v>9.1857636116938595E-5</v>
      </c>
      <c r="AX21" s="1">
        <f>data!BI21</f>
        <v>8.2082101462553994E-5</v>
      </c>
      <c r="AY21" s="1">
        <f>data!BJ21</f>
        <v>6.0879500369015899E-5</v>
      </c>
      <c r="AZ21" s="1">
        <f>data!BK21</f>
        <v>7.8286512520982606E-5</v>
      </c>
      <c r="BA21" s="1">
        <f>data!BL21</f>
        <v>1.3648746859084E-5</v>
      </c>
      <c r="BB21" s="1">
        <f>data!BM21</f>
        <v>1.2966819776937801E-5</v>
      </c>
      <c r="BC21" s="1">
        <f>data!BN21</f>
        <v>0.75301447464121996</v>
      </c>
      <c r="BD21" s="1">
        <f>data!BO21</f>
        <v>0.460345829136447</v>
      </c>
      <c r="BE21" s="1">
        <f>data!BP21</f>
        <v>0.173408492381118</v>
      </c>
      <c r="BF21" s="1">
        <f>data!BQ21</f>
        <v>0.30889100532030001</v>
      </c>
      <c r="BG21" s="1">
        <f>data!BR21</f>
        <v>0.241149748850709</v>
      </c>
      <c r="BH21" s="1">
        <f>data!BS21</f>
        <v>0.358269006818003</v>
      </c>
      <c r="BI21" s="1">
        <f>data!BT21</f>
        <v>9.5800603631489803E-2</v>
      </c>
      <c r="BJ21" s="1">
        <f>data!BU21</f>
        <v>0.51186472579051201</v>
      </c>
      <c r="BK21" s="1">
        <f>data!BV21</f>
        <v>0.58333092121854901</v>
      </c>
      <c r="BL21" s="1">
        <f>data!BW21</f>
        <v>15.4551130747695</v>
      </c>
      <c r="BM21" s="1">
        <f>data!BX21</f>
        <v>9.7953444873485704</v>
      </c>
      <c r="BN21" s="1">
        <f>data!BY21</f>
        <v>3.12260111499182</v>
      </c>
      <c r="BO21" s="1">
        <f>data!BZ21</f>
        <v>0.347750128683531</v>
      </c>
      <c r="BP21" s="1">
        <f>data!CA21</f>
        <v>0.04</v>
      </c>
      <c r="BQ21" s="1">
        <f>data!CB21</f>
        <v>3</v>
      </c>
      <c r="BR21" s="1">
        <f>data!CC21</f>
        <v>358.536</v>
      </c>
      <c r="BS21" s="1">
        <f>data!CD21</f>
        <v>0.33800000000000002</v>
      </c>
      <c r="BT21" s="1">
        <f>data!CE21</f>
        <v>10</v>
      </c>
      <c r="BU21" s="1">
        <f>data!CF21</f>
        <v>41</v>
      </c>
      <c r="BV21" s="1">
        <f>data!CG21</f>
        <v>0</v>
      </c>
      <c r="BW21" s="1">
        <f>data!CH21</f>
        <v>11</v>
      </c>
      <c r="BX21" s="1">
        <f>data!CI21</f>
        <v>45</v>
      </c>
      <c r="BY21" s="1">
        <f>data!CJ21</f>
        <v>40</v>
      </c>
      <c r="BZ21" s="1">
        <f>data!CK21</f>
        <v>838.57142877578701</v>
      </c>
      <c r="CA21" s="1">
        <f>data!CL21</f>
        <v>3</v>
      </c>
      <c r="CB21" s="1">
        <f>data!DG21</f>
        <v>35.166200000000003</v>
      </c>
      <c r="CC21" s="1">
        <f>data!J21</f>
        <v>0.11</v>
      </c>
      <c r="CD21" s="1">
        <f>data!CP21</f>
        <v>9</v>
      </c>
      <c r="CE21" s="1">
        <f>data!CQ21</f>
        <v>14</v>
      </c>
      <c r="CF21" s="1">
        <f>data!CR21</f>
        <v>3</v>
      </c>
      <c r="CG21" s="1">
        <f>data!DL21</f>
        <v>9157</v>
      </c>
      <c r="CH21" s="1">
        <f>data!B21</f>
        <v>88.5</v>
      </c>
      <c r="CI21" s="1">
        <f>data!C21</f>
        <v>116.6</v>
      </c>
      <c r="CJ21" s="1">
        <f>data!DO21</f>
        <v>356.52507823479101</v>
      </c>
      <c r="CK21" s="1">
        <f>data!CN21</f>
        <v>64.8</v>
      </c>
      <c r="CL21" s="1">
        <f>data!CO21</f>
        <v>-146.9</v>
      </c>
      <c r="CM21" s="1">
        <f>data!DR21</f>
        <v>2814.45380551879</v>
      </c>
      <c r="CN21" s="1">
        <f>data!DS21</f>
        <v>356.506100980604</v>
      </c>
      <c r="CO21" s="1">
        <f>IF(OR(data!DU21="Inf",data!DU21="NaN"),data!X21,data!DU21)</f>
        <v>6.1205683895140002</v>
      </c>
      <c r="CP21" s="1">
        <f>data!DU21</f>
        <v>6.1205683895140002</v>
      </c>
      <c r="CQ21" s="1">
        <f t="shared" si="0"/>
        <v>0.30735544452536745</v>
      </c>
      <c r="CR21" s="1">
        <f>data!DW21</f>
        <v>5.2832549999999996</v>
      </c>
      <c r="CS21" s="1">
        <f>data!DX21</f>
        <v>255.91987599999999</v>
      </c>
      <c r="CT21" s="1" t="str">
        <f>data!DY21</f>
        <v>34.653900</v>
      </c>
      <c r="CU21" s="1" t="str">
        <f>data!DZ21</f>
        <v>-39.941124</v>
      </c>
      <c r="CV21" s="1" t="str">
        <f>data!EA21</f>
        <v>-5.164602</v>
      </c>
      <c r="CW21" s="1" t="str">
        <f>data!EB21</f>
        <v>-2.664635</v>
      </c>
      <c r="CX21" s="1" t="str">
        <f>data!EC21</f>
        <v>255.919876</v>
      </c>
    </row>
    <row r="22" spans="1:102">
      <c r="A22" s="7">
        <f>data!A22</f>
        <v>39347</v>
      </c>
      <c r="B22" s="7" t="str">
        <f>data!K22</f>
        <v>IS02</v>
      </c>
      <c r="C22" s="1">
        <f>data!L22</f>
        <v>1378.95754622309</v>
      </c>
      <c r="D22" s="1">
        <f>data!N22</f>
        <v>1.71523879421562</v>
      </c>
      <c r="E22" s="1">
        <f>data!O22</f>
        <v>0.10748979973552</v>
      </c>
      <c r="F22" s="1">
        <f>data!P22</f>
        <v>2.45820292288724</v>
      </c>
      <c r="G22" s="1">
        <f>data!Q22</f>
        <v>0.21497959947104001</v>
      </c>
      <c r="H22" s="1">
        <f>data!R22</f>
        <v>6.7309915708505294E-2</v>
      </c>
      <c r="I22" s="1">
        <f>data!S22</f>
        <v>3.99838842854323E-2</v>
      </c>
      <c r="J22" s="1">
        <f>data!T22</f>
        <v>7.8997864081924205E-2</v>
      </c>
      <c r="K22" s="1">
        <f>data!U22</f>
        <v>4.6381253853753301E-2</v>
      </c>
      <c r="L22" s="1">
        <f>data!V22</f>
        <v>3.5641684779572498</v>
      </c>
      <c r="M22" s="1">
        <f>data!W22</f>
        <v>4.3020299253321399</v>
      </c>
      <c r="N22" s="1">
        <f>data!X22</f>
        <v>3.9330992016446902</v>
      </c>
      <c r="O22" s="1">
        <f>data!Z22</f>
        <v>0.36893072368744101</v>
      </c>
      <c r="P22" s="1">
        <f>data!AA22</f>
        <v>0.326924247685971</v>
      </c>
      <c r="Q22" s="1">
        <f>data!AB22</f>
        <v>0.32717794748218298</v>
      </c>
      <c r="R22" s="1">
        <f>data!AC22</f>
        <v>0.3271484375</v>
      </c>
      <c r="S22" s="1">
        <f>data!AD22</f>
        <v>2.5369979621192601E-4</v>
      </c>
      <c r="T22" s="1">
        <f>data!AE22</f>
        <v>9.0855910316745092</v>
      </c>
      <c r="U22" s="1">
        <f>data!AF22</f>
        <v>0.38818359375</v>
      </c>
      <c r="V22" s="1">
        <f>data!AG22</f>
        <v>1.8312032332616201E-2</v>
      </c>
      <c r="W22" s="1">
        <f>data!AH22</f>
        <v>0.5126953125</v>
      </c>
      <c r="X22" s="1">
        <f>data!AI22</f>
        <v>1.16880258449754E-2</v>
      </c>
      <c r="Y22" s="1">
        <f>data!AJ22</f>
        <v>70</v>
      </c>
      <c r="Z22" s="1">
        <f>data!AK22</f>
        <v>0.29045742569835498</v>
      </c>
      <c r="AA22" s="1">
        <f>data!AL22</f>
        <v>0.29375581279456298</v>
      </c>
      <c r="AB22" s="1">
        <f>data!AM22</f>
        <v>0.29296875</v>
      </c>
      <c r="AC22" s="1">
        <f>data!AN22</f>
        <v>3.2983870962078302E-3</v>
      </c>
      <c r="AD22" s="1">
        <f>data!AO22</f>
        <v>12.4734668791438</v>
      </c>
      <c r="AE22" s="1">
        <f>data!AP22</f>
        <v>0.390625</v>
      </c>
      <c r="AF22" s="1">
        <f>data!AQ22</f>
        <v>2.1123898377582901E-2</v>
      </c>
      <c r="AG22" s="1">
        <f>data!AR22</f>
        <v>0.44921875</v>
      </c>
      <c r="AH22" s="1">
        <f>data!AS22</f>
        <v>7.1814310524939903E-3</v>
      </c>
      <c r="AI22" s="1">
        <f>data!AT22</f>
        <v>2.98557208113664E-2</v>
      </c>
      <c r="AJ22" s="1">
        <f>data!AU22</f>
        <v>3.1092459929218899E-2</v>
      </c>
      <c r="AK22" s="1">
        <f>data!AV22</f>
        <v>2.94341910203583E-2</v>
      </c>
      <c r="AL22" s="1">
        <f>data!AW22</f>
        <v>3.2858040406998502E-2</v>
      </c>
      <c r="AM22" s="1">
        <f>data!AX22</f>
        <v>5.6615844003623803E-3</v>
      </c>
      <c r="AN22" s="1">
        <f>data!AY22</f>
        <v>5.2330524681537703E-3</v>
      </c>
      <c r="AO22" s="1">
        <f>data!AZ22</f>
        <v>8.3428906614465702E-4</v>
      </c>
      <c r="AP22" s="1">
        <f>data!BA22</f>
        <v>8.0199503351244305E-4</v>
      </c>
      <c r="AQ22" s="1">
        <f>data!BB22</f>
        <v>2.23314643468197E-4</v>
      </c>
      <c r="AR22" s="1">
        <f>data!BC22</f>
        <v>2.4800153987572401E-4</v>
      </c>
      <c r="AS22" s="1">
        <f>data!BD22</f>
        <v>6.21104815823285E-2</v>
      </c>
      <c r="AT22" s="1">
        <f>data!BE22</f>
        <v>7.5262183527260496E-2</v>
      </c>
      <c r="AU22" s="1">
        <f>data!BF22</f>
        <v>4.5516264749492497E-2</v>
      </c>
      <c r="AV22" s="1">
        <f>data!BG22</f>
        <v>6.23342474820665E-2</v>
      </c>
      <c r="AW22" s="1">
        <f>data!BH22</f>
        <v>6.3776457428017302E-3</v>
      </c>
      <c r="AX22" s="1">
        <f>data!BI22</f>
        <v>4.9739791873334204E-3</v>
      </c>
      <c r="AY22" s="1">
        <f>data!BJ22</f>
        <v>2.4641277990510601E-3</v>
      </c>
      <c r="AZ22" s="1">
        <f>data!BK22</f>
        <v>4.6178437752957303E-3</v>
      </c>
      <c r="BA22" s="1">
        <f>data!BL22</f>
        <v>1.9611896871907699E-3</v>
      </c>
      <c r="BB22" s="1">
        <f>data!BM22</f>
        <v>4.8684835872164697E-3</v>
      </c>
      <c r="BC22" s="1">
        <f>data!BN22</f>
        <v>18.824753359905198</v>
      </c>
      <c r="BD22" s="1">
        <f>data!BO22</f>
        <v>2.6217802164558801</v>
      </c>
      <c r="BE22" s="1">
        <f>data!BP22</f>
        <v>1.3369575840118499</v>
      </c>
      <c r="BF22" s="1">
        <f>data!BQ22</f>
        <v>1.7754201151355</v>
      </c>
      <c r="BG22" s="1">
        <f>data!BR22</f>
        <v>1.55618884957367</v>
      </c>
      <c r="BH22" s="1">
        <f>data!BS22</f>
        <v>1.5984397420013901</v>
      </c>
      <c r="BI22" s="1">
        <f>data!BT22</f>
        <v>0.31003982905374899</v>
      </c>
      <c r="BJ22" s="1">
        <f>data!BU22</f>
        <v>17.268564510331501</v>
      </c>
      <c r="BK22" s="1">
        <f>data!BV22</f>
        <v>3.0706255245810898</v>
      </c>
      <c r="BL22" s="1">
        <f>data!BW22</f>
        <v>36.520665596029303</v>
      </c>
      <c r="BM22" s="1">
        <f>data!BX22</f>
        <v>21.928093576857499</v>
      </c>
      <c r="BN22" s="1">
        <f>data!BY22</f>
        <v>12.096702379703</v>
      </c>
      <c r="BO22" s="1">
        <f>data!BZ22</f>
        <v>1.60378538162844</v>
      </c>
      <c r="BP22" s="1">
        <f>data!CA22</f>
        <v>0.08</v>
      </c>
      <c r="BQ22" s="1">
        <f>data!CB22</f>
        <v>9</v>
      </c>
      <c r="BR22" s="1">
        <f>data!CC22</f>
        <v>296.57100000000003</v>
      </c>
      <c r="BS22" s="1">
        <f>data!CD22</f>
        <v>0.36899999999999999</v>
      </c>
      <c r="BT22" s="1">
        <f>data!CE22</f>
        <v>18</v>
      </c>
      <c r="BU22" s="1">
        <f>data!CF22</f>
        <v>24</v>
      </c>
      <c r="BV22" s="1">
        <f>data!CG22</f>
        <v>0</v>
      </c>
      <c r="BW22" s="1">
        <f>data!CH22</f>
        <v>19</v>
      </c>
      <c r="BX22" s="1">
        <f>data!CI22</f>
        <v>10</v>
      </c>
      <c r="BY22" s="1">
        <f>data!CJ22</f>
        <v>59</v>
      </c>
      <c r="BZ22" s="1">
        <f>data!CK22</f>
        <v>268.77551031112699</v>
      </c>
      <c r="CA22" s="1">
        <f>data!CL22</f>
        <v>4</v>
      </c>
      <c r="CB22" s="1">
        <f>data!DG22</f>
        <v>17.924099999999999</v>
      </c>
      <c r="CC22" s="1">
        <f>data!J22</f>
        <v>0.66</v>
      </c>
      <c r="CD22" s="1">
        <f>data!CP22</f>
        <v>17</v>
      </c>
      <c r="CE22" s="1">
        <f>data!CQ22</f>
        <v>57</v>
      </c>
      <c r="CF22" s="1">
        <f>data!CR22</f>
        <v>12</v>
      </c>
      <c r="CG22" s="1">
        <f>data!DL22</f>
        <v>4328</v>
      </c>
      <c r="CH22" s="1">
        <f>data!B22</f>
        <v>-49.2</v>
      </c>
      <c r="CI22" s="1">
        <f>data!C22</f>
        <v>-85.5</v>
      </c>
      <c r="CJ22" s="1">
        <f>data!DO22</f>
        <v>291.21795106837402</v>
      </c>
      <c r="CK22" s="1">
        <f>data!CN22</f>
        <v>-55</v>
      </c>
      <c r="CL22" s="1">
        <f>data!CO22</f>
        <v>-68</v>
      </c>
      <c r="CM22" s="1">
        <f>data!DR22</f>
        <v>1378.95754622309</v>
      </c>
      <c r="CN22" s="1">
        <f>data!DS22</f>
        <v>288.222999170496</v>
      </c>
      <c r="CO22" s="1">
        <f>IF(OR(data!DU22="Inf",data!DU22="NaN"),data!X22,data!DU22)</f>
        <v>4.1675516116859601</v>
      </c>
      <c r="CP22" s="1">
        <f>data!DU22</f>
        <v>4.1675516116859601</v>
      </c>
      <c r="CQ22" s="1">
        <f t="shared" si="0"/>
        <v>0.31861311141938309</v>
      </c>
      <c r="CR22" s="1">
        <f>data!DW22</f>
        <v>-4.4838060000000004</v>
      </c>
      <c r="CS22" s="1">
        <f>data!DX22</f>
        <v>258.57748400000003</v>
      </c>
      <c r="CT22" s="1" t="str">
        <f>data!DY22</f>
        <v>18.502989</v>
      </c>
      <c r="CU22" s="1" t="str">
        <f>data!DZ22</f>
        <v>-7.257106</v>
      </c>
      <c r="CV22" s="1" t="str">
        <f>data!EA22</f>
        <v>4.887497</v>
      </c>
      <c r="CW22" s="1" t="str">
        <f>data!EB22</f>
        <v>0.396482</v>
      </c>
      <c r="CX22" s="1" t="str">
        <f>data!EC22</f>
        <v>258.577484</v>
      </c>
    </row>
    <row r="23" spans="1:102">
      <c r="A23" s="7">
        <f>data!A23</f>
        <v>39230</v>
      </c>
      <c r="B23" s="7" t="str">
        <f>data!K23</f>
        <v>IS46</v>
      </c>
      <c r="C23" s="1">
        <f>data!L23</f>
        <v>1523.83069394057</v>
      </c>
      <c r="D23" s="1">
        <f>data!N23</f>
        <v>4.4059068242749001E-2</v>
      </c>
      <c r="E23" s="1">
        <f>data!O23</f>
        <v>1.5940779955305701E-2</v>
      </c>
      <c r="F23" s="1">
        <f>data!P23</f>
        <v>7.3347799560787796E-2</v>
      </c>
      <c r="G23" s="1">
        <f>data!Q23</f>
        <v>3.1881559910611298E-2</v>
      </c>
      <c r="H23" s="1">
        <f>data!R23</f>
        <v>8.0731304495446302E-3</v>
      </c>
      <c r="I23" s="1">
        <f>data!S23</f>
        <v>4.7771169541267304E-3</v>
      </c>
      <c r="J23" s="1">
        <f>data!T23</f>
        <v>8.1029227135814095E-3</v>
      </c>
      <c r="K23" s="1">
        <f>data!U23</f>
        <v>4.81057090418072E-3</v>
      </c>
      <c r="L23" s="1">
        <f>data!V23</f>
        <v>2.90416581325178</v>
      </c>
      <c r="M23" s="1">
        <f>data!W23</f>
        <v>2.54472845746142</v>
      </c>
      <c r="N23" s="1">
        <f>data!X23</f>
        <v>2.7244471353566002</v>
      </c>
      <c r="O23" s="1">
        <f>data!Z23</f>
        <v>0.17971867789518101</v>
      </c>
      <c r="P23" s="1">
        <f>data!AA23</f>
        <v>0.417047350049154</v>
      </c>
      <c r="Q23" s="1">
        <f>data!AB23</f>
        <v>0.42498240937154702</v>
      </c>
      <c r="R23" s="1">
        <f>data!AC23</f>
        <v>0.419921875</v>
      </c>
      <c r="S23" s="1">
        <f>data!AD23</f>
        <v>7.9350593223928602E-3</v>
      </c>
      <c r="T23" s="1">
        <f>data!AE23</f>
        <v>8.8006164181239407E-3</v>
      </c>
      <c r="U23" s="1">
        <f>data!AF23</f>
        <v>0.4345703125</v>
      </c>
      <c r="V23" s="1">
        <f>data!AG23</f>
        <v>9.8753998189238007E-4</v>
      </c>
      <c r="W23" s="1">
        <f>data!AH23</f>
        <v>0.4736328125</v>
      </c>
      <c r="X23" s="1">
        <f>data!AI23</f>
        <v>2.0465829638529201E-3</v>
      </c>
      <c r="Y23" s="1">
        <f>data!AJ23</f>
        <v>30</v>
      </c>
      <c r="Z23" s="1">
        <f>data!AK23</f>
        <v>0.29585740561281498</v>
      </c>
      <c r="AA23" s="1">
        <f>data!AL23</f>
        <v>0.35067404525019003</v>
      </c>
      <c r="AB23" s="1">
        <f>data!AM23</f>
        <v>0.3125</v>
      </c>
      <c r="AC23" s="1">
        <f>data!AN23</f>
        <v>5.4816639637374903E-2</v>
      </c>
      <c r="AD23" s="1">
        <f>data!AO23</f>
        <v>3.4899494875690003E-2</v>
      </c>
      <c r="AE23" s="1">
        <f>data!AP23</f>
        <v>0.46875</v>
      </c>
      <c r="AF23" s="1">
        <f>data!AQ23</f>
        <v>4.14368218361671E-5</v>
      </c>
      <c r="AG23" s="1">
        <f>data!AR23</f>
        <v>0.5859375</v>
      </c>
      <c r="AH23" s="1">
        <f>data!AS23</f>
        <v>5.4580016983880701E-4</v>
      </c>
      <c r="AI23" s="1">
        <f>data!AT23</f>
        <v>1.36367052095957E-3</v>
      </c>
      <c r="AJ23" s="1">
        <f>data!AU23</f>
        <v>1.5167557483704399E-3</v>
      </c>
      <c r="AK23" s="1">
        <f>data!AV23</f>
        <v>3.4768655028270998E-3</v>
      </c>
      <c r="AL23" s="1">
        <f>data!AW23</f>
        <v>3.74697407242713E-3</v>
      </c>
      <c r="AM23" s="1">
        <f>data!AX23</f>
        <v>9.5549782937099303E-4</v>
      </c>
      <c r="AN23" s="1">
        <f>data!AY23</f>
        <v>1.6640395613856101E-3</v>
      </c>
      <c r="AO23" s="1">
        <f>data!AZ23</f>
        <v>1.27903894358349E-4</v>
      </c>
      <c r="AP23" s="1">
        <f>data!BA23</f>
        <v>1.7153722889057301E-4</v>
      </c>
      <c r="AQ23" s="1">
        <f>data!BB23</f>
        <v>8.7566037876533895E-5</v>
      </c>
      <c r="AR23" s="1">
        <f>data!BC23</f>
        <v>8.7016093686962304E-5</v>
      </c>
      <c r="AS23" s="1">
        <f>data!BD23</f>
        <v>3.13475617909223E-3</v>
      </c>
      <c r="AT23" s="1">
        <f>data!BE23</f>
        <v>2.1112151650444499E-3</v>
      </c>
      <c r="AU23" s="1">
        <f>data!BF23</f>
        <v>8.5912951931255907E-3</v>
      </c>
      <c r="AV23" s="1">
        <f>data!BG23</f>
        <v>1.3937741797064101E-2</v>
      </c>
      <c r="AW23" s="1">
        <f>data!BH23</f>
        <v>5.6421169687389497E-4</v>
      </c>
      <c r="AX23" s="1">
        <f>data!BI23</f>
        <v>9.4041744668298696E-4</v>
      </c>
      <c r="AY23" s="1">
        <f>data!BJ23</f>
        <v>9.43868058379785E-5</v>
      </c>
      <c r="AZ23" s="1">
        <f>data!BK23</f>
        <v>7.5199067717411102E-5</v>
      </c>
      <c r="BA23" s="1">
        <f>data!BL23</f>
        <v>7.5645616638417098E-5</v>
      </c>
      <c r="BB23" s="1">
        <f>data!BM23</f>
        <v>6.5966028474257496E-5</v>
      </c>
      <c r="BC23" s="1">
        <f>data!BN23</f>
        <v>2.3598181960327098E-2</v>
      </c>
      <c r="BD23" s="1">
        <f>data!BO23</f>
        <v>1.72775859503492E-2</v>
      </c>
      <c r="BE23" s="1">
        <f>data!BP23</f>
        <v>2.2329553604936901E-2</v>
      </c>
      <c r="BF23" s="1">
        <f>data!BQ23</f>
        <v>2.1419871399525399E-2</v>
      </c>
      <c r="BG23" s="1">
        <f>data!BR23</f>
        <v>2.1874712502231101E-2</v>
      </c>
      <c r="BH23" s="1">
        <f>data!BS23</f>
        <v>6.4705348832223897E-2</v>
      </c>
      <c r="BI23" s="1">
        <f>data!BT23</f>
        <v>6.43242456171192E-4</v>
      </c>
      <c r="BJ23" s="1">
        <f>data!BU23</f>
        <v>1.7234694580959501E-3</v>
      </c>
      <c r="BK23" s="1">
        <f>data!BV23</f>
        <v>6.6972361043728196E-2</v>
      </c>
      <c r="BL23" s="1">
        <f>data!BW23</f>
        <v>9.0854223177980504</v>
      </c>
      <c r="BM23" s="1">
        <f>data!BX23</f>
        <v>6.6706841917882498</v>
      </c>
      <c r="BN23" s="1">
        <f>data!BY23</f>
        <v>1.07878821072141</v>
      </c>
      <c r="BO23" s="1">
        <f>data!BZ23</f>
        <v>0.68287648572982196</v>
      </c>
      <c r="BP23" s="1">
        <f>data!CA23</f>
        <v>0.28000000000000003</v>
      </c>
      <c r="BQ23" s="1">
        <f>data!CB23</f>
        <v>1.5</v>
      </c>
      <c r="BR23" s="1">
        <f>data!CC23</f>
        <v>7.2789999999999999</v>
      </c>
      <c r="BS23" s="1">
        <f>data!CD23</f>
        <v>0.33900000000000002</v>
      </c>
      <c r="BT23" s="1">
        <f>data!CE23</f>
        <v>21</v>
      </c>
      <c r="BU23" s="1">
        <f>data!CF23</f>
        <v>20</v>
      </c>
      <c r="BV23" s="1">
        <f>data!CG23</f>
        <v>0</v>
      </c>
      <c r="BW23" s="1">
        <f>data!CH23</f>
        <v>22</v>
      </c>
      <c r="BX23" s="1">
        <f>data!CI23</f>
        <v>15</v>
      </c>
      <c r="BY23" s="1">
        <f>data!CJ23</f>
        <v>15</v>
      </c>
      <c r="BZ23" s="1">
        <f>data!CK23</f>
        <v>192.341211795807</v>
      </c>
      <c r="CA23" s="1">
        <f>data!CL23</f>
        <v>2</v>
      </c>
      <c r="CB23" s="1">
        <f>data!DG23</f>
        <v>7.1736000000000004</v>
      </c>
      <c r="CC23" s="1">
        <f>data!J23</f>
        <v>0.05</v>
      </c>
      <c r="CD23" s="1">
        <f>data!CP23</f>
        <v>20</v>
      </c>
      <c r="CE23" s="1">
        <f>data!CQ23</f>
        <v>46</v>
      </c>
      <c r="CF23" s="1">
        <f>data!CR23</f>
        <v>39</v>
      </c>
      <c r="CG23" s="1">
        <f>data!DL23</f>
        <v>5301</v>
      </c>
      <c r="CH23" s="1">
        <f>data!B23</f>
        <v>64.900000000000006</v>
      </c>
      <c r="CI23" s="1">
        <f>data!C23</f>
        <v>101.3</v>
      </c>
      <c r="CJ23" s="1">
        <f>data!DO23</f>
        <v>30.452232302709501</v>
      </c>
      <c r="CK23" s="1">
        <f>data!CN23</f>
        <v>53.9</v>
      </c>
      <c r="CL23" s="1">
        <f>data!CO23</f>
        <v>84.8</v>
      </c>
      <c r="CM23" s="1">
        <f>data!DR23</f>
        <v>1523.83069394057</v>
      </c>
      <c r="CN23" s="1">
        <f>data!DS23</f>
        <v>30.529431015423601</v>
      </c>
      <c r="CO23" s="1">
        <f>IF(OR(data!DU23="Inf",data!DU23="NaN"),data!X23,data!DU23)</f>
        <v>2.7941759025158999</v>
      </c>
      <c r="CP23" s="1">
        <f>data!DU23</f>
        <v>2.7941759025158999</v>
      </c>
      <c r="CQ23" s="1">
        <f t="shared" si="0"/>
        <v>0.28746098734966419</v>
      </c>
      <c r="CR23" s="1">
        <f>data!DW23</f>
        <v>-3.622738</v>
      </c>
      <c r="CS23" s="1">
        <f>data!DX23</f>
        <v>265.79025300000001</v>
      </c>
      <c r="CT23" s="1" t="str">
        <f>data!DY23</f>
        <v>7.016261</v>
      </c>
      <c r="CU23" s="1" t="str">
        <f>data!DZ23</f>
        <v>9.435578</v>
      </c>
      <c r="CV23" s="1" t="str">
        <f>data!EA23</f>
        <v>-0.077945</v>
      </c>
      <c r="CW23" s="1" t="str">
        <f>data!EB23</f>
        <v>-4.548432</v>
      </c>
      <c r="CX23" s="1" t="str">
        <f>data!EC23</f>
        <v>265.790253</v>
      </c>
    </row>
    <row r="24" spans="1:102">
      <c r="A24" s="7">
        <f>data!A24</f>
        <v>39230</v>
      </c>
      <c r="B24" s="7" t="str">
        <f>data!K24</f>
        <v>IS31</v>
      </c>
      <c r="C24" s="1">
        <f>data!L24</f>
        <v>2950.0005308754398</v>
      </c>
      <c r="D24" s="1">
        <f>data!N24</f>
        <v>2.06918353160538E-2</v>
      </c>
      <c r="E24" s="1">
        <f>data!O24</f>
        <v>5.1962036804994701E-3</v>
      </c>
      <c r="F24" s="1">
        <f>data!P24</f>
        <v>3.1756862114592201E-2</v>
      </c>
      <c r="G24" s="1">
        <f>data!Q24</f>
        <v>1.03924073609989E-2</v>
      </c>
      <c r="H24" s="1">
        <f>data!R24</f>
        <v>1.9652005327395398E-3</v>
      </c>
      <c r="I24" s="1">
        <f>data!S24</f>
        <v>1.17360400132071E-3</v>
      </c>
      <c r="J24" s="1">
        <f>data!T24</f>
        <v>1.8723403982977499E-3</v>
      </c>
      <c r="K24" s="1">
        <f>data!U24</f>
        <v>1.0925806916235899E-3</v>
      </c>
      <c r="L24" s="1">
        <f>data!V24</f>
        <v>2.40325273046219</v>
      </c>
      <c r="M24" s="1">
        <f>data!W24</f>
        <v>1.91499671526699</v>
      </c>
      <c r="N24" s="1">
        <f>data!X24</f>
        <v>2.1591247228645898</v>
      </c>
      <c r="O24" s="1">
        <f>data!Z24</f>
        <v>0.24412800759759501</v>
      </c>
      <c r="P24" s="1">
        <f>data!AA24</f>
        <v>0.42207590150485602</v>
      </c>
      <c r="Q24" s="1">
        <f>data!AB24</f>
        <v>0.42240471435166999</v>
      </c>
      <c r="R24" s="1">
        <f>data!AC24</f>
        <v>0.42236328125</v>
      </c>
      <c r="S24" s="1">
        <f>data!AD24</f>
        <v>3.2881284681468602E-4</v>
      </c>
      <c r="T24" s="1">
        <f>data!AE24</f>
        <v>2.04869040228457E-3</v>
      </c>
      <c r="U24" s="1">
        <f>data!AF24</f>
        <v>0.44677734375</v>
      </c>
      <c r="V24" s="1">
        <f>data!AG24</f>
        <v>9.7830595339633904E-5</v>
      </c>
      <c r="W24" s="1">
        <f>data!AH24</f>
        <v>0.48828125</v>
      </c>
      <c r="X24" s="1">
        <f>data!AI24</f>
        <v>1.8466143838557299E-5</v>
      </c>
      <c r="Y24" s="1">
        <f>data!AJ24</f>
        <v>50</v>
      </c>
      <c r="Z24" s="1">
        <f>data!AK24</f>
        <v>0.42648019987514302</v>
      </c>
      <c r="AA24" s="1">
        <f>data!AL24</f>
        <v>0.43724489131168898</v>
      </c>
      <c r="AB24" s="1">
        <f>data!AM24</f>
        <v>0.4296875</v>
      </c>
      <c r="AC24" s="1">
        <f>data!AN24</f>
        <v>1.0764691436546301E-2</v>
      </c>
      <c r="AD24" s="1">
        <f>data!AO24</f>
        <v>1.3665637660868299E-3</v>
      </c>
      <c r="AE24" s="1">
        <f>data!AP24</f>
        <v>0.5859375</v>
      </c>
      <c r="AF24" s="1">
        <f>data!AQ24</f>
        <v>3.8174486340657902E-5</v>
      </c>
      <c r="AG24" s="1">
        <f>data!AR24</f>
        <v>1.26953125</v>
      </c>
      <c r="AH24" s="1">
        <f>data!AS24</f>
        <v>5.5528647700750502E-6</v>
      </c>
      <c r="AI24" s="1">
        <f>data!AT24</f>
        <v>1.0939578880275E-5</v>
      </c>
      <c r="AJ24" s="1">
        <f>data!AU24</f>
        <v>1.5265007735109201E-5</v>
      </c>
      <c r="AK24" s="1">
        <f>data!AV24</f>
        <v>1.5419472830963601E-4</v>
      </c>
      <c r="AL24" s="1">
        <f>data!AW24</f>
        <v>9.0817429456537194E-5</v>
      </c>
      <c r="AM24" s="1">
        <f>data!AX24</f>
        <v>9.2256955776077893E-6</v>
      </c>
      <c r="AN24" s="1">
        <f>data!AY24</f>
        <v>1.02031818241611E-5</v>
      </c>
      <c r="AO24" s="1">
        <f>data!AZ24</f>
        <v>5.6439319592906999E-6</v>
      </c>
      <c r="AP24" s="1">
        <f>data!BA24</f>
        <v>5.4911366054362003E-6</v>
      </c>
      <c r="AQ24" s="1">
        <f>data!BB24</f>
        <v>5.1836919087429003E-6</v>
      </c>
      <c r="AR24" s="1">
        <f>data!BC24</f>
        <v>5.29277501238293E-6</v>
      </c>
      <c r="AS24" s="1">
        <f>data!BD24</f>
        <v>3.8669042366233601E-5</v>
      </c>
      <c r="AT24" s="1">
        <f>data!BE24</f>
        <v>4.55408330495675E-5</v>
      </c>
      <c r="AU24" s="1">
        <f>data!BF24</f>
        <v>2.65162130930943E-4</v>
      </c>
      <c r="AV24" s="1">
        <f>data!BG24</f>
        <v>2.01847973575807E-4</v>
      </c>
      <c r="AW24" s="1">
        <f>data!BH24</f>
        <v>2.0846959184395098E-5</v>
      </c>
      <c r="AX24" s="1">
        <f>data!BI24</f>
        <v>2.1105774080281799E-5</v>
      </c>
      <c r="AY24" s="1">
        <f>data!BJ24</f>
        <v>7.9768714074609595E-6</v>
      </c>
      <c r="AZ24" s="1">
        <f>data!BK24</f>
        <v>4.4675504135786097E-6</v>
      </c>
      <c r="BA24" s="1">
        <f>data!BL24</f>
        <v>5.4549478217046101E-6</v>
      </c>
      <c r="BB24" s="1">
        <f>data!BM24</f>
        <v>4.2337339388454904E-6</v>
      </c>
      <c r="BC24" s="1">
        <f>data!BN24</f>
        <v>8.7154697729221395E-3</v>
      </c>
      <c r="BD24" s="1">
        <f>data!BO24</f>
        <v>5.7931837662486205E-4</v>
      </c>
      <c r="BE24" s="1">
        <f>data!BP24</f>
        <v>1.7894343588072E-3</v>
      </c>
      <c r="BF24" s="1">
        <f>data!BQ24</f>
        <v>1.5360368386560801E-3</v>
      </c>
      <c r="BG24" s="1">
        <f>data!BR24</f>
        <v>1.66273559873164E-3</v>
      </c>
      <c r="BH24" s="1">
        <f>data!BS24</f>
        <v>3.02407602341798E-4</v>
      </c>
      <c r="BI24" s="1">
        <f>data!BT24</f>
        <v>1.7917910483471099E-4</v>
      </c>
      <c r="BJ24" s="1">
        <f>data!BU24</f>
        <v>7.0527341741905003E-3</v>
      </c>
      <c r="BK24" s="1">
        <f>data!BV24</f>
        <v>6.5349838519263503E-4</v>
      </c>
      <c r="BL24" s="1">
        <f>data!BW24</f>
        <v>16.1596038600307</v>
      </c>
      <c r="BM24" s="1">
        <f>data!BX24</f>
        <v>11.0043403411151</v>
      </c>
      <c r="BN24" s="1">
        <f>data!BY24</f>
        <v>5.2416450213554304</v>
      </c>
      <c r="BO24" s="1">
        <f>data!BZ24</f>
        <v>9.7563344098615903E-2</v>
      </c>
      <c r="BP24" s="1">
        <f>data!CA24</f>
        <v>0.21</v>
      </c>
      <c r="BQ24" s="1">
        <f>data!CB24</f>
        <v>3</v>
      </c>
      <c r="BR24" s="1">
        <f>data!CC24</f>
        <v>29.596</v>
      </c>
      <c r="BS24" s="1">
        <f>data!CD24</f>
        <v>0.34699999999999998</v>
      </c>
      <c r="BT24" s="1">
        <f>data!CE24</f>
        <v>22</v>
      </c>
      <c r="BU24" s="1">
        <f>data!CF24</f>
        <v>27</v>
      </c>
      <c r="BV24" s="1">
        <f>data!CG24</f>
        <v>13</v>
      </c>
      <c r="BW24" s="1">
        <f>data!CH24</f>
        <v>23</v>
      </c>
      <c r="BX24" s="1">
        <f>data!CI24</f>
        <v>11</v>
      </c>
      <c r="BY24" s="1">
        <f>data!CJ24</f>
        <v>19</v>
      </c>
      <c r="BZ24" s="1">
        <f>data!CK24</f>
        <v>389.70085024833702</v>
      </c>
      <c r="CA24" s="1">
        <f>data!CL24</f>
        <v>1</v>
      </c>
      <c r="CB24" s="1">
        <f>data!DG24</f>
        <v>9.3803999999999998</v>
      </c>
      <c r="CC24" s="1">
        <f>data!J24</f>
        <v>0.05</v>
      </c>
      <c r="CD24" s="1">
        <f>data!CP24</f>
        <v>20</v>
      </c>
      <c r="CE24" s="1">
        <f>data!CQ24</f>
        <v>46</v>
      </c>
      <c r="CF24" s="1">
        <f>data!CR24</f>
        <v>39</v>
      </c>
      <c r="CG24" s="1">
        <f>data!DL24</f>
        <v>8501</v>
      </c>
      <c r="CH24" s="1">
        <f>data!B24</f>
        <v>64.900000000000006</v>
      </c>
      <c r="CI24" s="1">
        <f>data!C24</f>
        <v>101.3</v>
      </c>
      <c r="CJ24" s="1">
        <f>data!DO24</f>
        <v>40.605733907563497</v>
      </c>
      <c r="CK24" s="1">
        <f>data!CN24</f>
        <v>50.4</v>
      </c>
      <c r="CL24" s="1">
        <f>data!CO24</f>
        <v>58</v>
      </c>
      <c r="CM24" s="1">
        <f>data!DR24</f>
        <v>2950.0005308754398</v>
      </c>
      <c r="CN24" s="1">
        <f>data!DS24</f>
        <v>40.610141648927403</v>
      </c>
      <c r="CO24" s="1">
        <f>IF(OR(data!DU24="Inf",data!DU24="NaN"),data!X24,data!DU24)</f>
        <v>2.2191104884645898</v>
      </c>
      <c r="CP24" s="1">
        <f>data!DU24</f>
        <v>2.2191104884645898</v>
      </c>
      <c r="CQ24" s="1">
        <f t="shared" si="0"/>
        <v>0.34701806033118926</v>
      </c>
      <c r="CR24" s="1">
        <f>data!DW24</f>
        <v>-0.77408600000000005</v>
      </c>
      <c r="CS24" s="1">
        <f>data!DX24</f>
        <v>277.27932700000002</v>
      </c>
      <c r="CT24" s="1" t="str">
        <f>data!DY24</f>
        <v>9.157380</v>
      </c>
      <c r="CU24" s="1" t="str">
        <f>data!DZ24</f>
        <v>4.916118</v>
      </c>
      <c r="CV24" s="1" t="str">
        <f>data!EA24</f>
        <v>0.284119</v>
      </c>
      <c r="CW24" s="1" t="str">
        <f>data!EB24</f>
        <v>-0.048996</v>
      </c>
      <c r="CX24" s="1" t="str">
        <f>data!EC24</f>
        <v>277.279327</v>
      </c>
    </row>
    <row r="25" spans="1:102">
      <c r="A25" s="7">
        <f>data!A25</f>
        <v>39218</v>
      </c>
      <c r="B25" s="7" t="str">
        <f>data!K25</f>
        <v>IS39</v>
      </c>
      <c r="C25" s="1">
        <f>data!L25</f>
        <v>2866.4548380860701</v>
      </c>
      <c r="D25" s="1">
        <f>data!N25</f>
        <v>4.8239943682918E-2</v>
      </c>
      <c r="E25" s="1">
        <f>data!O25</f>
        <v>1.54348247376582E-2</v>
      </c>
      <c r="F25" s="1">
        <f>data!P25</f>
        <v>7.4400253187519499E-2</v>
      </c>
      <c r="G25" s="1">
        <f>data!Q25</f>
        <v>3.0869649475316299E-2</v>
      </c>
      <c r="H25" s="1">
        <f>data!R25</f>
        <v>6.4107860193104603E-3</v>
      </c>
      <c r="I25" s="1">
        <f>data!S25</f>
        <v>3.7258535044657399E-3</v>
      </c>
      <c r="J25" s="1">
        <f>data!T25</f>
        <v>6.8730959914855899E-3</v>
      </c>
      <c r="K25" s="1">
        <f>data!U25</f>
        <v>4.0777999823453101E-3</v>
      </c>
      <c r="L25" s="1">
        <f>data!V25</f>
        <v>1.9725001946379701</v>
      </c>
      <c r="M25" s="1">
        <f>data!W25</f>
        <v>2.3924764554313902</v>
      </c>
      <c r="N25" s="1">
        <f>data!X25</f>
        <v>2.1824883250346798</v>
      </c>
      <c r="O25" s="1">
        <f>data!Z25</f>
        <v>0.20998813039670899</v>
      </c>
      <c r="P25" s="1">
        <f>data!AA25</f>
        <v>0.33399630944177899</v>
      </c>
      <c r="Q25" s="1">
        <f>data!AB25</f>
        <v>0.33485156432208601</v>
      </c>
      <c r="R25" s="1">
        <f>data!AC25</f>
        <v>0.33447265625</v>
      </c>
      <c r="S25" s="1">
        <f>data!AD25</f>
        <v>8.5525488030713302E-4</v>
      </c>
      <c r="T25" s="1">
        <f>data!AE25</f>
        <v>1.6520759840768999E-2</v>
      </c>
      <c r="U25" s="1">
        <f>data!AF25</f>
        <v>0.33599853515625</v>
      </c>
      <c r="V25" s="1">
        <f>data!AG25</f>
        <v>1.1813862175108301E-3</v>
      </c>
      <c r="W25" s="1">
        <f>data!AH25</f>
        <v>0.34210205078125</v>
      </c>
      <c r="X25" s="1">
        <f>data!AI25</f>
        <v>1.0480035781580601E-3</v>
      </c>
      <c r="Y25" s="1">
        <f>data!AJ25</f>
        <v>40</v>
      </c>
      <c r="Z25" s="1">
        <f>data!AK25</f>
        <v>0.331348432816087</v>
      </c>
      <c r="AA25" s="1">
        <f>data!AL25</f>
        <v>0.36505486481987998</v>
      </c>
      <c r="AB25" s="1">
        <f>data!AM25</f>
        <v>0.3515625</v>
      </c>
      <c r="AC25" s="1">
        <f>data!AN25</f>
        <v>3.3706432003793703E-2</v>
      </c>
      <c r="AD25" s="1">
        <f>data!AO25</f>
        <v>1.6112946648711102E-2</v>
      </c>
      <c r="AE25" s="1">
        <f>data!AP25</f>
        <v>0.60546875</v>
      </c>
      <c r="AF25" s="1">
        <f>data!AQ25</f>
        <v>1.5591415814672401E-4</v>
      </c>
      <c r="AG25" s="1">
        <f>data!AR25</f>
        <v>0.6640625</v>
      </c>
      <c r="AH25" s="1">
        <f>data!AS25</f>
        <v>6.1070459912341201E-4</v>
      </c>
      <c r="AI25" s="1">
        <f>data!AT25</f>
        <v>2.7020790179295498E-3</v>
      </c>
      <c r="AJ25" s="1">
        <f>data!AU25</f>
        <v>1.51144088011481E-3</v>
      </c>
      <c r="AK25" s="1">
        <f>data!AV25</f>
        <v>6.2504553492505402E-3</v>
      </c>
      <c r="AL25" s="1">
        <f>data!AW25</f>
        <v>5.2111905913055498E-3</v>
      </c>
      <c r="AM25" s="1">
        <f>data!AX25</f>
        <v>3.9697835241687902E-4</v>
      </c>
      <c r="AN25" s="1">
        <f>data!AY25</f>
        <v>1.4703490307771801E-4</v>
      </c>
      <c r="AO25" s="1">
        <f>data!AZ25</f>
        <v>3.4557915939243799E-4</v>
      </c>
      <c r="AP25" s="1">
        <f>data!BA25</f>
        <v>4.6069244115134501E-4</v>
      </c>
      <c r="AQ25" s="1">
        <f>data!BB25</f>
        <v>1.29774982118961E-5</v>
      </c>
      <c r="AR25" s="1">
        <f>data!BC25</f>
        <v>8.0936242715028999E-6</v>
      </c>
      <c r="AS25" s="1">
        <f>data!BD25</f>
        <v>2.0694172955815502E-3</v>
      </c>
      <c r="AT25" s="1">
        <f>data!BE25</f>
        <v>1.4665471642289101E-3</v>
      </c>
      <c r="AU25" s="1">
        <f>data!BF25</f>
        <v>1.8970919443591E-2</v>
      </c>
      <c r="AV25" s="1">
        <f>data!BG25</f>
        <v>2.44962113650023E-2</v>
      </c>
      <c r="AW25" s="1">
        <f>data!BH25</f>
        <v>4.1584184007831699E-4</v>
      </c>
      <c r="AX25" s="1">
        <f>data!BI25</f>
        <v>4.5167446627245001E-4</v>
      </c>
      <c r="AY25" s="1">
        <f>data!BJ25</f>
        <v>1.7983680273154801E-4</v>
      </c>
      <c r="AZ25" s="1">
        <f>data!BK25</f>
        <v>2.38313801705206E-4</v>
      </c>
      <c r="BA25" s="1">
        <f>data!BL25</f>
        <v>7.2803898670072102E-5</v>
      </c>
      <c r="BB25" s="1">
        <f>data!BM25</f>
        <v>5.2401460485570297E-5</v>
      </c>
      <c r="BC25" s="1">
        <f>data!BN25</f>
        <v>0.18892636881886901</v>
      </c>
      <c r="BD25" s="1">
        <f>data!BO25</f>
        <v>3.9508084814042603E-2</v>
      </c>
      <c r="BE25" s="1">
        <f>data!BP25</f>
        <v>8.8363187479666996E-2</v>
      </c>
      <c r="BF25" s="1">
        <f>data!BQ25</f>
        <v>0.107821478371509</v>
      </c>
      <c r="BG25" s="1">
        <f>data!BR25</f>
        <v>9.8092332925587902E-2</v>
      </c>
      <c r="BH25" s="1">
        <f>data!BS25</f>
        <v>2.4003711806968302E-2</v>
      </c>
      <c r="BI25" s="1">
        <f>data!BT25</f>
        <v>1.3759089439921801E-2</v>
      </c>
      <c r="BJ25" s="1">
        <f>data!BU25</f>
        <v>9.0834035893281498E-2</v>
      </c>
      <c r="BK25" s="1">
        <f>data!BV25</f>
        <v>4.6228421411352298E-2</v>
      </c>
      <c r="BL25" s="1">
        <f>data!BW25</f>
        <v>11.605480663901799</v>
      </c>
      <c r="BM25" s="1">
        <f>data!BX25</f>
        <v>8.2873952022430402</v>
      </c>
      <c r="BN25" s="1">
        <f>data!BY25</f>
        <v>1.9260054602043899</v>
      </c>
      <c r="BO25" s="1">
        <f>data!BZ25</f>
        <v>9.4309101410004495E-2</v>
      </c>
      <c r="BP25" s="1">
        <f>data!CA25</f>
        <v>0.3</v>
      </c>
      <c r="BQ25" s="1">
        <f>data!CB25</f>
        <v>2.5</v>
      </c>
      <c r="BR25" s="1">
        <f>data!CC25</f>
        <v>241.898</v>
      </c>
      <c r="BS25" s="1">
        <f>data!CD25</f>
        <v>0.35599999999999998</v>
      </c>
      <c r="BT25" s="1">
        <f>data!CE25</f>
        <v>17</v>
      </c>
      <c r="BU25" s="1">
        <f>data!CF25</f>
        <v>50</v>
      </c>
      <c r="BV25" s="1">
        <f>data!CG25</f>
        <v>0</v>
      </c>
      <c r="BW25" s="1">
        <f>data!CH25</f>
        <v>18</v>
      </c>
      <c r="BX25" s="1">
        <f>data!CI25</f>
        <v>50</v>
      </c>
      <c r="BY25" s="1">
        <f>data!CJ25</f>
        <v>16</v>
      </c>
      <c r="BZ25" s="1">
        <f>data!CK25</f>
        <v>1863.4693877697</v>
      </c>
      <c r="CA25" s="1">
        <f>data!CL25</f>
        <v>1</v>
      </c>
      <c r="CB25" s="1">
        <f>data!DG25</f>
        <v>29.401599999999998</v>
      </c>
      <c r="CC25" s="1">
        <f>data!J25</f>
        <v>0.16</v>
      </c>
      <c r="CD25" s="1">
        <f>data!CP25</f>
        <v>16</v>
      </c>
      <c r="CE25" s="1">
        <f>data!CQ25</f>
        <v>20</v>
      </c>
      <c r="CF25" s="1">
        <f>data!CR25</f>
        <v>58</v>
      </c>
      <c r="CG25" s="1">
        <f>data!DL25</f>
        <v>9550</v>
      </c>
      <c r="CH25" s="1">
        <f>data!B25</f>
        <v>-4.5</v>
      </c>
      <c r="CI25" s="1">
        <f>data!C25</f>
        <v>111.7</v>
      </c>
      <c r="CJ25" s="1">
        <f>data!DO25</f>
        <v>242.89367949221</v>
      </c>
      <c r="CK25" s="1">
        <f>data!CN25</f>
        <v>7.5</v>
      </c>
      <c r="CL25" s="1">
        <f>data!CO25</f>
        <v>134.5</v>
      </c>
      <c r="CM25" s="1">
        <f>data!DR25</f>
        <v>2866.4548380860701</v>
      </c>
      <c r="CN25" s="1">
        <f>data!DS25</f>
        <v>242.87841199381401</v>
      </c>
      <c r="CO25" s="1">
        <f>IF(OR(data!DU25="Inf",data!DU25="NaN"),data!X25,data!DU25)</f>
        <v>2.4194909975243499</v>
      </c>
      <c r="CP25" s="1">
        <f>data!DU25</f>
        <v>2.4194909975243499</v>
      </c>
      <c r="CQ25" s="1">
        <f t="shared" si="0"/>
        <v>0.30015233906660421</v>
      </c>
      <c r="CR25" s="1">
        <f>data!DW25</f>
        <v>2.5606309999999999</v>
      </c>
      <c r="CS25" s="1">
        <f>data!DX25</f>
        <v>282.87576300000001</v>
      </c>
      <c r="CT25" s="1" t="str">
        <f>data!DY25</f>
        <v>29.732965</v>
      </c>
      <c r="CU25" s="1" t="str">
        <f>data!DZ25</f>
        <v>13.414310</v>
      </c>
      <c r="CV25" s="1" t="str">
        <f>data!EA25</f>
        <v>-2.564267</v>
      </c>
      <c r="CW25" s="1" t="str">
        <f>data!EB25</f>
        <v>-1.959969</v>
      </c>
      <c r="CX25" s="1" t="str">
        <f>data!EC25</f>
        <v>282.875763</v>
      </c>
    </row>
    <row r="26" spans="1:102">
      <c r="A26" s="7">
        <f>data!A26</f>
        <v>39218</v>
      </c>
      <c r="B26" s="7" t="str">
        <f>data!K26</f>
        <v>IS26</v>
      </c>
      <c r="C26" s="1">
        <f>data!L26</f>
        <v>787.907184557047</v>
      </c>
      <c r="D26" s="1">
        <f>data!N26</f>
        <v>0.11616397386171901</v>
      </c>
      <c r="E26" s="1">
        <f>data!O26</f>
        <v>3.4844331113968903E-2</v>
      </c>
      <c r="F26" s="1">
        <f>data!P26</f>
        <v>0.16855503803219701</v>
      </c>
      <c r="G26" s="1">
        <f>data!Q26</f>
        <v>6.9688662227937806E-2</v>
      </c>
      <c r="H26" s="1">
        <f>data!R26</f>
        <v>1.03997829150043E-2</v>
      </c>
      <c r="I26" s="1">
        <f>data!S26</f>
        <v>6.1303711482799898E-3</v>
      </c>
      <c r="J26" s="1">
        <f>data!T26</f>
        <v>1.16998725219381E-2</v>
      </c>
      <c r="K26" s="1">
        <f>data!U26</f>
        <v>7.0893044873412596E-3</v>
      </c>
      <c r="L26" s="1">
        <f>data!V26</f>
        <v>0.86784143728178298</v>
      </c>
      <c r="M26" s="1">
        <f>data!W26</f>
        <v>0.87734244460366995</v>
      </c>
      <c r="N26" s="1">
        <f>data!X26</f>
        <v>0.87259194094272596</v>
      </c>
      <c r="O26" s="1">
        <f>data!Z26</f>
        <v>4.7505036609436502E-3</v>
      </c>
      <c r="P26" s="1">
        <f>data!AA26</f>
        <v>0.92525544369080504</v>
      </c>
      <c r="Q26" s="1">
        <f>data!AB26</f>
        <v>0.92532777264875499</v>
      </c>
      <c r="R26" s="1">
        <f>data!AC26</f>
        <v>0.92529296875</v>
      </c>
      <c r="S26" s="1">
        <f>data!AD26</f>
        <v>7.2328957949840901E-5</v>
      </c>
      <c r="T26" s="1">
        <f>data!AE26</f>
        <v>2.31899827911787E-2</v>
      </c>
      <c r="U26" s="1">
        <f>data!AF26</f>
        <v>1.064453125</v>
      </c>
      <c r="V26" s="1">
        <f>data!AG26</f>
        <v>1.00184556012115E-4</v>
      </c>
      <c r="W26" s="1">
        <f>data!AH26</f>
        <v>1.09375</v>
      </c>
      <c r="X26" s="1">
        <f>data!AI26</f>
        <v>6.43132616654503E-5</v>
      </c>
      <c r="Y26" s="1">
        <f>data!AJ26</f>
        <v>60</v>
      </c>
      <c r="Z26" s="1">
        <f>data!AK26</f>
        <v>1.1228968001336099</v>
      </c>
      <c r="AA26" s="1">
        <f>data!AL26</f>
        <v>1.1233979831196299</v>
      </c>
      <c r="AB26" s="1">
        <f>data!AM26</f>
        <v>1.123046875</v>
      </c>
      <c r="AC26" s="1">
        <f>data!AN26</f>
        <v>5.0118298601442601E-4</v>
      </c>
      <c r="AD26" s="1">
        <f>data!AO26</f>
        <v>3.45847909864982E-2</v>
      </c>
      <c r="AE26" s="1">
        <f>data!AP26</f>
        <v>1.6796875</v>
      </c>
      <c r="AF26" s="1">
        <f>data!AQ26</f>
        <v>9.5258641286874503E-5</v>
      </c>
      <c r="AG26" s="1">
        <f>data!AR26</f>
        <v>2.021484375</v>
      </c>
      <c r="AH26" s="1">
        <f>data!AS26</f>
        <v>1.48434223208492E-5</v>
      </c>
      <c r="AI26" s="1">
        <f>data!AT26</f>
        <v>6.2993007477361407E-5</v>
      </c>
      <c r="AJ26" s="1">
        <f>data!AU26</f>
        <v>4.7794705035411702E-5</v>
      </c>
      <c r="AK26" s="1">
        <f>data!AV26</f>
        <v>6.1390903383810099E-4</v>
      </c>
      <c r="AL26" s="1">
        <f>data!AW26</f>
        <v>4.74343929851556E-4</v>
      </c>
      <c r="AM26" s="1">
        <f>data!AX26</f>
        <v>1.6752109289547599E-4</v>
      </c>
      <c r="AN26" s="1">
        <f>data!AY26</f>
        <v>1.72901958987134E-4</v>
      </c>
      <c r="AO26" s="1">
        <f>data!AZ26</f>
        <v>6.9247036339669402E-5</v>
      </c>
      <c r="AP26" s="1">
        <f>data!BA26</f>
        <v>5.18638512343988E-5</v>
      </c>
      <c r="AQ26" s="1">
        <f>data!BB26</f>
        <v>3.4509857506953897E-5</v>
      </c>
      <c r="AR26" s="1">
        <f>data!BC26</f>
        <v>3.0839504972339199E-5</v>
      </c>
      <c r="AS26" s="1">
        <f>data!BD26</f>
        <v>4.940062240417E-5</v>
      </c>
      <c r="AT26" s="1">
        <f>data!BE26</f>
        <v>4.5810209299998397E-5</v>
      </c>
      <c r="AU26" s="1">
        <f>data!BF26</f>
        <v>6.8562470844374303E-4</v>
      </c>
      <c r="AV26" s="1">
        <f>data!BG26</f>
        <v>8.7819980893470099E-4</v>
      </c>
      <c r="AW26" s="1">
        <f>data!BH26</f>
        <v>1.2415519748673799E-4</v>
      </c>
      <c r="AX26" s="1">
        <f>data!BI26</f>
        <v>1.54886511128459E-4</v>
      </c>
      <c r="AY26" s="1">
        <f>data!BJ26</f>
        <v>1.08771319092777E-4</v>
      </c>
      <c r="AZ26" s="1">
        <f>data!BK26</f>
        <v>1.8075525651747501E-4</v>
      </c>
      <c r="BA26" s="1">
        <f>data!BL26</f>
        <v>3.1920836614072899E-5</v>
      </c>
      <c r="BB26" s="1">
        <f>data!BM26</f>
        <v>2.5608924200543301E-5</v>
      </c>
      <c r="BC26" s="1">
        <f>data!BN26</f>
        <v>0.144221692715821</v>
      </c>
      <c r="BD26" s="1">
        <f>data!BO26</f>
        <v>0.14546124417898901</v>
      </c>
      <c r="BE26" s="1">
        <f>data!BP26</f>
        <v>3.45614742584694E-2</v>
      </c>
      <c r="BF26" s="1">
        <f>data!BQ26</f>
        <v>4.33334595475178E-2</v>
      </c>
      <c r="BG26" s="1">
        <f>data!BR26</f>
        <v>3.8947466902993597E-2</v>
      </c>
      <c r="BH26" s="1">
        <f>data!BS26</f>
        <v>0.10151630176807799</v>
      </c>
      <c r="BI26" s="1">
        <f>data!BT26</f>
        <v>6.2027302823547698E-3</v>
      </c>
      <c r="BJ26" s="1">
        <f>data!BU26</f>
        <v>0.105274225812828</v>
      </c>
      <c r="BK26" s="1">
        <f>data!BV26</f>
        <v>0.17738244863223299</v>
      </c>
      <c r="BL26" s="1">
        <f>data!BW26</f>
        <v>16.207553504700101</v>
      </c>
      <c r="BM26" s="1">
        <f>data!BX26</f>
        <v>11.6696072540625</v>
      </c>
      <c r="BN26" s="1">
        <f>data!BY26</f>
        <v>3.70298004424868</v>
      </c>
      <c r="BO26" s="1">
        <f>data!BZ26</f>
        <v>0.89591650485797203</v>
      </c>
      <c r="BP26" s="1">
        <f>data!CA26</f>
        <v>0.18</v>
      </c>
      <c r="BQ26" s="1">
        <f>data!CB26</f>
        <v>7.5</v>
      </c>
      <c r="BR26" s="1">
        <f>data!CC26</f>
        <v>83.313999999999993</v>
      </c>
      <c r="BS26" s="1">
        <f>data!CD26</f>
        <v>0.33700000000000002</v>
      </c>
      <c r="BT26" s="1">
        <f>data!CE26</f>
        <v>21</v>
      </c>
      <c r="BU26" s="1">
        <f>data!CF26</f>
        <v>31</v>
      </c>
      <c r="BV26" s="1">
        <f>data!CG26</f>
        <v>0</v>
      </c>
      <c r="BW26" s="1">
        <f>data!CH26</f>
        <v>22</v>
      </c>
      <c r="BX26" s="1">
        <f>data!CI26</f>
        <v>14</v>
      </c>
      <c r="BY26" s="1">
        <f>data!CJ26</f>
        <v>31</v>
      </c>
      <c r="BZ26" s="1">
        <f>data!CK26</f>
        <v>296.22421407699602</v>
      </c>
      <c r="CA26" s="1">
        <f>data!CL26</f>
        <v>3</v>
      </c>
      <c r="CB26" s="1">
        <f>data!DG26</f>
        <v>5.5232999999999999</v>
      </c>
      <c r="CC26" s="1">
        <f>data!J26</f>
        <v>0.02</v>
      </c>
      <c r="CD26" s="1">
        <f>data!CP26</f>
        <v>21</v>
      </c>
      <c r="CE26" s="1">
        <f>data!CQ26</f>
        <v>28</v>
      </c>
      <c r="CF26" s="1">
        <f>data!CR26</f>
        <v>54</v>
      </c>
      <c r="CG26" s="1">
        <f>data!DL26</f>
        <v>2716</v>
      </c>
      <c r="CH26" s="1">
        <f>data!B26</f>
        <v>49.8</v>
      </c>
      <c r="CI26" s="1">
        <f>data!C26</f>
        <v>24.5</v>
      </c>
      <c r="CJ26" s="1">
        <f>data!DO26</f>
        <v>78.629344185343498</v>
      </c>
      <c r="CK26" s="1">
        <f>data!CN26</f>
        <v>48.9</v>
      </c>
      <c r="CL26" s="1">
        <f>data!CO26</f>
        <v>13.7</v>
      </c>
      <c r="CM26" s="1">
        <f>data!DR26</f>
        <v>787.907184557047</v>
      </c>
      <c r="CN26" s="1">
        <f>data!DS26</f>
        <v>78.199051750045399</v>
      </c>
      <c r="CO26" s="1">
        <f>IF(OR(data!DU26="Inf",data!DU26="NaN"),data!X26,data!DU26)</f>
        <v>0.88952802390615704</v>
      </c>
      <c r="CP26" s="1">
        <f>data!DU26</f>
        <v>0.88952802390615704</v>
      </c>
      <c r="CQ26" s="1">
        <f t="shared" si="0"/>
        <v>0.29009837428462704</v>
      </c>
      <c r="CR26" s="1">
        <f>data!DW26</f>
        <v>5.0372199999999996</v>
      </c>
      <c r="CS26" s="1">
        <f>data!DX26</f>
        <v>264.00228900000002</v>
      </c>
      <c r="CT26" s="1" t="str">
        <f>data!DY26</f>
        <v>5.414496</v>
      </c>
      <c r="CU26" s="1" t="str">
        <f>data!DZ26</f>
        <v>-4.417691</v>
      </c>
      <c r="CV26" s="1" t="str">
        <f>data!EA26</f>
        <v>-5.075539</v>
      </c>
      <c r="CW26" s="1" t="str">
        <f>data!EB26</f>
        <v>-2.196272</v>
      </c>
      <c r="CX26" s="1" t="str">
        <f>data!EC26</f>
        <v>264.002289</v>
      </c>
    </row>
    <row r="27" spans="1:102">
      <c r="A27" s="7">
        <f>data!A27</f>
        <v>37296</v>
      </c>
      <c r="B27" s="7" t="str">
        <f>data!K27</f>
        <v>IS07</v>
      </c>
      <c r="C27" s="1">
        <f>data!L27</f>
        <v>383.66725173788302</v>
      </c>
      <c r="D27" s="1">
        <f>data!N27</f>
        <v>1.09574302535115</v>
      </c>
      <c r="E27" s="1">
        <f>data!O27</f>
        <v>0.18028391041744299</v>
      </c>
      <c r="F27" s="1">
        <f>data!P27</f>
        <v>1.65108544102493</v>
      </c>
      <c r="G27" s="1">
        <f>data!Q27</f>
        <v>0.36056782083488598</v>
      </c>
      <c r="H27" s="1">
        <f>data!R27</f>
        <v>2.2150176477702899E-2</v>
      </c>
      <c r="I27" s="1">
        <f>data!S27</f>
        <v>1.3230481092267101E-2</v>
      </c>
      <c r="J27" s="1">
        <f>data!T27</f>
        <v>2.4788672020669599E-2</v>
      </c>
      <c r="K27" s="1">
        <f>data!U27</f>
        <v>1.5138258172307101E-2</v>
      </c>
      <c r="L27" s="1">
        <f>data!V27</f>
        <v>1.5022624694067599</v>
      </c>
      <c r="M27" s="1">
        <f>data!W27</f>
        <v>1.9099993899816099</v>
      </c>
      <c r="N27" s="1">
        <f>data!X27</f>
        <v>1.70613092969418</v>
      </c>
      <c r="O27" s="1">
        <f>data!Z27</f>
        <v>0.203868460287424</v>
      </c>
      <c r="P27" s="1">
        <f>data!AA27</f>
        <v>0.31221702978715499</v>
      </c>
      <c r="Q27" s="1">
        <f>data!AB27</f>
        <v>0.31320024567990101</v>
      </c>
      <c r="R27" s="1">
        <f>data!AC27</f>
        <v>0.3125</v>
      </c>
      <c r="S27" s="1">
        <f>data!AD27</f>
        <v>9.8321589274580302E-4</v>
      </c>
      <c r="T27" s="1">
        <f>data!AE27</f>
        <v>0.15399225583654799</v>
      </c>
      <c r="U27" s="1">
        <f>data!AF27</f>
        <v>0.32470703125</v>
      </c>
      <c r="V27" s="1">
        <f>data!AG27</f>
        <v>2.1330891682806601E-3</v>
      </c>
      <c r="W27" s="1">
        <f>data!AH27</f>
        <v>0.33203125</v>
      </c>
      <c r="X27" s="1">
        <f>data!AI27</f>
        <v>2.44215530778253E-3</v>
      </c>
      <c r="Y27" s="1">
        <f>data!AJ27</f>
        <v>50</v>
      </c>
      <c r="Z27" s="1">
        <f>data!AK27</f>
        <v>0.68342373249005395</v>
      </c>
      <c r="AA27" s="1">
        <f>data!AL27</f>
        <v>0.68364845652293105</v>
      </c>
      <c r="AB27" s="1">
        <f>data!AM27</f>
        <v>0.68359375</v>
      </c>
      <c r="AC27" s="1">
        <f>data!AN27</f>
        <v>2.24724032876544E-4</v>
      </c>
      <c r="AD27" s="1">
        <f>data!AO27</f>
        <v>1.25933760932136</v>
      </c>
      <c r="AE27" s="1">
        <f>data!AP27</f>
        <v>2.55859375</v>
      </c>
      <c r="AF27" s="1">
        <f>data!AQ27</f>
        <v>8.7802073816282199E-5</v>
      </c>
      <c r="AG27" s="1">
        <f>data!AR27</f>
        <v>2.8515625</v>
      </c>
      <c r="AH27" s="1">
        <f>data!AS27</f>
        <v>3.4347027627623403E-5</v>
      </c>
      <c r="AI27" s="1">
        <f>data!AT27</f>
        <v>3.1908948355629102E-3</v>
      </c>
      <c r="AJ27" s="1">
        <f>data!AU27</f>
        <v>2.9159620639987601E-3</v>
      </c>
      <c r="AK27" s="1">
        <f>data!AV27</f>
        <v>9.8020340907100795E-3</v>
      </c>
      <c r="AL27" s="1">
        <f>data!AW27</f>
        <v>9.2328256647549595E-3</v>
      </c>
      <c r="AM27" s="1">
        <f>data!AX27</f>
        <v>8.5263506285105197E-4</v>
      </c>
      <c r="AN27" s="1">
        <f>data!AY27</f>
        <v>1.5802282791069801E-3</v>
      </c>
      <c r="AO27" s="1">
        <f>data!AZ27</f>
        <v>2.1119757545255799E-4</v>
      </c>
      <c r="AP27" s="1">
        <f>data!BA27</f>
        <v>2.75625004205788E-4</v>
      </c>
      <c r="AQ27" s="1">
        <f>data!BB27</f>
        <v>1.1278046077812901E-4</v>
      </c>
      <c r="AR27" s="1">
        <f>data!BC27</f>
        <v>1.08284680931918E-4</v>
      </c>
      <c r="AS27" s="1">
        <f>data!BD27</f>
        <v>2.4698436847542E-4</v>
      </c>
      <c r="AT27" s="1">
        <f>data!BE27</f>
        <v>2.2945438247903599E-4</v>
      </c>
      <c r="AU27" s="1">
        <f>data!BF27</f>
        <v>9.7549990068564602E-3</v>
      </c>
      <c r="AV27" s="1">
        <f>data!BG27</f>
        <v>7.7605756291098003E-3</v>
      </c>
      <c r="AW27" s="1">
        <f>data!BH27</f>
        <v>3.0544789340983502E-4</v>
      </c>
      <c r="AX27" s="1">
        <f>data!BI27</f>
        <v>2.5753498412840802E-4</v>
      </c>
      <c r="AY27" s="1">
        <f>data!BJ27</f>
        <v>1.81286332176172E-4</v>
      </c>
      <c r="AZ27" s="1">
        <f>data!BK27</f>
        <v>1.9620221678826901E-4</v>
      </c>
      <c r="BA27" s="1">
        <f>data!BL27</f>
        <v>7.6250392886556795E-5</v>
      </c>
      <c r="BB27" s="1">
        <f>data!BM27</f>
        <v>6.4798244773306996E-5</v>
      </c>
      <c r="BC27" s="1">
        <f>data!BN27</f>
        <v>1.1292456791694001</v>
      </c>
      <c r="BD27" s="1">
        <f>data!BO27</f>
        <v>0.94099492614671698</v>
      </c>
      <c r="BE27" s="1">
        <f>data!BP27</f>
        <v>0.14581983107463201</v>
      </c>
      <c r="BF27" s="1">
        <f>data!BQ27</f>
        <v>0.20106580794819101</v>
      </c>
      <c r="BG27" s="1">
        <f>data!BR27</f>
        <v>0.17344281951141199</v>
      </c>
      <c r="BH27" s="1">
        <f>data!BS27</f>
        <v>0.61800323924340295</v>
      </c>
      <c r="BI27" s="1">
        <f>data!BT27</f>
        <v>3.9064804880569202E-2</v>
      </c>
      <c r="BJ27" s="1">
        <f>data!BU27</f>
        <v>0.95580285965799106</v>
      </c>
      <c r="BK27" s="1">
        <f>data!BV27</f>
        <v>1.1257883703206399</v>
      </c>
      <c r="BL27" s="1">
        <f>data!BW27</f>
        <v>74.540509538918002</v>
      </c>
      <c r="BM27" s="1">
        <f>data!BX27</f>
        <v>47.4061149758911</v>
      </c>
      <c r="BN27" s="1">
        <f>data!BY27</f>
        <v>6.5107663860083003</v>
      </c>
      <c r="BO27" s="1">
        <f>data!BZ27</f>
        <v>1.29925080610627</v>
      </c>
      <c r="BP27" s="1">
        <f>data!CA27</f>
        <v>0.09</v>
      </c>
      <c r="BQ27" s="1">
        <f>data!CB27</f>
        <v>9.9</v>
      </c>
      <c r="BR27" s="1">
        <f>data!CC27</f>
        <v>76.66</v>
      </c>
      <c r="BS27" s="1">
        <f>data!CD27</f>
        <v>0.373</v>
      </c>
      <c r="BT27" s="1">
        <f>data!CE27</f>
        <v>19</v>
      </c>
      <c r="BU27" s="1">
        <f>data!CF27</f>
        <v>30</v>
      </c>
      <c r="BV27" s="1">
        <f>data!CG27</f>
        <v>5</v>
      </c>
      <c r="BW27" s="1">
        <f>data!CH27</f>
        <v>20</v>
      </c>
      <c r="BX27" s="1">
        <f>data!CI27</f>
        <v>20</v>
      </c>
      <c r="BY27" s="1">
        <f>data!CJ27</f>
        <v>7</v>
      </c>
      <c r="BZ27" s="1">
        <f>data!CK27</f>
        <v>277.265220999718</v>
      </c>
      <c r="CA27" s="1">
        <f>data!CL27</f>
        <v>3</v>
      </c>
      <c r="CB27" s="1">
        <f>data!DG27</f>
        <v>52.4833</v>
      </c>
      <c r="CC27" s="1">
        <f>data!J27</f>
        <v>0.16</v>
      </c>
      <c r="CD27" s="1">
        <f>data!CP27</f>
        <v>19</v>
      </c>
      <c r="CE27" s="1">
        <f>data!CQ27</f>
        <v>50</v>
      </c>
      <c r="CF27" s="1">
        <f>data!CR27</f>
        <v>26</v>
      </c>
      <c r="CG27" s="1">
        <f>data!DL27</f>
        <v>1828</v>
      </c>
      <c r="CH27" s="1">
        <f>data!B27</f>
        <v>-20</v>
      </c>
      <c r="CI27" s="1">
        <f>data!C27</f>
        <v>138</v>
      </c>
      <c r="CJ27" s="1">
        <f>data!DO27</f>
        <v>92.277781526501101</v>
      </c>
      <c r="CK27" s="1">
        <f>data!CN27</f>
        <v>-19.899999999999999</v>
      </c>
      <c r="CL27" s="1">
        <f>data!CO27</f>
        <v>134.30000000000001</v>
      </c>
      <c r="CM27" s="1">
        <f>data!DR27</f>
        <v>383.66725173788302</v>
      </c>
      <c r="CN27" s="1">
        <f>data!DS27</f>
        <v>91.709253998831201</v>
      </c>
      <c r="CO27" s="1">
        <f>IF(OR(data!DU27="Inf",data!DU27="NaN"),data!X27,data!DU27)</f>
        <v>2.2750203904784398</v>
      </c>
      <c r="CP27" s="1">
        <f>data!DU27</f>
        <v>2.2750203904784398</v>
      </c>
      <c r="CQ27" s="1">
        <f t="shared" si="0"/>
        <v>0.20988361692444366</v>
      </c>
      <c r="CR27" s="1">
        <f>data!DW27</f>
        <v>-2.0605959999999999</v>
      </c>
      <c r="CS27" s="1">
        <f>data!DX27</f>
        <v>281.471405</v>
      </c>
      <c r="CT27" s="1" t="str">
        <f>data!DY27</f>
        <v>52.473396</v>
      </c>
      <c r="CU27" s="1" t="str">
        <f>data!DZ27</f>
        <v>-6.221859</v>
      </c>
      <c r="CV27" s="1" t="str">
        <f>data!EA27</f>
        <v>2.737341</v>
      </c>
      <c r="CW27" s="1" t="str">
        <f>data!EB27</f>
        <v>-2.352463</v>
      </c>
      <c r="CX27" s="1" t="str">
        <f>data!EC27</f>
        <v>281.471405</v>
      </c>
    </row>
    <row r="28" spans="1:102">
      <c r="A28" s="7">
        <f>data!A28</f>
        <v>39104</v>
      </c>
      <c r="B28" s="7" t="str">
        <f>data!K28</f>
        <v>IS46</v>
      </c>
      <c r="C28" s="1">
        <f>data!L28</f>
        <v>2420.7517603548599</v>
      </c>
      <c r="D28" s="1">
        <f>data!N28</f>
        <v>0.262141204961295</v>
      </c>
      <c r="E28" s="1">
        <f>data!O28</f>
        <v>5.36858453178281E-2</v>
      </c>
      <c r="F28" s="1">
        <f>data!P28</f>
        <v>0.44412040703551903</v>
      </c>
      <c r="G28" s="1">
        <f>data!Q28</f>
        <v>0.10737169063565601</v>
      </c>
      <c r="H28" s="1">
        <f>data!R28</f>
        <v>1.77913631016135E-2</v>
      </c>
      <c r="I28" s="1">
        <f>data!S28</f>
        <v>1.05115696460229E-2</v>
      </c>
      <c r="J28" s="1">
        <f>data!T28</f>
        <v>2.1650160427240502E-2</v>
      </c>
      <c r="K28" s="1">
        <f>data!U28</f>
        <v>1.24752244728898E-2</v>
      </c>
      <c r="L28" s="1">
        <f>data!V28</f>
        <v>2.9342380897382401</v>
      </c>
      <c r="M28" s="1">
        <f>data!W28</f>
        <v>4.1728032987386703</v>
      </c>
      <c r="N28" s="1">
        <f>data!X28</f>
        <v>3.5535206942384598</v>
      </c>
      <c r="O28" s="1">
        <f>data!Z28</f>
        <v>0.619282604500213</v>
      </c>
      <c r="P28" s="1">
        <f>data!AA28</f>
        <v>0.23592984247453</v>
      </c>
      <c r="Q28" s="1">
        <f>data!AB28</f>
        <v>0.237320466178635</v>
      </c>
      <c r="R28" s="1">
        <f>data!AC28</f>
        <v>0.23681640625</v>
      </c>
      <c r="S28" s="1">
        <f>data!AD28</f>
        <v>1.39062370410487E-3</v>
      </c>
      <c r="T28" s="1">
        <f>data!AE28</f>
        <v>0.44967075120139199</v>
      </c>
      <c r="U28" s="1">
        <f>data!AF28</f>
        <v>0.5126953125</v>
      </c>
      <c r="V28" s="1">
        <f>data!AG28</f>
        <v>9.6764679691033098E-4</v>
      </c>
      <c r="W28" s="1">
        <f>data!AH28</f>
        <v>0.6591796875</v>
      </c>
      <c r="X28" s="1">
        <f>data!AI28</f>
        <v>9.7275623969987895E-5</v>
      </c>
      <c r="Y28" s="1">
        <f>data!AJ28</f>
        <v>40</v>
      </c>
      <c r="Z28" s="1">
        <f>data!AK28</f>
        <v>0.232966358494825</v>
      </c>
      <c r="AA28" s="1">
        <f>data!AL28</f>
        <v>0.237977017525455</v>
      </c>
      <c r="AB28" s="1">
        <f>data!AM28</f>
        <v>0.234375</v>
      </c>
      <c r="AC28" s="1">
        <f>data!AN28</f>
        <v>5.0106590306304398E-3</v>
      </c>
      <c r="AD28" s="1">
        <f>data!AO28</f>
        <v>0.62601962621467799</v>
      </c>
      <c r="AE28" s="1">
        <f>data!AP28</f>
        <v>0.91796875</v>
      </c>
      <c r="AF28" s="1">
        <f>data!AQ28</f>
        <v>1.50070437209294E-4</v>
      </c>
      <c r="AG28" s="1">
        <f>data!AR28</f>
        <v>1.46484375</v>
      </c>
      <c r="AH28" s="1">
        <f>data!AS28</f>
        <v>8.55261114462639E-5</v>
      </c>
      <c r="AI28" s="1">
        <f>data!AT28</f>
        <v>6.9282532512195101E-3</v>
      </c>
      <c r="AJ28" s="1">
        <f>data!AU28</f>
        <v>7.0314864595013796E-3</v>
      </c>
      <c r="AK28" s="1">
        <f>data!AV28</f>
        <v>5.9418101647183003E-3</v>
      </c>
      <c r="AL28" s="1">
        <f>data!AW28</f>
        <v>5.9733122229332497E-3</v>
      </c>
      <c r="AM28" s="1">
        <f>data!AX28</f>
        <v>4.3154060111418101E-4</v>
      </c>
      <c r="AN28" s="1">
        <f>data!AY28</f>
        <v>7.6088016564610503E-4</v>
      </c>
      <c r="AO28" s="1">
        <f>data!AZ28</f>
        <v>8.0036826935181901E-5</v>
      </c>
      <c r="AP28" s="1">
        <f>data!BA28</f>
        <v>8.4343025547149996E-5</v>
      </c>
      <c r="AQ28" s="1">
        <f>data!BB28</f>
        <v>4.5300309611024003E-5</v>
      </c>
      <c r="AR28" s="1">
        <f>data!BC28</f>
        <v>7.1357459123369194E-5</v>
      </c>
      <c r="AS28" s="1">
        <f>data!BD28</f>
        <v>1.1585429379678601E-2</v>
      </c>
      <c r="AT28" s="1">
        <f>data!BE28</f>
        <v>1.58069090528749E-2</v>
      </c>
      <c r="AU28" s="1">
        <f>data!BF28</f>
        <v>1.5403921526702599E-2</v>
      </c>
      <c r="AV28" s="1">
        <f>data!BG28</f>
        <v>1.84085013281312E-2</v>
      </c>
      <c r="AW28" s="1">
        <f>data!BH28</f>
        <v>1.7439227174930599E-3</v>
      </c>
      <c r="AX28" s="1">
        <f>data!BI28</f>
        <v>2.1799438746643801E-3</v>
      </c>
      <c r="AY28" s="1">
        <f>data!BJ28</f>
        <v>3.7826431560105501E-4</v>
      </c>
      <c r="AZ28" s="1">
        <f>data!BK28</f>
        <v>3.1766828010652902E-4</v>
      </c>
      <c r="BA28" s="1">
        <f>data!BL28</f>
        <v>1.7034933023581101E-4</v>
      </c>
      <c r="BB28" s="1">
        <f>data!BM28</f>
        <v>2.5026174838063101E-4</v>
      </c>
      <c r="BC28" s="1">
        <f>data!BN28</f>
        <v>0.90988975452485399</v>
      </c>
      <c r="BD28" s="1">
        <f>data!BO28</f>
        <v>0.32172756308842598</v>
      </c>
      <c r="BE28" s="1">
        <f>data!BP28</f>
        <v>0.109349599703137</v>
      </c>
      <c r="BF28" s="1">
        <f>data!BQ28</f>
        <v>0.156362275069475</v>
      </c>
      <c r="BG28" s="1">
        <f>data!BR28</f>
        <v>0.13285593738630599</v>
      </c>
      <c r="BH28" s="1">
        <f>data!BS28</f>
        <v>0.25591795774936599</v>
      </c>
      <c r="BI28" s="1">
        <f>data!BT28</f>
        <v>3.3242981553258999E-2</v>
      </c>
      <c r="BJ28" s="1">
        <f>data!BU28</f>
        <v>0.77703381713854802</v>
      </c>
      <c r="BK28" s="1">
        <f>data!BV28</f>
        <v>0.41109928964840498</v>
      </c>
      <c r="BL28" s="1">
        <f>data!BW28</f>
        <v>24.9626970400735</v>
      </c>
      <c r="BM28" s="1">
        <f>data!BX28</f>
        <v>15.935558837252399</v>
      </c>
      <c r="BN28" s="1">
        <f>data!BY28</f>
        <v>6.8486947021356102</v>
      </c>
      <c r="BO28" s="1">
        <f>data!BZ28</f>
        <v>1.3986440048776001</v>
      </c>
      <c r="BP28" s="1">
        <f>data!CA28</f>
        <v>0.09</v>
      </c>
      <c r="BQ28" s="1">
        <f>data!CB28</f>
        <v>4</v>
      </c>
      <c r="BR28" s="1">
        <f>data!CC28</f>
        <v>261.30500000000001</v>
      </c>
      <c r="BS28" s="1">
        <f>data!CD28</f>
        <v>0.34200000000000003</v>
      </c>
      <c r="BT28" s="1">
        <f>data!CE28</f>
        <v>8</v>
      </c>
      <c r="BU28" s="1">
        <f>data!CF28</f>
        <v>29</v>
      </c>
      <c r="BV28" s="1">
        <f>data!CG28</f>
        <v>16</v>
      </c>
      <c r="BW28" s="1">
        <f>data!CH28</f>
        <v>9</v>
      </c>
      <c r="BX28" s="1">
        <f>data!CI28</f>
        <v>28</v>
      </c>
      <c r="BY28" s="1">
        <f>data!CJ28</f>
        <v>50</v>
      </c>
      <c r="BZ28" s="1">
        <f>data!CK28</f>
        <v>287.97380971908598</v>
      </c>
      <c r="CA28" s="1">
        <f>data!CL28</f>
        <v>1</v>
      </c>
      <c r="CB28" s="1">
        <f>data!DG28</f>
        <v>90.578000000000003</v>
      </c>
      <c r="CC28" s="1">
        <f>data!J28</f>
        <v>0.24</v>
      </c>
      <c r="CD28" s="1">
        <f>data!CP28</f>
        <v>7</v>
      </c>
      <c r="CE28" s="1">
        <f>data!CQ28</f>
        <v>18</v>
      </c>
      <c r="CF28" s="1">
        <f>data!CR28</f>
        <v>54</v>
      </c>
      <c r="CG28" s="1">
        <f>data!DL28</f>
        <v>7716</v>
      </c>
      <c r="CH28" s="1">
        <f>data!B28</f>
        <v>45.4</v>
      </c>
      <c r="CI28" s="1">
        <f>data!C28</f>
        <v>53.5</v>
      </c>
      <c r="CJ28" s="1">
        <f>data!DO28</f>
        <v>259.860178262256</v>
      </c>
      <c r="CK28" s="1">
        <f>data!CN28</f>
        <v>53.9</v>
      </c>
      <c r="CL28" s="1">
        <f>data!CO28</f>
        <v>84.8</v>
      </c>
      <c r="CM28" s="1">
        <f>data!DR28</f>
        <v>2420.7517603548599</v>
      </c>
      <c r="CN28" s="1">
        <f>data!DS28</f>
        <v>259.76026985536402</v>
      </c>
      <c r="CO28" s="1">
        <f>IF(OR(data!DU28="Inf",data!DU28="NaN"),data!X28,data!DU28)</f>
        <v>4.9958950675790401</v>
      </c>
      <c r="CP28" s="1">
        <f>data!DU28</f>
        <v>4.9958950675790401</v>
      </c>
      <c r="CQ28" s="1">
        <f t="shared" si="0"/>
        <v>0.31373143602318038</v>
      </c>
      <c r="CR28" s="1">
        <f>data!DW28</f>
        <v>-1.453649</v>
      </c>
      <c r="CS28" s="1">
        <f>data!DX28</f>
        <v>258.34539799999999</v>
      </c>
      <c r="CT28" s="1" t="str">
        <f>data!DY28</f>
        <v>89.642838</v>
      </c>
      <c r="CU28" s="1" t="str">
        <f>data!DZ28</f>
        <v>20.425102</v>
      </c>
      <c r="CV28" s="1" t="str">
        <f>data!EA28</f>
        <v>1.513206</v>
      </c>
      <c r="CW28" s="1" t="str">
        <f>data!EB28</f>
        <v>2.137018</v>
      </c>
      <c r="CX28" s="1" t="str">
        <f>data!EC28</f>
        <v>258.345398</v>
      </c>
    </row>
    <row r="29" spans="1:102">
      <c r="A29" s="7">
        <f>data!A29</f>
        <v>39104</v>
      </c>
      <c r="B29" s="7" t="str">
        <f>data!K29</f>
        <v>IS31</v>
      </c>
      <c r="C29" s="1">
        <f>data!L29</f>
        <v>651.18322637848803</v>
      </c>
      <c r="D29" s="1">
        <f>data!N29</f>
        <v>2.1254330271547701</v>
      </c>
      <c r="E29" s="1">
        <f>data!O29</f>
        <v>0.33112007099937002</v>
      </c>
      <c r="F29" s="1">
        <f>data!P29</f>
        <v>3.48101681402798</v>
      </c>
      <c r="G29" s="1">
        <f>data!Q29</f>
        <v>0.66224014199874104</v>
      </c>
      <c r="H29" s="1">
        <f>data!R29</f>
        <v>0.10011305729132</v>
      </c>
      <c r="I29" s="1">
        <f>data!S29</f>
        <v>6.1727189560839203E-2</v>
      </c>
      <c r="J29" s="1">
        <f>data!T29</f>
        <v>0.111789568267712</v>
      </c>
      <c r="K29" s="1">
        <f>data!U29</f>
        <v>6.9278184359122599E-2</v>
      </c>
      <c r="L29" s="1">
        <f>data!V29</f>
        <v>3.8724748265651998</v>
      </c>
      <c r="M29" s="1">
        <f>data!W29</f>
        <v>3.2723509299926299</v>
      </c>
      <c r="N29" s="1">
        <f>data!X29</f>
        <v>3.57241287827891</v>
      </c>
      <c r="O29" s="1">
        <f>data!Z29</f>
        <v>0.30006194828628502</v>
      </c>
      <c r="P29" s="1">
        <f>data!AA29</f>
        <v>0.29848137685097698</v>
      </c>
      <c r="Q29" s="1">
        <f>data!AB29</f>
        <v>0.30152720080765799</v>
      </c>
      <c r="R29" s="1">
        <f>data!AC29</f>
        <v>0.30029296875</v>
      </c>
      <c r="S29" s="1">
        <f>data!AD29</f>
        <v>3.04582395668102E-3</v>
      </c>
      <c r="T29" s="1">
        <f>data!AE29</f>
        <v>7.28397870233026</v>
      </c>
      <c r="U29" s="1">
        <f>data!AF29</f>
        <v>0.625</v>
      </c>
      <c r="V29" s="1">
        <f>data!AG29</f>
        <v>2.22509143809813E-3</v>
      </c>
      <c r="W29" s="1">
        <f>data!AH29</f>
        <v>0.65185546875</v>
      </c>
      <c r="X29" s="1">
        <f>data!AI29</f>
        <v>3.4513765382669401E-3</v>
      </c>
      <c r="Y29" s="1">
        <f>data!AJ29</f>
        <v>50</v>
      </c>
      <c r="Z29" s="1">
        <f>data!AK29</f>
        <v>0.30961439266044199</v>
      </c>
      <c r="AA29" s="1">
        <f>data!AL29</f>
        <v>0.313859001927974</v>
      </c>
      <c r="AB29" s="1">
        <f>data!AM29</f>
        <v>0.3125</v>
      </c>
      <c r="AC29" s="1">
        <f>data!AN29</f>
        <v>4.2446092675312904E-3</v>
      </c>
      <c r="AD29" s="1">
        <f>data!AO29</f>
        <v>23.969465354842701</v>
      </c>
      <c r="AE29" s="1">
        <f>data!AP29</f>
        <v>1.19140625</v>
      </c>
      <c r="AF29" s="1">
        <f>data!AQ29</f>
        <v>1.64360395628542E-3</v>
      </c>
      <c r="AG29" s="1">
        <f>data!AR29</f>
        <v>6.19140625</v>
      </c>
      <c r="AH29" s="1">
        <f>data!AS29</f>
        <v>1.30610861284097E-5</v>
      </c>
      <c r="AI29" s="1">
        <f>data!AT29</f>
        <v>9.4589723553454297E-2</v>
      </c>
      <c r="AJ29" s="1">
        <f>data!AU29</f>
        <v>8.64463840435859E-2</v>
      </c>
      <c r="AK29" s="1">
        <f>data!AV29</f>
        <v>0.162172879757956</v>
      </c>
      <c r="AL29" s="1">
        <f>data!AW29</f>
        <v>0.231317129940735</v>
      </c>
      <c r="AM29" s="1">
        <f>data!AX29</f>
        <v>8.8972176560656504E-3</v>
      </c>
      <c r="AN29" s="1">
        <f>data!AY29</f>
        <v>1.11599018990355E-2</v>
      </c>
      <c r="AO29" s="1">
        <f>data!AZ29</f>
        <v>1.4014417536567E-3</v>
      </c>
      <c r="AP29" s="1">
        <f>data!BA29</f>
        <v>8.3998560777236197E-4</v>
      </c>
      <c r="AQ29" s="1">
        <f>data!BB29</f>
        <v>1.7511971028862201E-3</v>
      </c>
      <c r="AR29" s="1">
        <f>data!BC29</f>
        <v>2.3502316167540601E-3</v>
      </c>
      <c r="AS29" s="1">
        <f>data!BD29</f>
        <v>0.26252860084625601</v>
      </c>
      <c r="AT29" s="1">
        <f>data!BE29</f>
        <v>0.34329614055663998</v>
      </c>
      <c r="AU29" s="1">
        <f>data!BF29</f>
        <v>0.31998142099671401</v>
      </c>
      <c r="AV29" s="1">
        <f>data!BG29</f>
        <v>0.26140410683681298</v>
      </c>
      <c r="AW29" s="1">
        <f>data!BH29</f>
        <v>8.2048420689330593E-3</v>
      </c>
      <c r="AX29" s="1">
        <f>data!BI29</f>
        <v>1.0451920184929599E-2</v>
      </c>
      <c r="AY29" s="1">
        <f>data!BJ29</f>
        <v>1.6113966219769801E-3</v>
      </c>
      <c r="AZ29" s="1">
        <f>data!BK29</f>
        <v>1.58575263854073E-3</v>
      </c>
      <c r="BA29" s="1">
        <f>data!BL29</f>
        <v>2.8754912280824101E-3</v>
      </c>
      <c r="BB29" s="1">
        <f>data!BM29</f>
        <v>3.1157402504087099E-3</v>
      </c>
      <c r="BC29" s="1">
        <f>data!BN29</f>
        <v>12.1184097902009</v>
      </c>
      <c r="BD29" s="1">
        <f>data!BO29</f>
        <v>12.7995779424659</v>
      </c>
      <c r="BE29" s="1">
        <f>data!BP29</f>
        <v>2.8757971478127198</v>
      </c>
      <c r="BF29" s="1">
        <f>data!BQ29</f>
        <v>2.9905121588993202</v>
      </c>
      <c r="BG29" s="1">
        <f>data!BR29</f>
        <v>2.93315465335602</v>
      </c>
      <c r="BH29" s="1">
        <f>data!BS29</f>
        <v>6.7386571494152196</v>
      </c>
      <c r="BI29" s="1">
        <f>data!BT29</f>
        <v>8.1115762243227002E-2</v>
      </c>
      <c r="BJ29" s="1">
        <f>data!BU29</f>
        <v>9.1852551368448907</v>
      </c>
      <c r="BK29" s="1">
        <f>data!BV29</f>
        <v>14.4650854018434</v>
      </c>
      <c r="BL29" s="1">
        <f>data!BW29</f>
        <v>34.770857151016102</v>
      </c>
      <c r="BM29" s="1">
        <f>data!BX29</f>
        <v>22.436150253897502</v>
      </c>
      <c r="BN29" s="1">
        <f>data!BY29</f>
        <v>4.1315277311871101</v>
      </c>
      <c r="BO29" s="1">
        <f>data!BZ29</f>
        <v>0.19917039293205299</v>
      </c>
      <c r="BP29" s="1">
        <f>data!CA29</f>
        <v>0.04</v>
      </c>
      <c r="BQ29" s="1">
        <f>data!CB29</f>
        <v>9.3000000000000007</v>
      </c>
      <c r="BR29" s="1">
        <f>data!CC29</f>
        <v>206.66800000000001</v>
      </c>
      <c r="BS29" s="1">
        <f>data!CD29</f>
        <v>0.35199999999999998</v>
      </c>
      <c r="BT29" s="1">
        <f>data!CE29</f>
        <v>7</v>
      </c>
      <c r="BU29" s="1">
        <f>data!CF29</f>
        <v>16</v>
      </c>
      <c r="BV29" s="1">
        <f>data!CG29</f>
        <v>0</v>
      </c>
      <c r="BW29" s="1">
        <f>data!CH29</f>
        <v>7</v>
      </c>
      <c r="BX29" s="1">
        <f>data!CI29</f>
        <v>53</v>
      </c>
      <c r="BY29" s="1">
        <f>data!CJ29</f>
        <v>2</v>
      </c>
      <c r="BZ29" s="1">
        <f>data!CK29</f>
        <v>235.30612254142801</v>
      </c>
      <c r="CA29" s="1">
        <f>data!CL29</f>
        <v>1</v>
      </c>
      <c r="CB29" s="1">
        <f>data!DG29</f>
        <v>51.135800000000003</v>
      </c>
      <c r="CC29" s="1">
        <f>data!J29</f>
        <v>0.24</v>
      </c>
      <c r="CD29" s="1">
        <f>data!CP29</f>
        <v>7</v>
      </c>
      <c r="CE29" s="1">
        <f>data!CQ29</f>
        <v>18</v>
      </c>
      <c r="CF29" s="1">
        <f>data!CR29</f>
        <v>54</v>
      </c>
      <c r="CG29" s="1">
        <f>data!DL29</f>
        <v>2106</v>
      </c>
      <c r="CH29" s="1">
        <f>data!B29</f>
        <v>45.4</v>
      </c>
      <c r="CI29" s="1">
        <f>data!C29</f>
        <v>53.5</v>
      </c>
      <c r="CJ29" s="1">
        <f>data!DO29</f>
        <v>212.79860786796399</v>
      </c>
      <c r="CK29" s="1">
        <f>data!CN29</f>
        <v>50.4</v>
      </c>
      <c r="CL29" s="1">
        <f>data!CO29</f>
        <v>58</v>
      </c>
      <c r="CM29" s="1">
        <f>data!DR29</f>
        <v>651.18322637848803</v>
      </c>
      <c r="CN29" s="1">
        <f>data!DS29</f>
        <v>212.95874266447899</v>
      </c>
      <c r="CO29" s="1">
        <f>IF(OR(data!DU29="Inf",data!DU29="NaN"),data!X29,data!DU29)</f>
        <v>4.2802812793821001</v>
      </c>
      <c r="CP29" s="1">
        <f>data!DU29</f>
        <v>4.2802812793821001</v>
      </c>
      <c r="CQ29" s="1">
        <f t="shared" si="0"/>
        <v>0.30920381119586327</v>
      </c>
      <c r="CR29" s="1">
        <f>data!DW29</f>
        <v>-8.0840259999999997</v>
      </c>
      <c r="CS29" s="1">
        <f>data!DX29</f>
        <v>260.162598</v>
      </c>
      <c r="CT29" s="1" t="str">
        <f>data!DY29</f>
        <v>51.432827</v>
      </c>
      <c r="CU29" s="1" t="str">
        <f>data!DZ29</f>
        <v>100.599480</v>
      </c>
      <c r="CV29" s="1" t="str">
        <f>data!EA29</f>
        <v>9.964342</v>
      </c>
      <c r="CW29" s="1" t="str">
        <f>data!EB29</f>
        <v>16.366470</v>
      </c>
      <c r="CX29" s="1" t="str">
        <f>data!EC29</f>
        <v>260.162598</v>
      </c>
    </row>
    <row r="30" spans="1:102">
      <c r="A30" s="7">
        <f>data!A30</f>
        <v>39099</v>
      </c>
      <c r="B30" s="7" t="str">
        <f>data!K30</f>
        <v>IS35</v>
      </c>
      <c r="C30" s="1">
        <f>data!L30</f>
        <v>3767.5142062704799</v>
      </c>
      <c r="D30" s="1">
        <f>data!N30</f>
        <v>7.3540237562799704E-2</v>
      </c>
      <c r="E30" s="1">
        <f>data!O30</f>
        <v>4.6869237725072899E-2</v>
      </c>
      <c r="F30" s="1">
        <f>data!P30</f>
        <v>0.11084373267619201</v>
      </c>
      <c r="G30" s="1">
        <f>data!Q30</f>
        <v>9.3738475450145894E-2</v>
      </c>
      <c r="H30" s="1">
        <f>data!R30</f>
        <v>2.75494137414149E-2</v>
      </c>
      <c r="I30" s="1">
        <f>data!S30</f>
        <v>1.72972365238112E-2</v>
      </c>
      <c r="J30" s="1">
        <f>data!T30</f>
        <v>1.3602920590524901E-2</v>
      </c>
      <c r="K30" s="1">
        <f>data!U30</f>
        <v>8.2076513755904006E-3</v>
      </c>
      <c r="L30" s="1">
        <f>data!V30</f>
        <v>2.6995722618021598</v>
      </c>
      <c r="M30" s="1">
        <f>data!W30</f>
        <v>3.5129380050331598</v>
      </c>
      <c r="N30" s="1">
        <f>data!X30</f>
        <v>3.10625513341766</v>
      </c>
      <c r="O30" s="1">
        <f>data!Z30</f>
        <v>0.40668287161550098</v>
      </c>
      <c r="P30" s="1">
        <f>data!AA30</f>
        <v>0.13070262926685</v>
      </c>
      <c r="Q30" s="1">
        <f>data!AB30</f>
        <v>0</v>
      </c>
      <c r="R30" s="1">
        <f>data!AC30</f>
        <v>0.302734375</v>
      </c>
      <c r="S30" s="1">
        <f>data!AD30</f>
        <v>0</v>
      </c>
      <c r="T30" s="1">
        <f>data!AE30</f>
        <v>2.59873148207697E-2</v>
      </c>
      <c r="U30" s="1">
        <f>data!AF30</f>
        <v>0.3125</v>
      </c>
      <c r="V30" s="1">
        <f>data!AG30</f>
        <v>1.0626203882696699E-2</v>
      </c>
      <c r="W30" s="1">
        <f>data!AH30</f>
        <v>0.390625</v>
      </c>
      <c r="X30" s="1">
        <f>data!AI30</f>
        <v>7.1318966006784397E-3</v>
      </c>
      <c r="Y30" s="1">
        <f>data!AJ30</f>
        <v>40</v>
      </c>
      <c r="Z30" s="1">
        <f>data!AK30</f>
        <v>0.19151821742775901</v>
      </c>
      <c r="AA30" s="1">
        <f>data!AL30</f>
        <v>0</v>
      </c>
      <c r="AB30" s="1">
        <f>data!AM30</f>
        <v>0.29296875</v>
      </c>
      <c r="AC30" s="1">
        <f>data!AN30</f>
        <v>0</v>
      </c>
      <c r="AD30" s="1">
        <f>data!AO30</f>
        <v>4.0461254274494401E-2</v>
      </c>
      <c r="AE30" s="1">
        <f>data!AP30</f>
        <v>0.390625</v>
      </c>
      <c r="AF30" s="1">
        <f>data!AQ30</f>
        <v>2.0033675288478599E-3</v>
      </c>
      <c r="AG30" s="1">
        <f>data!AR30</f>
        <v>0.46875</v>
      </c>
      <c r="AH30" s="1">
        <f>data!AS30</f>
        <v>1.3429411144451401E-3</v>
      </c>
      <c r="AI30" s="1">
        <f>data!AT30</f>
        <v>2.3617163313079899E-2</v>
      </c>
      <c r="AJ30" s="1">
        <f>data!AU30</f>
        <v>3.4413226061755099E-2</v>
      </c>
      <c r="AK30" s="1">
        <f>data!AV30</f>
        <v>3.5570452443266398E-2</v>
      </c>
      <c r="AL30" s="1">
        <f>data!AW30</f>
        <v>4.8700244777402403E-2</v>
      </c>
      <c r="AM30" s="1">
        <f>data!AX30</f>
        <v>3.5339024523172598E-3</v>
      </c>
      <c r="AN30" s="1">
        <f>data!AY30</f>
        <v>4.6723025779469799E-3</v>
      </c>
      <c r="AO30" s="1">
        <f>data!AZ30</f>
        <v>6.1257575047496903E-4</v>
      </c>
      <c r="AP30" s="1">
        <f>data!BA30</f>
        <v>4.5638491210302202E-4</v>
      </c>
      <c r="AQ30" s="1">
        <f>data!BB30</f>
        <v>2.61508571546408E-4</v>
      </c>
      <c r="AR30" s="1">
        <f>data!BC30</f>
        <v>2.4979089759871102E-4</v>
      </c>
      <c r="AS30" s="1">
        <f>data!BD30</f>
        <v>3.10736823423669E-2</v>
      </c>
      <c r="AT30" s="1">
        <f>data!BE30</f>
        <v>3.23309352621464E-2</v>
      </c>
      <c r="AU30" s="1">
        <f>data!BF30</f>
        <v>3.10736823423669E-2</v>
      </c>
      <c r="AV30" s="1">
        <f>data!BG30</f>
        <v>3.23309352621464E-2</v>
      </c>
      <c r="AW30" s="1">
        <f>data!BH30</f>
        <v>2.8200040389425498E-3</v>
      </c>
      <c r="AX30" s="1">
        <f>data!BI30</f>
        <v>2.6122712674957098E-3</v>
      </c>
      <c r="AY30" s="1">
        <f>data!BJ30</f>
        <v>8.8136720250394502E-4</v>
      </c>
      <c r="AZ30" s="1">
        <f>data!BK30</f>
        <v>9.1356366837574E-4</v>
      </c>
      <c r="BA30" s="1">
        <f>data!BL30</f>
        <v>3.26194060928411E-4</v>
      </c>
      <c r="BB30" s="1">
        <f>data!BM30</f>
        <v>4.8752284404323298E-4</v>
      </c>
      <c r="BC30" s="1">
        <f>data!BN30</f>
        <v>2.89304985578142E-2</v>
      </c>
      <c r="BD30" s="1">
        <f>data!BO30</f>
        <v>3.3127320685833399E-2</v>
      </c>
      <c r="BE30" s="1">
        <f>data!BP30</f>
        <v>4.9750496445840599E-2</v>
      </c>
      <c r="BF30" s="1">
        <f>data!BQ30</f>
        <v>1.2129335855213899E-2</v>
      </c>
      <c r="BG30" s="1">
        <f>data!BR30</f>
        <v>3.09399161505273E-2</v>
      </c>
      <c r="BH30" s="1">
        <f>data!BS30</f>
        <v>6.2471223741580602E-2</v>
      </c>
      <c r="BI30" s="1">
        <f>data!BT30</f>
        <v>2.66021777697402E-2</v>
      </c>
      <c r="BJ30" s="1">
        <f>data!BU30</f>
        <v>-2.00941759271305E-3</v>
      </c>
      <c r="BK30" s="1">
        <f>data!BV30</f>
        <v>7.0711195518055506E-2</v>
      </c>
      <c r="BL30" s="1">
        <f>data!BW30</f>
        <v>4.0234515956163799</v>
      </c>
      <c r="BM30" s="1">
        <f>data!BX30</f>
        <v>4.2378003623235196</v>
      </c>
      <c r="BN30" s="1">
        <f>data!BY30</f>
        <v>0.93505420044007403</v>
      </c>
      <c r="BO30" s="1">
        <f>data!BZ30</f>
        <v>0.22377976161204299</v>
      </c>
      <c r="BP30" s="1">
        <f>data!CA30</f>
        <v>0.2</v>
      </c>
      <c r="BQ30" s="1">
        <f>data!CB30</f>
        <v>2</v>
      </c>
      <c r="BR30" s="1">
        <f>data!CC30</f>
        <v>80.396000000000001</v>
      </c>
      <c r="BS30" s="1">
        <f>data!CD30</f>
        <v>0.36099999999999999</v>
      </c>
      <c r="BT30" s="1">
        <f>data!CE30</f>
        <v>12</v>
      </c>
      <c r="BU30" s="1">
        <f>data!CF30</f>
        <v>59</v>
      </c>
      <c r="BV30" s="1">
        <f>data!CG30</f>
        <v>45</v>
      </c>
      <c r="BW30" s="1">
        <f>data!CH30</f>
        <v>13</v>
      </c>
      <c r="BX30" s="1">
        <f>data!CI30</f>
        <v>18</v>
      </c>
      <c r="BY30" s="1">
        <f>data!CJ30</f>
        <v>6</v>
      </c>
      <c r="BZ30" s="1">
        <f>data!CK30</f>
        <v>65.564965963363605</v>
      </c>
      <c r="CA30" s="1">
        <f>data!CL30</f>
        <v>1</v>
      </c>
      <c r="CB30" s="1">
        <f>data!DG30</f>
        <v>-2.2052999999999998</v>
      </c>
      <c r="CC30" s="1">
        <f>data!J30</f>
        <v>1.36</v>
      </c>
      <c r="CD30" s="1">
        <f>data!CP30</f>
        <v>9</v>
      </c>
      <c r="CE30" s="1">
        <f>data!CQ30</f>
        <v>50</v>
      </c>
      <c r="CF30" s="1">
        <f>data!CR30</f>
        <v>46</v>
      </c>
      <c r="CG30" s="1">
        <f>data!DL30</f>
        <v>12314</v>
      </c>
      <c r="CH30" s="1">
        <f>data!B30</f>
        <v>-8.66</v>
      </c>
      <c r="CI30" s="1">
        <f>data!C30</f>
        <v>50.84</v>
      </c>
      <c r="CJ30" s="1">
        <f>data!DO30</f>
        <v>76.812008788434795</v>
      </c>
      <c r="CK30" s="1">
        <f>data!CN30</f>
        <v>-19.100000000000001</v>
      </c>
      <c r="CL30" s="1">
        <f>data!CO30</f>
        <v>17.399999999999999</v>
      </c>
      <c r="CM30" s="1">
        <f>data!DR30</f>
        <v>3767.5142062704799</v>
      </c>
      <c r="CN30" s="1">
        <f>data!DS30</f>
        <v>76.565258854889393</v>
      </c>
      <c r="CO30" s="1">
        <f>IF(OR(data!DU30="Inf",data!DU30="NaN"),data!X30,data!DU30)</f>
        <v>3.08402562260058</v>
      </c>
      <c r="CP30" s="1">
        <f>data!DU30</f>
        <v>3.08402562260058</v>
      </c>
      <c r="CQ30" s="1">
        <f t="shared" si="0"/>
        <v>0.30595372797388987</v>
      </c>
      <c r="CR30" s="1">
        <f>data!DW30</f>
        <v>0.14968500000000001</v>
      </c>
      <c r="CS30" s="1">
        <f>data!DX30</f>
        <v>284.50305200000003</v>
      </c>
      <c r="CT30" s="1" t="str">
        <f>data!DY30</f>
        <v>58.860264</v>
      </c>
      <c r="CU30" s="1" t="str">
        <f>data!DZ30</f>
        <v>22.384199</v>
      </c>
      <c r="CV30" s="1" t="str">
        <f>data!EA30</f>
        <v>-0.035542</v>
      </c>
      <c r="CW30" s="1" t="str">
        <f>data!EB30</f>
        <v>1.571947</v>
      </c>
      <c r="CX30" s="1" t="str">
        <f>data!EC30</f>
        <v>284.503052</v>
      </c>
    </row>
    <row r="31" spans="1:102">
      <c r="A31" s="7">
        <f>data!A31</f>
        <v>39099</v>
      </c>
      <c r="B31" s="7" t="str">
        <f>data!K31</f>
        <v>IS33</v>
      </c>
      <c r="C31" s="1">
        <f>data!L31</f>
        <v>1212.4004306472</v>
      </c>
      <c r="D31" s="1">
        <f>data!N31</f>
        <v>0.284281698804491</v>
      </c>
      <c r="E31" s="1">
        <f>data!O31</f>
        <v>3.7382493708862402E-2</v>
      </c>
      <c r="F31" s="1">
        <f>data!P31</f>
        <v>0.44940600374422002</v>
      </c>
      <c r="G31" s="1">
        <f>data!Q31</f>
        <v>7.4764987417724804E-2</v>
      </c>
      <c r="H31" s="1">
        <f>data!R31</f>
        <v>5.18363811166314E-2</v>
      </c>
      <c r="I31" s="1">
        <f>data!S31</f>
        <v>2.9842644263309601E-2</v>
      </c>
      <c r="J31" s="1">
        <f>data!T31</f>
        <v>3.1782007189845397E-2</v>
      </c>
      <c r="K31" s="1">
        <f>data!U31</f>
        <v>1.8810056135441199E-2</v>
      </c>
      <c r="L31" s="1">
        <f>data!V31</f>
        <v>3.3107102273487898</v>
      </c>
      <c r="M31" s="1">
        <f>data!W31</f>
        <v>3.0135037435118801</v>
      </c>
      <c r="N31" s="1">
        <f>data!X31</f>
        <v>3.1621069854303299</v>
      </c>
      <c r="O31" s="1">
        <f>data!Z31</f>
        <v>0.148603241918458</v>
      </c>
      <c r="P31" s="1">
        <f>data!AA31</f>
        <v>0.27619849270781299</v>
      </c>
      <c r="Q31" s="1">
        <f>data!AB31</f>
        <v>0.280292559771606</v>
      </c>
      <c r="R31" s="1">
        <f>data!AC31</f>
        <v>0.2783203125</v>
      </c>
      <c r="S31" s="1">
        <f>data!AD31</f>
        <v>4.0940670637925596E-3</v>
      </c>
      <c r="T31" s="1">
        <f>data!AE31</f>
        <v>0.89023775526117199</v>
      </c>
      <c r="U31" s="1">
        <f>data!AF31</f>
        <v>0.37109375</v>
      </c>
      <c r="V31" s="1">
        <f>data!AG31</f>
        <v>2.54080958200587E-2</v>
      </c>
      <c r="W31" s="1">
        <f>data!AH31</f>
        <v>0.3857421875</v>
      </c>
      <c r="X31" s="1">
        <f>data!AI31</f>
        <v>6.5163771103658494E-2</v>
      </c>
      <c r="Y31" s="1">
        <f>data!AJ31</f>
        <v>50</v>
      </c>
      <c r="Z31" s="1">
        <f>data!AK31</f>
        <v>0.269670512262419</v>
      </c>
      <c r="AA31" s="1">
        <f>data!AL31</f>
        <v>0.29550131545404201</v>
      </c>
      <c r="AB31" s="1">
        <f>data!AM31</f>
        <v>0.2734375</v>
      </c>
      <c r="AC31" s="1">
        <f>data!AN31</f>
        <v>2.5830803191622901E-2</v>
      </c>
      <c r="AD31" s="1">
        <f>data!AO31</f>
        <v>0.86457438698185696</v>
      </c>
      <c r="AE31" s="1">
        <f>data!AP31</f>
        <v>0.4296875</v>
      </c>
      <c r="AF31" s="1">
        <f>data!AQ31</f>
        <v>1.42599891111201E-2</v>
      </c>
      <c r="AG31" s="1">
        <f>data!AR31</f>
        <v>0.52734375</v>
      </c>
      <c r="AH31" s="1">
        <f>data!AS31</f>
        <v>1.2140329369624401E-2</v>
      </c>
      <c r="AI31" s="1">
        <f>data!AT31</f>
        <v>5.6680889160043803E-2</v>
      </c>
      <c r="AJ31" s="1">
        <f>data!AU31</f>
        <v>6.1243229254672897E-2</v>
      </c>
      <c r="AK31" s="1">
        <f>data!AV31</f>
        <v>5.8933978121360697E-2</v>
      </c>
      <c r="AL31" s="1">
        <f>data!AW31</f>
        <v>4.6537322654759697E-2</v>
      </c>
      <c r="AM31" s="1">
        <f>data!AX31</f>
        <v>1.5864308849768301E-2</v>
      </c>
      <c r="AN31" s="1">
        <f>data!AY31</f>
        <v>2.15957869020959E-2</v>
      </c>
      <c r="AO31" s="1">
        <f>data!AZ31</f>
        <v>3.6908919460157501E-3</v>
      </c>
      <c r="AP31" s="1">
        <f>data!BA31</f>
        <v>4.8830737322898199E-3</v>
      </c>
      <c r="AQ31" s="1">
        <f>data!BB31</f>
        <v>1.6192179301136899E-3</v>
      </c>
      <c r="AR31" s="1">
        <f>data!BC31</f>
        <v>2.0619434202970599E-3</v>
      </c>
      <c r="AS31" s="1">
        <f>data!BD31</f>
        <v>4.3852402009502502E-2</v>
      </c>
      <c r="AT31" s="1">
        <f>data!BE31</f>
        <v>7.2242056576090799E-2</v>
      </c>
      <c r="AU31" s="1">
        <f>data!BF31</f>
        <v>4.3852402009502502E-2</v>
      </c>
      <c r="AV31" s="1">
        <f>data!BG31</f>
        <v>7.2242056576090799E-2</v>
      </c>
      <c r="AW31" s="1">
        <f>data!BH31</f>
        <v>1.74733263103602E-2</v>
      </c>
      <c r="AX31" s="1">
        <f>data!BI31</f>
        <v>2.8623131506842699E-2</v>
      </c>
      <c r="AY31" s="1">
        <f>data!BJ31</f>
        <v>2.6064429317177299E-3</v>
      </c>
      <c r="AZ31" s="1">
        <f>data!BK31</f>
        <v>2.5808507801256099E-3</v>
      </c>
      <c r="BA31" s="1">
        <f>data!BL31</f>
        <v>1.97990613304909E-3</v>
      </c>
      <c r="BB31" s="1">
        <f>data!BM31</f>
        <v>2.9548490439008598E-3</v>
      </c>
      <c r="BC31" s="1">
        <f>data!BN31</f>
        <v>0.979034993311376</v>
      </c>
      <c r="BD31" s="1">
        <f>data!BO31</f>
        <v>1.0457324521301701</v>
      </c>
      <c r="BE31" s="1">
        <f>data!BP31</f>
        <v>0.55650875305533798</v>
      </c>
      <c r="BF31" s="1">
        <f>data!BQ31</f>
        <v>0.18834655147587201</v>
      </c>
      <c r="BG31" s="1">
        <f>data!BR31</f>
        <v>0.37242765226560498</v>
      </c>
      <c r="BH31" s="1">
        <f>data!BS31</f>
        <v>0.59774238411608005</v>
      </c>
      <c r="BI31" s="1">
        <f>data!BT31</f>
        <v>0.260329989313409</v>
      </c>
      <c r="BJ31" s="1">
        <f>data!BU31</f>
        <v>0.60660734104577096</v>
      </c>
      <c r="BK31" s="1">
        <f>data!BV31</f>
        <v>1.20451331217506</v>
      </c>
      <c r="BL31" s="1">
        <f>data!BW31</f>
        <v>8.6697025151709806</v>
      </c>
      <c r="BM31" s="1">
        <f>data!BX31</f>
        <v>5.1954398829160002</v>
      </c>
      <c r="BN31" s="1">
        <f>data!BY31</f>
        <v>2.6287924308401101</v>
      </c>
      <c r="BO31" s="1">
        <f>data!BZ31</f>
        <v>0.364725950831912</v>
      </c>
      <c r="BP31" s="1">
        <f>data!CA31</f>
        <v>0.16</v>
      </c>
      <c r="BQ31" s="1">
        <f>data!CB31</f>
        <v>0.9</v>
      </c>
      <c r="BR31" s="1">
        <f>data!CC31</f>
        <v>14.387</v>
      </c>
      <c r="BS31" s="1">
        <f>data!CD31</f>
        <v>0.35099999999999998</v>
      </c>
      <c r="BT31" s="1">
        <f>data!CE31</f>
        <v>10</v>
      </c>
      <c r="BU31" s="1">
        <f>data!CF31</f>
        <v>11</v>
      </c>
      <c r="BV31" s="1">
        <f>data!CG31</f>
        <v>0</v>
      </c>
      <c r="BW31" s="1">
        <f>data!CH31</f>
        <v>10</v>
      </c>
      <c r="BX31" s="1">
        <f>data!CI31</f>
        <v>57</v>
      </c>
      <c r="BY31" s="1">
        <f>data!CJ31</f>
        <v>45</v>
      </c>
      <c r="BZ31" s="1">
        <f>data!CK31</f>
        <v>183.46938776969901</v>
      </c>
      <c r="CA31" s="1">
        <f>data!CL31</f>
        <v>1</v>
      </c>
      <c r="CB31" s="1">
        <f>data!DG31</f>
        <v>46.254100000000001</v>
      </c>
      <c r="CC31" s="1">
        <f>data!J31</f>
        <v>1.36</v>
      </c>
      <c r="CD31" s="1">
        <f>data!CP31</f>
        <v>9</v>
      </c>
      <c r="CE31" s="1">
        <f>data!CQ31</f>
        <v>50</v>
      </c>
      <c r="CF31" s="1">
        <f>data!CR31</f>
        <v>46</v>
      </c>
      <c r="CG31" s="1">
        <f>data!DL31</f>
        <v>3914</v>
      </c>
      <c r="CH31" s="1">
        <f>data!B31</f>
        <v>-8.66</v>
      </c>
      <c r="CI31" s="1">
        <f>data!C31</f>
        <v>50.84</v>
      </c>
      <c r="CJ31" s="1">
        <f>data!DO31</f>
        <v>18.167907461091001</v>
      </c>
      <c r="CK31" s="1">
        <f>data!CN31</f>
        <v>-18.8</v>
      </c>
      <c r="CL31" s="1">
        <f>data!CO31</f>
        <v>47.5</v>
      </c>
      <c r="CM31" s="1">
        <f>data!DR31</f>
        <v>1212.4004306472</v>
      </c>
      <c r="CN31" s="1">
        <f>data!DS31</f>
        <v>18.799143057339101</v>
      </c>
      <c r="CO31" s="1">
        <f>IF(OR(data!DU31="Inf",data!DU31="NaN"),data!X31,data!DU31)</f>
        <v>3.7171626498527202</v>
      </c>
      <c r="CP31" s="1">
        <f>data!DU31</f>
        <v>3.7171626498527202</v>
      </c>
      <c r="CQ31" s="1">
        <f t="shared" si="0"/>
        <v>0.30975994651180377</v>
      </c>
      <c r="CR31" s="1">
        <f>data!DW31</f>
        <v>3.3883839999999998</v>
      </c>
      <c r="CS31" s="1">
        <f>data!DX31</f>
        <v>283.01110799999998</v>
      </c>
      <c r="CT31" s="1" t="str">
        <f>data!DY31</f>
        <v>25.343819</v>
      </c>
      <c r="CU31" s="1" t="str">
        <f>data!DZ31</f>
        <v>63.344604</v>
      </c>
      <c r="CV31" s="1" t="str">
        <f>data!EA31</f>
        <v>-3.481398</v>
      </c>
      <c r="CW31" s="1" t="str">
        <f>data!EB31</f>
        <v>-3.121339</v>
      </c>
      <c r="CX31" s="1" t="str">
        <f>data!EC31</f>
        <v>283.011108</v>
      </c>
    </row>
    <row r="32" spans="1:102">
      <c r="A32" s="7">
        <f>data!A32</f>
        <v>39099</v>
      </c>
      <c r="B32" s="7" t="str">
        <f>data!K32</f>
        <v>IS32</v>
      </c>
      <c r="C32" s="1">
        <f>data!L32</f>
        <v>1756.8577084523999</v>
      </c>
      <c r="D32" s="1">
        <f>data!N32</f>
        <v>0.40531263288976299</v>
      </c>
      <c r="E32" s="1">
        <f>data!O32</f>
        <v>0.31104192843950101</v>
      </c>
      <c r="F32" s="1">
        <f>data!P32</f>
        <v>0.64099307670925398</v>
      </c>
      <c r="G32" s="1">
        <f>data!Q32</f>
        <v>0.62208385687900303</v>
      </c>
      <c r="H32" s="1">
        <f>data!R32</f>
        <v>2.03330421010075E-2</v>
      </c>
      <c r="I32" s="1">
        <f>data!S32</f>
        <v>1.16777630483039E-2</v>
      </c>
      <c r="J32" s="1">
        <f>data!T32</f>
        <v>2.37383559136717E-2</v>
      </c>
      <c r="K32" s="1">
        <f>data!U32</f>
        <v>1.4407353639576501E-2</v>
      </c>
      <c r="L32" s="1">
        <f>data!V32</f>
        <v>2.6800268062484101</v>
      </c>
      <c r="M32" s="1">
        <f>data!W32</f>
        <v>2.8072763830406302</v>
      </c>
      <c r="N32" s="1">
        <f>data!X32</f>
        <v>2.7436515946445201</v>
      </c>
      <c r="O32" s="1">
        <f>data!Z32</f>
        <v>6.3624788396111895E-2</v>
      </c>
      <c r="P32" s="1">
        <f>data!AA32</f>
        <v>0.275833289887842</v>
      </c>
      <c r="Q32" s="1">
        <f>data!AB32</f>
        <v>0.275934121086786</v>
      </c>
      <c r="R32" s="1">
        <f>data!AC32</f>
        <v>0.27587890625</v>
      </c>
      <c r="S32" s="1">
        <f>data!AD32</f>
        <v>1.0083119894382901E-4</v>
      </c>
      <c r="T32" s="1">
        <f>data!AE32</f>
        <v>1.1694322316097701</v>
      </c>
      <c r="U32" s="1">
        <f>data!AF32</f>
        <v>0.289306640625</v>
      </c>
      <c r="V32" s="1">
        <f>data!AG32</f>
        <v>3.2835998717842098E-3</v>
      </c>
      <c r="W32" s="1">
        <f>data!AH32</f>
        <v>0.44921875</v>
      </c>
      <c r="X32" s="1">
        <f>data!AI32</f>
        <v>8.4764813199666804E-4</v>
      </c>
      <c r="Y32" s="1">
        <f>data!AJ32</f>
        <v>50</v>
      </c>
      <c r="Z32" s="1">
        <f>data!AK32</f>
        <v>0.37006448752402998</v>
      </c>
      <c r="AA32" s="1">
        <f>data!AL32</f>
        <v>0.37241463158955102</v>
      </c>
      <c r="AB32" s="1">
        <f>data!AM32</f>
        <v>0.37109375</v>
      </c>
      <c r="AC32" s="1">
        <f>data!AN32</f>
        <v>2.35014406552109E-3</v>
      </c>
      <c r="AD32" s="1">
        <f>data!AO32</f>
        <v>1.2723448070774299</v>
      </c>
      <c r="AE32" s="1">
        <f>data!AP32</f>
        <v>3.92578125</v>
      </c>
      <c r="AF32" s="1">
        <f>data!AQ32</f>
        <v>2.0859796498635401E-6</v>
      </c>
      <c r="AG32" s="1">
        <f>data!AR32</f>
        <v>4.140625</v>
      </c>
      <c r="AH32" s="1">
        <f>data!AS32</f>
        <v>6.8055739509578302E-6</v>
      </c>
      <c r="AI32" s="1">
        <f>data!AT32</f>
        <v>3.4407502588536302E-3</v>
      </c>
      <c r="AJ32" s="1">
        <f>data!AU32</f>
        <v>3.8561455290465501E-3</v>
      </c>
      <c r="AK32" s="1">
        <f>data!AV32</f>
        <v>5.5662034468404098E-3</v>
      </c>
      <c r="AL32" s="1">
        <f>data!AW32</f>
        <v>4.3089656871234897E-3</v>
      </c>
      <c r="AM32" s="1">
        <f>data!AX32</f>
        <v>8.4681611855064903E-5</v>
      </c>
      <c r="AN32" s="1">
        <f>data!AY32</f>
        <v>7.0289072699268498E-5</v>
      </c>
      <c r="AO32" s="1">
        <f>data!AZ32</f>
        <v>8.0826336295117501E-5</v>
      </c>
      <c r="AP32" s="1">
        <f>data!BA32</f>
        <v>7.9294788843899006E-5</v>
      </c>
      <c r="AQ32" s="1">
        <f>data!BB32</f>
        <v>3.1695108844661603E-5</v>
      </c>
      <c r="AR32" s="1">
        <f>data!BC32</f>
        <v>5.4883193328623302E-5</v>
      </c>
      <c r="AS32" s="1">
        <f>data!BD32</f>
        <v>5.3148998868604398E-3</v>
      </c>
      <c r="AT32" s="1">
        <f>data!BE32</f>
        <v>6.4928758878559202E-3</v>
      </c>
      <c r="AU32" s="1">
        <f>data!BF32</f>
        <v>8.2061171437950806E-3</v>
      </c>
      <c r="AV32" s="1">
        <f>data!BG32</f>
        <v>7.3133241532591202E-3</v>
      </c>
      <c r="AW32" s="1">
        <f>data!BH32</f>
        <v>6.1951585692005201E-4</v>
      </c>
      <c r="AX32" s="1">
        <f>data!BI32</f>
        <v>5.8718704292725396E-4</v>
      </c>
      <c r="AY32" s="1">
        <f>data!BJ32</f>
        <v>2.1444076759471101E-4</v>
      </c>
      <c r="AZ32" s="1">
        <f>data!BK32</f>
        <v>2.04928840006317E-4</v>
      </c>
      <c r="BA32" s="1">
        <f>data!BL32</f>
        <v>3.4012212389560102E-4</v>
      </c>
      <c r="BB32" s="1">
        <f>data!BM32</f>
        <v>5.4553340940283104E-4</v>
      </c>
      <c r="BC32" s="1">
        <f>data!BN32</f>
        <v>2.2410448198608202</v>
      </c>
      <c r="BD32" s="1">
        <f>data!BO32</f>
        <v>4.4870620726972996</v>
      </c>
      <c r="BE32" s="1">
        <f>data!BP32</f>
        <v>0.27068576453960702</v>
      </c>
      <c r="BF32" s="1">
        <f>data!BQ32</f>
        <v>0.44719591871833603</v>
      </c>
      <c r="BG32" s="1">
        <f>data!BR32</f>
        <v>0.358940841628972</v>
      </c>
      <c r="BH32" s="1">
        <f>data!BS32</f>
        <v>1.45215485427024</v>
      </c>
      <c r="BI32" s="1">
        <f>data!BT32</f>
        <v>0.124811526968062</v>
      </c>
      <c r="BJ32" s="1">
        <f>data!BU32</f>
        <v>1.88210397823185</v>
      </c>
      <c r="BK32" s="1">
        <f>data!BV32</f>
        <v>4.7161933553470101</v>
      </c>
      <c r="BL32" s="1">
        <f>data!BW32</f>
        <v>31.524701199408501</v>
      </c>
      <c r="BM32" s="1">
        <f>data!BX32</f>
        <v>35.550569833173903</v>
      </c>
      <c r="BN32" s="1">
        <f>data!BY32</f>
        <v>6.2434935230283299</v>
      </c>
      <c r="BO32" s="1">
        <f>data!BZ32</f>
        <v>1.38414378820456</v>
      </c>
      <c r="BP32" s="1">
        <f>data!CA32</f>
        <v>0.17</v>
      </c>
      <c r="BQ32" s="1">
        <f>data!CB32</f>
        <v>8</v>
      </c>
      <c r="BR32" s="1">
        <f>data!CC32</f>
        <v>120.685</v>
      </c>
      <c r="BS32" s="1">
        <f>data!CD32</f>
        <v>0.35199999999999998</v>
      </c>
      <c r="BT32" s="1">
        <f>data!CE32</f>
        <v>10</v>
      </c>
      <c r="BU32" s="1">
        <f>data!CF32</f>
        <v>33</v>
      </c>
      <c r="BV32" s="1">
        <f>data!CG32</f>
        <v>0</v>
      </c>
      <c r="BW32" s="1">
        <f>data!CH32</f>
        <v>11</v>
      </c>
      <c r="BX32" s="1">
        <f>data!CI32</f>
        <v>20</v>
      </c>
      <c r="BY32" s="1">
        <f>data!CJ32</f>
        <v>59</v>
      </c>
      <c r="BZ32" s="1">
        <f>data!CK32</f>
        <v>593.26530599594105</v>
      </c>
      <c r="CA32" s="1">
        <f>data!CL32</f>
        <v>1</v>
      </c>
      <c r="CB32" s="1">
        <f>data!DG32</f>
        <v>68.326099999999997</v>
      </c>
      <c r="CC32" s="1">
        <f>data!J32</f>
        <v>1.36</v>
      </c>
      <c r="CD32" s="1">
        <f>data!CP32</f>
        <v>9</v>
      </c>
      <c r="CE32" s="1">
        <f>data!CQ32</f>
        <v>50</v>
      </c>
      <c r="CF32" s="1">
        <f>data!CR32</f>
        <v>46</v>
      </c>
      <c r="CG32" s="1">
        <f>data!DL32</f>
        <v>5114</v>
      </c>
      <c r="CH32" s="1">
        <f>data!B32</f>
        <v>-8.66</v>
      </c>
      <c r="CI32" s="1">
        <f>data!C32</f>
        <v>50.84</v>
      </c>
      <c r="CJ32" s="1">
        <f>data!DO32</f>
        <v>118.232595027423</v>
      </c>
      <c r="CK32" s="1">
        <f>data!CN32</f>
        <v>-1.3</v>
      </c>
      <c r="CL32" s="1">
        <f>data!CO32</f>
        <v>36.799999999999997</v>
      </c>
      <c r="CM32" s="1">
        <f>data!DR32</f>
        <v>1756.8577084523999</v>
      </c>
      <c r="CN32" s="1">
        <f>data!DS32</f>
        <v>118.457418006487</v>
      </c>
      <c r="CO32" s="1">
        <f>IF(OR(data!DU32="Inf",data!DU32="NaN"),data!X32,data!DU32)</f>
        <v>3.4248082971760101</v>
      </c>
      <c r="CP32" s="1">
        <f>data!DU32</f>
        <v>3.4248082971760101</v>
      </c>
      <c r="CQ32" s="1">
        <f t="shared" si="0"/>
        <v>0.34353885577872506</v>
      </c>
      <c r="CR32" s="1">
        <f>data!DW32</f>
        <v>-2.34815</v>
      </c>
      <c r="CS32" s="1">
        <f>data!DX32</f>
        <v>282.65661599999999</v>
      </c>
      <c r="CT32" s="1" t="str">
        <f>data!DY32</f>
        <v>46.402504</v>
      </c>
      <c r="CU32" s="1" t="str">
        <f>data!DZ32</f>
        <v>-24.482706</v>
      </c>
      <c r="CV32" s="1" t="str">
        <f>data!EA32</f>
        <v>2.500903</v>
      </c>
      <c r="CW32" s="1" t="str">
        <f>data!EB32</f>
        <v>-0.127453</v>
      </c>
      <c r="CX32" s="1" t="str">
        <f>data!EC32</f>
        <v>282.656616</v>
      </c>
    </row>
    <row r="33" spans="1:102">
      <c r="A33" s="7">
        <f>data!A33</f>
        <v>39060</v>
      </c>
      <c r="B33" s="7" t="str">
        <f>data!K33</f>
        <v>IS35</v>
      </c>
      <c r="C33" s="1">
        <f>data!L33</f>
        <v>5127.7731751947103</v>
      </c>
      <c r="D33" s="1">
        <f>data!N33</f>
        <v>0.70371028356002396</v>
      </c>
      <c r="E33" s="1">
        <f>data!O33</f>
        <v>0.41494353129289002</v>
      </c>
      <c r="F33" s="1">
        <f>data!P33</f>
        <v>1.0036562250173999</v>
      </c>
      <c r="G33" s="1">
        <f>data!Q33</f>
        <v>0.82988706258577905</v>
      </c>
      <c r="H33" s="1">
        <f>data!R33</f>
        <v>9.8091455278980902E-2</v>
      </c>
      <c r="I33" s="1">
        <f>data!S33</f>
        <v>6.1137156024200598E-2</v>
      </c>
      <c r="J33" s="1">
        <f>data!T33</f>
        <v>8.4541673191762395E-2</v>
      </c>
      <c r="K33" s="1">
        <f>data!U33</f>
        <v>5.0015851845224897E-2</v>
      </c>
      <c r="L33" s="1">
        <f>data!V33</f>
        <v>35.788518092395101</v>
      </c>
      <c r="M33" s="1">
        <f>data!W33</f>
        <v>28.0841779057148</v>
      </c>
      <c r="N33" s="1">
        <f>data!X33</f>
        <v>31.936347999054899</v>
      </c>
      <c r="O33" s="1">
        <f>data!Z33</f>
        <v>3.8521700933401299</v>
      </c>
      <c r="P33" s="1">
        <f>data!AA33</f>
        <v>3.2309620177058601E-2</v>
      </c>
      <c r="Q33" s="1">
        <f>data!AB33</f>
        <v>3.3151291142181398E-2</v>
      </c>
      <c r="R33" s="1">
        <f>data!AC33</f>
        <v>3.23486328125E-2</v>
      </c>
      <c r="S33" s="1">
        <f>data!AD33</f>
        <v>8.4167096512283905E-4</v>
      </c>
      <c r="T33" s="1">
        <f>data!AE33</f>
        <v>32.853943341623399</v>
      </c>
      <c r="U33" s="1">
        <f>data!AF33</f>
        <v>3.60107421875E-2</v>
      </c>
      <c r="V33" s="1">
        <f>data!AG33</f>
        <v>2.4523970294198798</v>
      </c>
      <c r="W33" s="1">
        <f>data!AH33</f>
        <v>4.21142578125E-2</v>
      </c>
      <c r="X33" s="1">
        <f>data!AI33</f>
        <v>2.4790933771419001</v>
      </c>
      <c r="Y33" s="1">
        <f>data!AJ33</f>
        <v>100</v>
      </c>
      <c r="Z33" s="1">
        <f>data!AK33</f>
        <v>1.6929203950488698E-2</v>
      </c>
      <c r="AA33" s="1">
        <f>data!AL33</f>
        <v>3.8272515715174801E-2</v>
      </c>
      <c r="AB33" s="1">
        <f>data!AM33</f>
        <v>1.953125E-2</v>
      </c>
      <c r="AC33" s="1">
        <f>data!AN33</f>
        <v>2.1343311764686099E-2</v>
      </c>
      <c r="AD33" s="1">
        <f>data!AO33</f>
        <v>53.186911511711898</v>
      </c>
      <c r="AE33" s="1">
        <f>data!AP33</f>
        <v>9.765625E-2</v>
      </c>
      <c r="AF33" s="1">
        <f>data!AQ33</f>
        <v>0.16853499152107301</v>
      </c>
      <c r="AG33" s="1">
        <f>data!AR33</f>
        <v>0.234375</v>
      </c>
      <c r="AH33" s="1">
        <f>data!AS33</f>
        <v>9.85408261747194E-3</v>
      </c>
      <c r="AI33" s="1">
        <f>data!AT33</f>
        <v>2.2371261070177901</v>
      </c>
      <c r="AJ33" s="1">
        <f>data!AU33</f>
        <v>1.4046975562086099</v>
      </c>
      <c r="AK33" s="1">
        <f>data!AV33</f>
        <v>5.4351700671224903E-3</v>
      </c>
      <c r="AL33" s="1">
        <f>data!AW33</f>
        <v>6.9844280018384998E-3</v>
      </c>
      <c r="AM33" s="1">
        <f>data!AX33</f>
        <v>1.06168799282316E-3</v>
      </c>
      <c r="AN33" s="1">
        <f>data!AY33</f>
        <v>1.09091646075838E-3</v>
      </c>
      <c r="AO33" s="1">
        <f>data!AZ33</f>
        <v>1.09488086159206E-4</v>
      </c>
      <c r="AP33" s="1">
        <f>data!BA33</f>
        <v>1.50112463742047E-4</v>
      </c>
      <c r="AQ33" s="1">
        <f>data!BB33</f>
        <v>4.3772684397751403E-5</v>
      </c>
      <c r="AR33" s="1">
        <f>data!BC33</f>
        <v>3.5214642163394202E-5</v>
      </c>
      <c r="AS33" s="1">
        <f>data!BD33</f>
        <v>12.104709570380701</v>
      </c>
      <c r="AT33" s="1">
        <f>data!BE33</f>
        <v>14.7359526642737</v>
      </c>
      <c r="AU33" s="1">
        <f>data!BF33</f>
        <v>4.1539482870686602E-2</v>
      </c>
      <c r="AV33" s="1">
        <f>data!BG33</f>
        <v>3.9640778707321397E-2</v>
      </c>
      <c r="AW33" s="1">
        <f>data!BH33</f>
        <v>2.98690709650882E-3</v>
      </c>
      <c r="AX33" s="1">
        <f>data!BI33</f>
        <v>7.5405630718203102E-4</v>
      </c>
      <c r="AY33" s="1">
        <f>data!BJ33</f>
        <v>1.8913050857251001E-4</v>
      </c>
      <c r="AZ33" s="1">
        <f>data!BK33</f>
        <v>7.90515266015566E-6</v>
      </c>
      <c r="BA33" s="1">
        <f>data!BL33</f>
        <v>4.76322221492464E-5</v>
      </c>
      <c r="BB33" s="1">
        <f>data!BM33</f>
        <v>5.8568697535032399E-5</v>
      </c>
      <c r="BC33" s="1">
        <f>data!BN33</f>
        <v>18.041290546953199</v>
      </c>
      <c r="BD33" s="1">
        <f>data!BO33</f>
        <v>15.764682851688899</v>
      </c>
      <c r="BE33" s="1">
        <f>data!BP33</f>
        <v>18.024916911009502</v>
      </c>
      <c r="BF33" s="1">
        <f>data!BQ33</f>
        <v>17.9772143051601</v>
      </c>
      <c r="BG33" s="1">
        <f>data!BR33</f>
        <v>18.001065608084801</v>
      </c>
      <c r="BH33" s="1">
        <f>data!BS33</f>
        <v>14.1853106259118</v>
      </c>
      <c r="BI33" s="1">
        <f>data!BT33</f>
        <v>3.3730836076371097E-2</v>
      </c>
      <c r="BJ33" s="1">
        <f>data!BU33</f>
        <v>4.0224938868409103E-2</v>
      </c>
      <c r="BK33" s="1">
        <f>data!BV33</f>
        <v>21.207269106792999</v>
      </c>
      <c r="BL33" s="1">
        <f>data!BW33</f>
        <v>10.2318415213936</v>
      </c>
      <c r="BM33" s="1">
        <f>data!BX33</f>
        <v>10.5946035709014</v>
      </c>
      <c r="BN33" s="1">
        <f>data!BY33</f>
        <v>1.0022345865375</v>
      </c>
      <c r="BO33" s="1">
        <f>data!BZ33</f>
        <v>0.236246682089991</v>
      </c>
      <c r="BP33" s="1">
        <f>data!CA33</f>
        <v>3.2000000000000001E-2</v>
      </c>
      <c r="BQ33" s="1">
        <f>data!CB33</f>
        <v>1.5</v>
      </c>
      <c r="BR33" s="1">
        <f>data!CC33</f>
        <v>10.199999999999999</v>
      </c>
      <c r="BS33" s="1">
        <f>data!CD33</f>
        <v>0.34399999999999997</v>
      </c>
      <c r="BT33" s="1">
        <f>data!CE33</f>
        <v>10</v>
      </c>
      <c r="BU33" s="1">
        <f>data!CF33</f>
        <v>28</v>
      </c>
      <c r="BV33" s="1">
        <f>data!CG33</f>
        <v>49</v>
      </c>
      <c r="BW33" s="1">
        <f>data!CH33</f>
        <v>11</v>
      </c>
      <c r="BX33" s="1">
        <f>data!CI33</f>
        <v>14</v>
      </c>
      <c r="BY33" s="1">
        <f>data!CJ33</f>
        <v>43</v>
      </c>
      <c r="BZ33" s="1">
        <f>data!CK33</f>
        <v>1409.9645409584</v>
      </c>
      <c r="CA33" s="1">
        <f>data!CL33</f>
        <v>1</v>
      </c>
      <c r="CB33" s="1">
        <f>data!DG33</f>
        <v>-5.9100999999999999</v>
      </c>
      <c r="CC33" s="1">
        <f>data!J33</f>
        <v>10.17</v>
      </c>
      <c r="CD33" s="1">
        <f>data!CP33</f>
        <v>6</v>
      </c>
      <c r="CE33" s="1">
        <f>data!CQ33</f>
        <v>31</v>
      </c>
      <c r="CF33" s="1">
        <f>data!CR33</f>
        <v>12</v>
      </c>
      <c r="CG33" s="1">
        <f>data!DL33</f>
        <v>17028</v>
      </c>
      <c r="CH33" s="1">
        <f>data!B33</f>
        <v>26.2</v>
      </c>
      <c r="CI33" s="1">
        <f>data!C33</f>
        <v>25.96</v>
      </c>
      <c r="CJ33" s="1">
        <f>data!DO33</f>
        <v>10.6893240390869</v>
      </c>
      <c r="CK33" s="1">
        <f>data!CN33</f>
        <v>-19.100000000000001</v>
      </c>
      <c r="CL33" s="1">
        <f>data!CO33</f>
        <v>17.399999999999999</v>
      </c>
      <c r="CM33" s="1">
        <f>data!DR33</f>
        <v>5127.7731751947103</v>
      </c>
      <c r="CN33" s="1">
        <f>data!DS33</f>
        <v>10.4569406676145</v>
      </c>
      <c r="CO33" s="1">
        <f>IF(OR(data!DU33="Inf",data!DU33="NaN"),data!X33,data!DU33)</f>
        <v>31.321632651276001</v>
      </c>
      <c r="CP33" s="1">
        <f>data!DU33</f>
        <v>31.321632651276001</v>
      </c>
      <c r="CQ33" s="1">
        <f t="shared" si="0"/>
        <v>0.30113772464145588</v>
      </c>
      <c r="CR33" s="1">
        <f>data!DW33</f>
        <v>-3.1805699999999999</v>
      </c>
      <c r="CS33" s="1">
        <f>data!DX33</f>
        <v>283.73761000000002</v>
      </c>
      <c r="CT33" s="1" t="str">
        <f>data!DY33</f>
        <v>-5.537333</v>
      </c>
      <c r="CU33" s="1" t="str">
        <f>data!DZ33</f>
        <v>-9.757454</v>
      </c>
      <c r="CV33" s="1" t="str">
        <f>data!EA33</f>
        <v>-3.184545</v>
      </c>
      <c r="CW33" s="1" t="str">
        <f>data!EB33</f>
        <v>-1.570068</v>
      </c>
      <c r="CX33" s="1" t="str">
        <f>data!EC33</f>
        <v>283.737610</v>
      </c>
    </row>
    <row r="34" spans="1:102">
      <c r="A34" s="7">
        <f>data!A34</f>
        <v>39060</v>
      </c>
      <c r="B34" s="7" t="str">
        <f>data!K34</f>
        <v>IS31</v>
      </c>
      <c r="C34" s="1">
        <f>data!L34</f>
        <v>3828.9263604083799</v>
      </c>
      <c r="D34" s="1">
        <f>data!N34</f>
        <v>8.7447418204544505E-2</v>
      </c>
      <c r="E34" s="1">
        <f>data!O34</f>
        <v>0.162041592871454</v>
      </c>
      <c r="F34" s="1">
        <f>data!P34</f>
        <v>0.163143701013614</v>
      </c>
      <c r="G34" s="1">
        <f>data!Q34</f>
        <v>0.32408318574290701</v>
      </c>
      <c r="H34" s="1">
        <f>data!R34</f>
        <v>3.4531908525234703E-2</v>
      </c>
      <c r="I34" s="1">
        <f>data!S34</f>
        <v>2.1705479193174199E-2</v>
      </c>
      <c r="J34" s="1">
        <f>data!T34</f>
        <v>2.4183341943481099E-2</v>
      </c>
      <c r="K34" s="1">
        <f>data!U34</f>
        <v>1.55014224832053E-2</v>
      </c>
      <c r="L34" s="1">
        <f>data!V34</f>
        <v>9.15533239750423</v>
      </c>
      <c r="M34" s="1">
        <f>data!W34</f>
        <v>10.9408104985483</v>
      </c>
      <c r="N34" s="1">
        <f>data!X34</f>
        <v>10.048071448026301</v>
      </c>
      <c r="O34" s="1">
        <f>data!Z34</f>
        <v>0.89273905052203195</v>
      </c>
      <c r="P34" s="1">
        <f>data!AA34</f>
        <v>0.14002212827010599</v>
      </c>
      <c r="Q34" s="1">
        <f>data!AB34</f>
        <v>0</v>
      </c>
      <c r="R34" s="1">
        <f>data!AC34</f>
        <v>0.15625</v>
      </c>
      <c r="S34" s="1">
        <f>data!AD34</f>
        <v>0</v>
      </c>
      <c r="T34" s="1">
        <f>data!AE34</f>
        <v>8.8803484941698506E-3</v>
      </c>
      <c r="U34" s="1">
        <f>data!AF34</f>
        <v>0.1611328125</v>
      </c>
      <c r="V34" s="1">
        <f>data!AG34</f>
        <v>4.1613243866671697E-3</v>
      </c>
      <c r="W34" s="1">
        <f>data!AH34</f>
        <v>0.1806640625</v>
      </c>
      <c r="X34" s="1">
        <f>data!AI34</f>
        <v>2.71290354906912E-3</v>
      </c>
      <c r="Y34" s="1">
        <f>data!AJ34</f>
        <v>80</v>
      </c>
      <c r="Z34" s="1">
        <f>data!AK34</f>
        <v>0</v>
      </c>
      <c r="AA34" s="1">
        <f>data!AL34</f>
        <v>0</v>
      </c>
      <c r="AB34" s="1">
        <f>data!AM34</f>
        <v>8.7890625E-2</v>
      </c>
      <c r="AC34" s="1">
        <f>data!AN34</f>
        <v>0</v>
      </c>
      <c r="AD34" s="1">
        <f>data!AO34</f>
        <v>7.8155804101313606E-2</v>
      </c>
      <c r="AE34" s="1">
        <f>data!AP34</f>
        <v>9.765625E-2</v>
      </c>
      <c r="AF34" s="1">
        <f>data!AQ34</f>
        <v>4.0092138947466098E-2</v>
      </c>
      <c r="AG34" s="1">
        <f>data!AR34</f>
        <v>0.15625</v>
      </c>
      <c r="AH34" s="1">
        <f>data!AS34</f>
        <v>4.3623234808067802E-3</v>
      </c>
      <c r="AI34" s="1">
        <f>data!AT34</f>
        <v>8.3721797376624697E-3</v>
      </c>
      <c r="AJ34" s="1">
        <f>data!AU34</f>
        <v>9.3269879932085693E-3</v>
      </c>
      <c r="AK34" s="1">
        <f>data!AV34</f>
        <v>9.4125061605620803E-4</v>
      </c>
      <c r="AL34" s="1">
        <f>data!AW34</f>
        <v>7.1117380884220399E-4</v>
      </c>
      <c r="AM34" s="1">
        <f>data!AX34</f>
        <v>1.5560675500838299E-4</v>
      </c>
      <c r="AN34" s="1">
        <f>data!AY34</f>
        <v>1.2888051652849901E-4</v>
      </c>
      <c r="AO34" s="1">
        <f>data!AZ34</f>
        <v>3.2879348335144998E-5</v>
      </c>
      <c r="AP34" s="1">
        <f>data!BA34</f>
        <v>1.9062262350552701E-5</v>
      </c>
      <c r="AQ34" s="1">
        <f>data!BB34</f>
        <v>3.00079004506059E-5</v>
      </c>
      <c r="AR34" s="1">
        <f>data!BC34</f>
        <v>4.3993856276585997E-5</v>
      </c>
      <c r="AS34" s="1">
        <f>data!BD34</f>
        <v>0.131133340923721</v>
      </c>
      <c r="AT34" s="1">
        <f>data!BE34</f>
        <v>0.12856473174423799</v>
      </c>
      <c r="AU34" s="1">
        <f>data!BF34</f>
        <v>2.4901243062081298E-3</v>
      </c>
      <c r="AV34" s="1">
        <f>data!BG34</f>
        <v>2.8603377116395599E-3</v>
      </c>
      <c r="AW34" s="1">
        <f>data!BH34</f>
        <v>2.6765815563894302E-4</v>
      </c>
      <c r="AX34" s="1">
        <f>data!BI34</f>
        <v>3.1423926904007202E-4</v>
      </c>
      <c r="AY34" s="1">
        <f>data!BJ34</f>
        <v>4.7420541695587498E-5</v>
      </c>
      <c r="AZ34" s="1">
        <f>data!BK34</f>
        <v>4.30648950779102E-5</v>
      </c>
      <c r="BA34" s="1">
        <f>data!BL34</f>
        <v>2.1444593853752299E-5</v>
      </c>
      <c r="BB34" s="1">
        <f>data!BM34</f>
        <v>1.9600028939864101E-5</v>
      </c>
      <c r="BC34" s="1">
        <f>data!BN34</f>
        <v>0.10171064402159399</v>
      </c>
      <c r="BD34" s="1">
        <f>data!BO34</f>
        <v>0.72221144275383098</v>
      </c>
      <c r="BE34" s="1">
        <f>data!BP34</f>
        <v>0.19049431984662901</v>
      </c>
      <c r="BF34" s="1">
        <f>data!BQ34</f>
        <v>0.10168429127678801</v>
      </c>
      <c r="BG34" s="1">
        <f>data!BR34</f>
        <v>0.14608930556170799</v>
      </c>
      <c r="BH34" s="1">
        <f>data!BS34</f>
        <v>0.65992016942701703</v>
      </c>
      <c r="BI34" s="1">
        <f>data!BT34</f>
        <v>6.2798173439105903E-2</v>
      </c>
      <c r="BJ34" s="1">
        <f>data!BU34</f>
        <v>-4.4378661540114703E-2</v>
      </c>
      <c r="BK34" s="1">
        <f>data!BV34</f>
        <v>0.97830669938478598</v>
      </c>
      <c r="BL34" s="1">
        <f>data!BW34</f>
        <v>4.7244333713670699</v>
      </c>
      <c r="BM34" s="1">
        <f>data!BX34</f>
        <v>9.8436496161021108</v>
      </c>
      <c r="BN34" s="1">
        <f>data!BY34</f>
        <v>0.69622238007443304</v>
      </c>
      <c r="BO34" s="1">
        <f>data!BZ34</f>
        <v>0.36155972519276303</v>
      </c>
      <c r="BP34" s="1">
        <f>data!CA34</f>
        <v>0.05</v>
      </c>
      <c r="BQ34" s="1">
        <f>data!CB34</f>
        <v>1.5</v>
      </c>
      <c r="BR34" s="1">
        <f>data!CC34</f>
        <v>231.81399999999999</v>
      </c>
      <c r="BS34" s="1">
        <f>data!CD34</f>
        <v>0.27900000000000003</v>
      </c>
      <c r="BT34" s="1">
        <f>data!CE34</f>
        <v>8</v>
      </c>
      <c r="BU34" s="1">
        <f>data!CF34</f>
        <v>40</v>
      </c>
      <c r="BV34" s="1">
        <f>data!CG34</f>
        <v>0</v>
      </c>
      <c r="BW34" s="1">
        <f>data!CH34</f>
        <v>10</v>
      </c>
      <c r="BX34" s="1">
        <f>data!CI34</f>
        <v>17</v>
      </c>
      <c r="BY34" s="1">
        <f>data!CJ34</f>
        <v>30</v>
      </c>
      <c r="BZ34" s="1">
        <f>data!CK34</f>
        <v>159.79591846466101</v>
      </c>
      <c r="CA34" s="1">
        <f>data!CL34</f>
        <v>1</v>
      </c>
      <c r="CB34" s="1">
        <f>data!DG34</f>
        <v>77.562799999999996</v>
      </c>
      <c r="CC34" s="1">
        <f>data!J34</f>
        <v>10.17</v>
      </c>
      <c r="CD34" s="1">
        <f>data!CP34</f>
        <v>6</v>
      </c>
      <c r="CE34" s="1">
        <f>data!CQ34</f>
        <v>31</v>
      </c>
      <c r="CF34" s="1">
        <f>data!CR34</f>
        <v>12</v>
      </c>
      <c r="CG34" s="1">
        <f>data!DL34</f>
        <v>13583</v>
      </c>
      <c r="CH34" s="1">
        <f>data!B34</f>
        <v>26.2</v>
      </c>
      <c r="CI34" s="1">
        <f>data!C34</f>
        <v>25.96</v>
      </c>
      <c r="CJ34" s="1">
        <f>data!DO34</f>
        <v>237.38317582769901</v>
      </c>
      <c r="CK34" s="1">
        <f>data!CN34</f>
        <v>50.4</v>
      </c>
      <c r="CL34" s="1">
        <f>data!CO34</f>
        <v>58</v>
      </c>
      <c r="CM34" s="1">
        <f>data!DR34</f>
        <v>3828.9263604083799</v>
      </c>
      <c r="CN34" s="1">
        <f>data!DS34</f>
        <v>237.41622135835999</v>
      </c>
      <c r="CO34" s="1">
        <f>IF(OR(data!DU34="Inf",data!DU34="NaN"),data!X34,data!DU34)</f>
        <v>13.862309038823501</v>
      </c>
      <c r="CP34" s="1">
        <f>data!DU34</f>
        <v>13.862309038823501</v>
      </c>
      <c r="CQ34" s="1">
        <f t="shared" si="0"/>
        <v>0.28189106680471027</v>
      </c>
      <c r="CR34" s="1">
        <f>data!DW34</f>
        <v>-2.2478989999999999</v>
      </c>
      <c r="CS34" s="1">
        <f>data!DX34</f>
        <v>267.451233</v>
      </c>
      <c r="CT34" s="1" t="str">
        <f>data!DY34</f>
        <v>78.313698</v>
      </c>
      <c r="CU34" s="1" t="str">
        <f>data!DZ34</f>
        <v>75.118553</v>
      </c>
      <c r="CV34" s="1" t="str">
        <f>data!EA34</f>
        <v>2.824657</v>
      </c>
      <c r="CW34" s="1" t="str">
        <f>data!EB34</f>
        <v>-0.052472</v>
      </c>
      <c r="CX34" s="1" t="str">
        <f>data!EC34</f>
        <v>267.451233</v>
      </c>
    </row>
    <row r="35" spans="1:102">
      <c r="A35" s="7">
        <f>data!A35</f>
        <v>39060</v>
      </c>
      <c r="B35" s="7" t="str">
        <f>data!K35</f>
        <v>IS26</v>
      </c>
      <c r="C35" s="1">
        <f>data!L35</f>
        <v>2731.7581146637599</v>
      </c>
      <c r="D35" s="1">
        <f>data!N35</f>
        <v>0.20874584776468599</v>
      </c>
      <c r="E35" s="1">
        <f>data!O35</f>
        <v>5.21575818950335E-2</v>
      </c>
      <c r="F35" s="1">
        <f>data!P35</f>
        <v>0.35481079029739199</v>
      </c>
      <c r="G35" s="1">
        <f>data!Q35</f>
        <v>0.104315163790067</v>
      </c>
      <c r="H35" s="1">
        <f>data!R35</f>
        <v>2.7493919332479199E-2</v>
      </c>
      <c r="I35" s="1">
        <f>data!S35</f>
        <v>1.5981943009830399E-2</v>
      </c>
      <c r="J35" s="1">
        <f>data!T35</f>
        <v>3.7229559712028001E-2</v>
      </c>
      <c r="K35" s="1">
        <f>data!U35</f>
        <v>2.17235476846156E-2</v>
      </c>
      <c r="L35" s="1">
        <f>data!V35</f>
        <v>5.4185551741027096</v>
      </c>
      <c r="M35" s="1">
        <f>data!W35</f>
        <v>5.8433592770996396</v>
      </c>
      <c r="N35" s="1">
        <f>data!X35</f>
        <v>5.6309572256011702</v>
      </c>
      <c r="O35" s="1">
        <f>data!Z35</f>
        <v>0.212402051498465</v>
      </c>
      <c r="P35" s="1">
        <f>data!AA35</f>
        <v>0.203748621486041</v>
      </c>
      <c r="Q35" s="1">
        <f>data!AB35</f>
        <v>0.20596739457411301</v>
      </c>
      <c r="R35" s="1">
        <f>data!AC35</f>
        <v>0.205078125</v>
      </c>
      <c r="S35" s="1">
        <f>data!AD35</f>
        <v>2.2187730880722499E-3</v>
      </c>
      <c r="T35" s="1">
        <f>data!AE35</f>
        <v>0.756179953477497</v>
      </c>
      <c r="U35" s="1">
        <f>data!AF35</f>
        <v>0.2197265625</v>
      </c>
      <c r="V35" s="1">
        <f>data!AG35</f>
        <v>2.92275778895239E-2</v>
      </c>
      <c r="W35" s="1">
        <f>data!AH35</f>
        <v>0.2587890625</v>
      </c>
      <c r="X35" s="1">
        <f>data!AI35</f>
        <v>6.1514723965967001E-2</v>
      </c>
      <c r="Y35" s="1">
        <f>data!AJ35</f>
        <v>40</v>
      </c>
      <c r="Z35" s="1">
        <f>data!AK35</f>
        <v>0.171161143697204</v>
      </c>
      <c r="AA35" s="1">
        <f>data!AL35</f>
        <v>0.17900382043891</v>
      </c>
      <c r="AB35" s="1">
        <f>data!AM35</f>
        <v>0.17578125</v>
      </c>
      <c r="AC35" s="1">
        <f>data!AN35</f>
        <v>7.8426767417068607E-3</v>
      </c>
      <c r="AD35" s="1">
        <f>data!AO35</f>
        <v>1.2421292490087299</v>
      </c>
      <c r="AE35" s="1">
        <f>data!AP35</f>
        <v>0.41015625</v>
      </c>
      <c r="AF35" s="1">
        <f>data!AQ35</f>
        <v>3.2305574000337099E-3</v>
      </c>
      <c r="AG35" s="1">
        <f>data!AR35</f>
        <v>0.546875</v>
      </c>
      <c r="AH35" s="1">
        <f>data!AS35</f>
        <v>1.3548029504779199E-3</v>
      </c>
      <c r="AI35" s="1">
        <f>data!AT35</f>
        <v>4.41733426341872E-2</v>
      </c>
      <c r="AJ35" s="1">
        <f>data!AU35</f>
        <v>6.0825252469369102E-2</v>
      </c>
      <c r="AK35" s="1">
        <f>data!AV35</f>
        <v>1.0097430030135E-2</v>
      </c>
      <c r="AL35" s="1">
        <f>data!AW35</f>
        <v>1.02383991883665E-2</v>
      </c>
      <c r="AM35" s="1">
        <f>data!AX35</f>
        <v>1.54513986212908E-3</v>
      </c>
      <c r="AN35" s="1">
        <f>data!AY35</f>
        <v>1.4298422538358299E-3</v>
      </c>
      <c r="AO35" s="1">
        <f>data!AZ35</f>
        <v>1.5544265045648101E-3</v>
      </c>
      <c r="AP35" s="1">
        <f>data!BA35</f>
        <v>1.1485944013175601E-3</v>
      </c>
      <c r="AQ35" s="1">
        <f>data!BB35</f>
        <v>5.7120164683010502E-4</v>
      </c>
      <c r="AR35" s="1">
        <f>data!BC35</f>
        <v>3.8143449298311401E-4</v>
      </c>
      <c r="AS35" s="1">
        <f>data!BD35</f>
        <v>3.9660609140485803E-2</v>
      </c>
      <c r="AT35" s="1">
        <f>data!BE35</f>
        <v>7.39848123562864E-2</v>
      </c>
      <c r="AU35" s="1">
        <f>data!BF35</f>
        <v>4.4928220341760798E-2</v>
      </c>
      <c r="AV35" s="1">
        <f>data!BG35</f>
        <v>5.7022966060068597E-2</v>
      </c>
      <c r="AW35" s="1">
        <f>data!BH35</f>
        <v>3.3198896122341799E-3</v>
      </c>
      <c r="AX35" s="1">
        <f>data!BI35</f>
        <v>2.7281909271027801E-3</v>
      </c>
      <c r="AY35" s="1">
        <f>data!BJ35</f>
        <v>7.1558875583763301E-4</v>
      </c>
      <c r="AZ35" s="1">
        <f>data!BK35</f>
        <v>7.2770546504941698E-4</v>
      </c>
      <c r="BA35" s="1">
        <f>data!BL35</f>
        <v>4.2327919570256498E-4</v>
      </c>
      <c r="BB35" s="1">
        <f>data!BM35</f>
        <v>3.5628728292469799E-4</v>
      </c>
      <c r="BC35" s="1">
        <f>data!BN35</f>
        <v>0.84301913982170196</v>
      </c>
      <c r="BD35" s="1">
        <f>data!BO35</f>
        <v>0.35708685516637001</v>
      </c>
      <c r="BE35" s="1">
        <f>data!BP35</f>
        <v>0.22213264458811199</v>
      </c>
      <c r="BF35" s="1">
        <f>data!BQ35</f>
        <v>0.38237256342398401</v>
      </c>
      <c r="BG35" s="1">
        <f>data!BR35</f>
        <v>0.30225260400604798</v>
      </c>
      <c r="BH35" s="1">
        <f>data!BS35</f>
        <v>0.15053036053851701</v>
      </c>
      <c r="BI35" s="1">
        <f>data!BT35</f>
        <v>0.113306733225627</v>
      </c>
      <c r="BJ35" s="1">
        <f>data!BU35</f>
        <v>0.54076653581565404</v>
      </c>
      <c r="BK35" s="1">
        <f>data!BV35</f>
        <v>0.38751827257106702</v>
      </c>
      <c r="BL35" s="1">
        <f>data!BW35</f>
        <v>12.905064061865</v>
      </c>
      <c r="BM35" s="1">
        <f>data!BX35</f>
        <v>8.4064927261237798</v>
      </c>
      <c r="BN35" s="1">
        <f>data!BY35</f>
        <v>2.7891211809206902</v>
      </c>
      <c r="BO35" s="1">
        <f>data!BZ35</f>
        <v>0.111289182899212</v>
      </c>
      <c r="BP35" s="1">
        <f>data!CA35</f>
        <v>7.0000000000000007E-2</v>
      </c>
      <c r="BQ35" s="1">
        <f>data!CB35</f>
        <v>0.4</v>
      </c>
      <c r="BR35" s="1">
        <f>data!CC35</f>
        <v>151.24799999999999</v>
      </c>
      <c r="BS35" s="1">
        <f>data!CD35</f>
        <v>0.35399999999999998</v>
      </c>
      <c r="BT35" s="1">
        <f>data!CE35</f>
        <v>7</v>
      </c>
      <c r="BU35" s="1">
        <f>data!CF35</f>
        <v>55</v>
      </c>
      <c r="BV35" s="1">
        <f>data!CG35</f>
        <v>0</v>
      </c>
      <c r="BW35" s="1">
        <f>data!CH35</f>
        <v>9</v>
      </c>
      <c r="BX35" s="1">
        <f>data!CI35</f>
        <v>9</v>
      </c>
      <c r="BY35" s="1">
        <f>data!CJ35</f>
        <v>35</v>
      </c>
      <c r="BZ35" s="1">
        <f>data!CK35</f>
        <v>254.18359851837201</v>
      </c>
      <c r="CA35" s="1">
        <f>data!CL35</f>
        <v>3</v>
      </c>
      <c r="CB35" s="1">
        <f>data!DG35</f>
        <v>-4.6811999999999996</v>
      </c>
      <c r="CC35" s="1">
        <f>data!J35</f>
        <v>10.17</v>
      </c>
      <c r="CD35" s="1">
        <f>data!CP35</f>
        <v>6</v>
      </c>
      <c r="CE35" s="1">
        <f>data!CQ35</f>
        <v>31</v>
      </c>
      <c r="CF35" s="1">
        <f>data!CR35</f>
        <v>12</v>
      </c>
      <c r="CG35" s="1">
        <f>data!DL35</f>
        <v>9348</v>
      </c>
      <c r="CH35" s="1">
        <f>data!B35</f>
        <v>26.2</v>
      </c>
      <c r="CI35" s="1">
        <f>data!C35</f>
        <v>25.96</v>
      </c>
      <c r="CJ35" s="1">
        <f>data!DO35</f>
        <v>152.78443113561701</v>
      </c>
      <c r="CK35" s="1">
        <f>data!CN35</f>
        <v>48.9</v>
      </c>
      <c r="CL35" s="1">
        <f>data!CO35</f>
        <v>13.7</v>
      </c>
      <c r="CM35" s="1">
        <f>data!DR35</f>
        <v>2731.7581146637599</v>
      </c>
      <c r="CN35" s="1">
        <f>data!DS35</f>
        <v>152.76691471351199</v>
      </c>
      <c r="CO35" s="1">
        <f>IF(OR(data!DU35="Inf",data!DU35="NaN"),data!X35,data!DU35)</f>
        <v>5.5421774415009004</v>
      </c>
      <c r="CP35" s="1">
        <f>data!DU35</f>
        <v>5.5421774415009004</v>
      </c>
      <c r="CQ35" s="1">
        <f t="shared" ref="CQ35:CQ66" si="1">C35/CG35</f>
        <v>0.29222915218910567</v>
      </c>
      <c r="CR35" s="1">
        <f>data!DW35</f>
        <v>-12.059729000000001</v>
      </c>
      <c r="CS35" s="1">
        <f>data!DX35</f>
        <v>265.94491599999998</v>
      </c>
      <c r="CT35" s="1" t="str">
        <f>data!DY35</f>
        <v>-5.917820</v>
      </c>
      <c r="CU35" s="1" t="str">
        <f>data!DZ35</f>
        <v>58.929134</v>
      </c>
      <c r="CV35" s="1" t="str">
        <f>data!EA35</f>
        <v>12.424155</v>
      </c>
      <c r="CW35" s="1" t="str">
        <f>data!EB35</f>
        <v>-4.049023</v>
      </c>
      <c r="CX35" s="1" t="str">
        <f>data!EC35</f>
        <v>265.944916</v>
      </c>
    </row>
    <row r="36" spans="1:102">
      <c r="A36" s="7">
        <f>data!A36</f>
        <v>39057</v>
      </c>
      <c r="B36" s="7" t="str">
        <f>data!K36</f>
        <v>IS07</v>
      </c>
      <c r="C36" s="1">
        <f>data!L36</f>
        <v>1370.4820702843399</v>
      </c>
      <c r="D36" s="1">
        <f>data!N36</f>
        <v>3.2064960361073598E-2</v>
      </c>
      <c r="E36" s="1">
        <f>data!O36</f>
        <v>1.2338647607532701E-2</v>
      </c>
      <c r="F36" s="1">
        <f>data!P36</f>
        <v>5.2775858526384098E-2</v>
      </c>
      <c r="G36" s="1">
        <f>data!Q36</f>
        <v>2.4677295215065301E-2</v>
      </c>
      <c r="H36" s="1">
        <f>data!R36</f>
        <v>6.0732217677232497E-3</v>
      </c>
      <c r="I36" s="1">
        <f>data!S36</f>
        <v>3.9024583687061101E-3</v>
      </c>
      <c r="J36" s="1">
        <f>data!T36</f>
        <v>4.8826560846122304E-3</v>
      </c>
      <c r="K36" s="1">
        <f>data!U36</f>
        <v>3.0450164418158402E-3</v>
      </c>
      <c r="L36" s="1">
        <f>data!V36</f>
        <v>2.6736654552176602</v>
      </c>
      <c r="M36" s="1">
        <f>data!W36</f>
        <v>1.54146118713234</v>
      </c>
      <c r="N36" s="1">
        <f>data!X36</f>
        <v>2.1075633211749998</v>
      </c>
      <c r="O36" s="1">
        <f>data!Z36</f>
        <v>0.56610213404265697</v>
      </c>
      <c r="P36" s="1">
        <f>data!AA36</f>
        <v>0.23911905610777601</v>
      </c>
      <c r="Q36" s="1">
        <f>data!AB36</f>
        <v>0.30438801240576102</v>
      </c>
      <c r="R36" s="1">
        <f>data!AC36</f>
        <v>0.29296875</v>
      </c>
      <c r="S36" s="1">
        <f>data!AD36</f>
        <v>6.5268956297984404E-2</v>
      </c>
      <c r="T36" s="1">
        <f>data!AE36</f>
        <v>6.80285845267676E-3</v>
      </c>
      <c r="U36" s="1">
        <f>data!AF36</f>
        <v>0.33203125</v>
      </c>
      <c r="V36" s="1">
        <f>data!AG36</f>
        <v>2.4450840504932302E-4</v>
      </c>
      <c r="W36" s="1">
        <f>data!AH36</f>
        <v>0.37109375</v>
      </c>
      <c r="X36" s="1">
        <f>data!AI36</f>
        <v>2.5981286905188303E-4</v>
      </c>
      <c r="Y36" s="1">
        <f>data!AJ36</f>
        <v>40</v>
      </c>
      <c r="Z36" s="1">
        <f>data!AK36</f>
        <v>0.234668205231751</v>
      </c>
      <c r="AA36" s="1">
        <f>data!AL36</f>
        <v>0.30506203894612799</v>
      </c>
      <c r="AB36" s="1">
        <f>data!AM36</f>
        <v>0.29296875</v>
      </c>
      <c r="AC36" s="1">
        <f>data!AN36</f>
        <v>7.03938337143762E-2</v>
      </c>
      <c r="AD36" s="1">
        <f>data!AO36</f>
        <v>6.8280696722302497E-3</v>
      </c>
      <c r="AE36" s="1">
        <f>data!AP36</f>
        <v>0.33203125</v>
      </c>
      <c r="AF36" s="1">
        <f>data!AQ36</f>
        <v>2.4104816270529501E-4</v>
      </c>
      <c r="AG36" s="1">
        <f>data!AR36</f>
        <v>0.37109375</v>
      </c>
      <c r="AH36" s="1">
        <f>data!AS36</f>
        <v>2.55305004758832E-4</v>
      </c>
      <c r="AI36" s="1">
        <f>data!AT36</f>
        <v>1.21740152131327E-3</v>
      </c>
      <c r="AJ36" s="1">
        <f>data!AU36</f>
        <v>1.8570578431363E-3</v>
      </c>
      <c r="AK36" s="1">
        <f>data!AV36</f>
        <v>1.21740152131327E-3</v>
      </c>
      <c r="AL36" s="1">
        <f>data!AW36</f>
        <v>1.8570578431363E-3</v>
      </c>
      <c r="AM36" s="1">
        <f>data!AX36</f>
        <v>1.2983408746272199E-4</v>
      </c>
      <c r="AN36" s="1">
        <f>data!AY36</f>
        <v>9.0489153326008405E-5</v>
      </c>
      <c r="AO36" s="1">
        <f>data!AZ36</f>
        <v>5.6554389992586301E-5</v>
      </c>
      <c r="AP36" s="1">
        <f>data!BA36</f>
        <v>4.6370672319530497E-5</v>
      </c>
      <c r="AQ36" s="1">
        <f>data!BB36</f>
        <v>1.64058167839374E-5</v>
      </c>
      <c r="AR36" s="1">
        <f>data!BC36</f>
        <v>1.2683196404368099E-5</v>
      </c>
      <c r="AS36" s="1">
        <f>data!BD36</f>
        <v>1.29854175512993E-3</v>
      </c>
      <c r="AT36" s="1">
        <f>data!BE36</f>
        <v>2.0929300058582399E-3</v>
      </c>
      <c r="AU36" s="1">
        <f>data!BF36</f>
        <v>1.29854175512993E-3</v>
      </c>
      <c r="AV36" s="1">
        <f>data!BG36</f>
        <v>2.0929300058582399E-3</v>
      </c>
      <c r="AW36" s="1">
        <f>data!BH36</f>
        <v>1.2877239151774301E-4</v>
      </c>
      <c r="AX36" s="1">
        <f>data!BI36</f>
        <v>9.73817949812009E-5</v>
      </c>
      <c r="AY36" s="1">
        <f>data!BJ36</f>
        <v>5.5929559927972002E-5</v>
      </c>
      <c r="AZ36" s="1">
        <f>data!BK36</f>
        <v>4.6197752669887101E-5</v>
      </c>
      <c r="BA36" s="1">
        <f>data!BL36</f>
        <v>1.66639612245324E-5</v>
      </c>
      <c r="BB36" s="1">
        <f>data!BM36</f>
        <v>1.1886921679133499E-5</v>
      </c>
      <c r="BC36" s="1">
        <f>data!BN36</f>
        <v>3.8174895324578498E-3</v>
      </c>
      <c r="BD36" s="1">
        <f>data!BO36</f>
        <v>1.62934005214349E-3</v>
      </c>
      <c r="BE36" s="1">
        <f>data!BP36</f>
        <v>1.4845819112578899E-3</v>
      </c>
      <c r="BF36" s="1">
        <f>data!BQ36</f>
        <v>9.59573300234184E-4</v>
      </c>
      <c r="BG36" s="1">
        <f>data!BR36</f>
        <v>1.2220776057460399E-3</v>
      </c>
      <c r="BH36" s="1">
        <f>data!BS36</f>
        <v>5.27225420986459E-4</v>
      </c>
      <c r="BI36" s="1">
        <f>data!BT36</f>
        <v>3.71237149036191E-4</v>
      </c>
      <c r="BJ36" s="1">
        <f>data!BU36</f>
        <v>2.5954119267118199E-3</v>
      </c>
      <c r="BK36" s="1">
        <f>data!BV36</f>
        <v>1.7125173429934401E-3</v>
      </c>
      <c r="BL36" s="1">
        <f>data!BW36</f>
        <v>8.6899277755452093</v>
      </c>
      <c r="BM36" s="1">
        <f>data!BX36</f>
        <v>6.9057929454381703</v>
      </c>
      <c r="BN36" s="1">
        <f>data!BY36</f>
        <v>3.1237701390718202</v>
      </c>
      <c r="BO36" s="1">
        <f>data!BZ36</f>
        <v>0.50323160521689403</v>
      </c>
      <c r="BP36" s="1">
        <f>data!CA36</f>
        <v>0.09</v>
      </c>
      <c r="BQ36" s="1">
        <f>data!CB36</f>
        <v>1.3</v>
      </c>
      <c r="BR36" s="1">
        <f>data!CC36</f>
        <v>232.13399999999999</v>
      </c>
      <c r="BS36" s="1">
        <f>data!CD36</f>
        <v>0.35699999999999998</v>
      </c>
      <c r="BT36" s="1">
        <f>data!CE36</f>
        <v>8</v>
      </c>
      <c r="BU36" s="1">
        <f>data!CF36</f>
        <v>45</v>
      </c>
      <c r="BV36" s="1">
        <f>data!CG36</f>
        <v>7</v>
      </c>
      <c r="BW36" s="1">
        <f>data!CH36</f>
        <v>9</v>
      </c>
      <c r="BX36" s="1">
        <f>data!CI36</f>
        <v>19</v>
      </c>
      <c r="BY36" s="1">
        <f>data!CJ36</f>
        <v>5</v>
      </c>
      <c r="BZ36" s="1">
        <f>data!CK36</f>
        <v>40.280612230300903</v>
      </c>
      <c r="CA36" s="1">
        <f>data!CL36</f>
        <v>1</v>
      </c>
      <c r="CB36" s="1">
        <f>data!DG36</f>
        <v>-17.315300000000001</v>
      </c>
      <c r="CC36" s="1">
        <f>data!J36</f>
        <v>0.02</v>
      </c>
      <c r="CD36" s="1">
        <f>data!CP36</f>
        <v>7</v>
      </c>
      <c r="CE36" s="1">
        <f>data!CQ36</f>
        <v>51</v>
      </c>
      <c r="CF36" s="1">
        <f>data!CR36</f>
        <v>7</v>
      </c>
      <c r="CG36" s="1">
        <f>data!DL36</f>
        <v>5213</v>
      </c>
      <c r="CH36" s="1">
        <f>data!B36</f>
        <v>-28.2</v>
      </c>
      <c r="CI36" s="1">
        <f>data!C36</f>
        <v>124.3</v>
      </c>
      <c r="CJ36" s="1">
        <f>data!DO36</f>
        <v>225.78233881877</v>
      </c>
      <c r="CK36" s="1">
        <f>data!CN36</f>
        <v>-19.899999999999999</v>
      </c>
      <c r="CL36" s="1">
        <f>data!CO36</f>
        <v>134.30000000000001</v>
      </c>
      <c r="CM36" s="1">
        <f>data!DR36</f>
        <v>1370.4820702843399</v>
      </c>
      <c r="CN36" s="1">
        <f>data!DS36</f>
        <v>225.97496224406001</v>
      </c>
      <c r="CO36" s="1">
        <f>IF(OR(data!DU36="Inf",data!DU36="NaN"),data!X36,data!DU36)</f>
        <v>1.9773295985896799</v>
      </c>
      <c r="CP36" s="1">
        <f>data!DU36</f>
        <v>1.9773295985896799</v>
      </c>
      <c r="CQ36" s="1">
        <f t="shared" si="1"/>
        <v>0.26289700178099751</v>
      </c>
      <c r="CR36" s="1">
        <f>data!DW36</f>
        <v>0.32415100000000002</v>
      </c>
      <c r="CS36" s="1">
        <f>data!DX36</f>
        <v>281.72628800000001</v>
      </c>
      <c r="CT36" s="1" t="str">
        <f>data!DY36</f>
        <v>-17.102709</v>
      </c>
      <c r="CU36" s="1" t="str">
        <f>data!DZ36</f>
        <v>-14.437109</v>
      </c>
      <c r="CV36" s="1" t="str">
        <f>data!EA36</f>
        <v>0.154394</v>
      </c>
      <c r="CW36" s="1" t="str">
        <f>data!EB36</f>
        <v>0.322938</v>
      </c>
      <c r="CX36" s="1" t="str">
        <f>data!EC36</f>
        <v>281.726288</v>
      </c>
    </row>
    <row r="37" spans="1:102">
      <c r="A37" s="7">
        <f>data!A37</f>
        <v>39057</v>
      </c>
      <c r="B37" s="7" t="str">
        <f>data!K37</f>
        <v>IS04</v>
      </c>
      <c r="C37" s="1">
        <f>data!L37</f>
        <v>1035.83303973337</v>
      </c>
      <c r="D37" s="1">
        <f>data!N37</f>
        <v>0.11147147820554899</v>
      </c>
      <c r="E37" s="1">
        <f>data!O37</f>
        <v>2.44952213013899E-2</v>
      </c>
      <c r="F37" s="1">
        <f>data!P37</f>
        <v>0.140493678216081</v>
      </c>
      <c r="G37" s="1">
        <f>data!Q37</f>
        <v>4.8990442602779703E-2</v>
      </c>
      <c r="H37" s="1">
        <f>data!R37</f>
        <v>8.5863612017259994E-3</v>
      </c>
      <c r="I37" s="1">
        <f>data!S37</f>
        <v>5.2113203828059304E-3</v>
      </c>
      <c r="J37" s="1">
        <f>data!T37</f>
        <v>6.4617424522596997E-3</v>
      </c>
      <c r="K37" s="1">
        <f>data!U37</f>
        <v>3.86491479421033E-3</v>
      </c>
      <c r="L37" s="1">
        <f>data!V37</f>
        <v>2.3982748873123998</v>
      </c>
      <c r="M37" s="1">
        <f>data!W37</f>
        <v>1.9374721394587799</v>
      </c>
      <c r="N37" s="1">
        <f>data!X37</f>
        <v>2.1678735133855902</v>
      </c>
      <c r="O37" s="1">
        <f>data!Z37</f>
        <v>0.23040137392681001</v>
      </c>
      <c r="P37" s="1">
        <f>data!AA37</f>
        <v>0.38498480381826</v>
      </c>
      <c r="Q37" s="1">
        <f>data!AB37</f>
        <v>0.38819859086983999</v>
      </c>
      <c r="R37" s="1">
        <f>data!AC37</f>
        <v>0.3857421875</v>
      </c>
      <c r="S37" s="1">
        <f>data!AD37</f>
        <v>3.2137870515798702E-3</v>
      </c>
      <c r="T37" s="1">
        <f>data!AE37</f>
        <v>2.4305805433490701E-2</v>
      </c>
      <c r="U37" s="1">
        <f>data!AF37</f>
        <v>0.39306640625</v>
      </c>
      <c r="V37" s="1">
        <f>data!AG37</f>
        <v>5.2228457815561699E-3</v>
      </c>
      <c r="W37" s="1">
        <f>data!AH37</f>
        <v>0.41015625</v>
      </c>
      <c r="X37" s="1">
        <f>data!AI37</f>
        <v>1.5020990318049001E-3</v>
      </c>
      <c r="Y37" s="1">
        <f>data!AJ37</f>
        <v>40</v>
      </c>
      <c r="Z37" s="1">
        <f>data!AK37</f>
        <v>0.34866505318953001</v>
      </c>
      <c r="AA37" s="1">
        <f>data!AL37</f>
        <v>0.35535669422828797</v>
      </c>
      <c r="AB37" s="1">
        <f>data!AM37</f>
        <v>0.3515625</v>
      </c>
      <c r="AC37" s="1">
        <f>data!AN37</f>
        <v>6.6916410387579698E-3</v>
      </c>
      <c r="AD37" s="1">
        <f>data!AO37</f>
        <v>5.7013076596045702E-2</v>
      </c>
      <c r="AE37" s="1">
        <f>data!AP37</f>
        <v>1.19140625</v>
      </c>
      <c r="AF37" s="1">
        <f>data!AQ37</f>
        <v>5.4885976488064501E-5</v>
      </c>
      <c r="AG37" s="1">
        <f>data!AR37</f>
        <v>3.125</v>
      </c>
      <c r="AH37" s="1">
        <f>data!AS37</f>
        <v>1.9040018070809101E-6</v>
      </c>
      <c r="AI37" s="1">
        <f>data!AT37</f>
        <v>7.0231854781556402E-4</v>
      </c>
      <c r="AJ37" s="1">
        <f>data!AU37</f>
        <v>6.6475497915401095E-4</v>
      </c>
      <c r="AK37" s="1">
        <f>data!AV37</f>
        <v>1.44970788109434E-3</v>
      </c>
      <c r="AL37" s="1">
        <f>data!AW37</f>
        <v>2.1590357724685602E-3</v>
      </c>
      <c r="AM37" s="1">
        <f>data!AX37</f>
        <v>7.6727742311593803E-4</v>
      </c>
      <c r="AN37" s="1">
        <f>data!AY37</f>
        <v>8.7398466547581005E-4</v>
      </c>
      <c r="AO37" s="1">
        <f>data!AZ37</f>
        <v>6.4970163147164896E-5</v>
      </c>
      <c r="AP37" s="1">
        <f>data!BA37</f>
        <v>7.8753906497714007E-5</v>
      </c>
      <c r="AQ37" s="1">
        <f>data!BB37</f>
        <v>7.2180223542319004E-5</v>
      </c>
      <c r="AR37" s="1">
        <f>data!BC37</f>
        <v>1.02829687473776E-4</v>
      </c>
      <c r="AS37" s="1">
        <f>data!BD37</f>
        <v>1.8531658073419101E-3</v>
      </c>
      <c r="AT37" s="1">
        <f>data!BE37</f>
        <v>1.8782783173123701E-3</v>
      </c>
      <c r="AU37" s="1">
        <f>data!BF37</f>
        <v>3.8404714040438E-3</v>
      </c>
      <c r="AV37" s="1">
        <f>data!BG37</f>
        <v>4.0171894854040104E-3</v>
      </c>
      <c r="AW37" s="1">
        <f>data!BH37</f>
        <v>1.64292049961448E-3</v>
      </c>
      <c r="AX37" s="1">
        <f>data!BI37</f>
        <v>1.53808198569756E-3</v>
      </c>
      <c r="AY37" s="1">
        <f>data!BJ37</f>
        <v>2.41351133797654E-4</v>
      </c>
      <c r="AZ37" s="1">
        <f>data!BK37</f>
        <v>2.00143159645384E-4</v>
      </c>
      <c r="BA37" s="1">
        <f>data!BL37</f>
        <v>1.6662348057222299E-4</v>
      </c>
      <c r="BB37" s="1">
        <f>data!BM37</f>
        <v>2.73787164167767E-4</v>
      </c>
      <c r="BC37" s="1">
        <f>data!BN37</f>
        <v>0.112050068842656</v>
      </c>
      <c r="BD37" s="1">
        <f>data!BO37</f>
        <v>2.2811029049762999E-2</v>
      </c>
      <c r="BE37" s="1">
        <f>data!BP37</f>
        <v>2.7031598125115901E-2</v>
      </c>
      <c r="BF37" s="1">
        <f>data!BQ37</f>
        <v>1.16860157875355E-2</v>
      </c>
      <c r="BG37" s="1">
        <f>data!BR37</f>
        <v>1.9358806956325698E-2</v>
      </c>
      <c r="BH37" s="1">
        <f>data!BS37</f>
        <v>2.0903897284647401E-2</v>
      </c>
      <c r="BI37" s="1">
        <f>data!BT37</f>
        <v>1.0850965332159601E-2</v>
      </c>
      <c r="BJ37" s="1">
        <f>data!BU37</f>
        <v>9.2691261886330201E-2</v>
      </c>
      <c r="BK37" s="1">
        <f>data!BV37</f>
        <v>3.0940523072440499E-2</v>
      </c>
      <c r="BL37" s="1">
        <f>data!BW37</f>
        <v>16.362423489456599</v>
      </c>
      <c r="BM37" s="1">
        <f>data!BX37</f>
        <v>11.4531963783778</v>
      </c>
      <c r="BN37" s="1">
        <f>data!BY37</f>
        <v>5.78806685223143</v>
      </c>
      <c r="BO37" s="1">
        <f>data!BZ37</f>
        <v>0.500747178407007</v>
      </c>
      <c r="BP37" s="1">
        <f>data!CA37</f>
        <v>0.2</v>
      </c>
      <c r="BQ37" s="1">
        <f>data!CB37</f>
        <v>8</v>
      </c>
      <c r="BR37" s="1">
        <f>data!CC37</f>
        <v>48.186</v>
      </c>
      <c r="BS37" s="1">
        <f>data!CD37</f>
        <v>0.34399999999999997</v>
      </c>
      <c r="BT37" s="1">
        <f>data!CE37</f>
        <v>8</v>
      </c>
      <c r="BU37" s="1">
        <f>data!CF37</f>
        <v>4</v>
      </c>
      <c r="BV37" s="1">
        <f>data!CG37</f>
        <v>0</v>
      </c>
      <c r="BW37" s="1">
        <f>data!CH37</f>
        <v>8</v>
      </c>
      <c r="BX37" s="1">
        <f>data!CI37</f>
        <v>45</v>
      </c>
      <c r="BY37" s="1">
        <f>data!CJ37</f>
        <v>58</v>
      </c>
      <c r="BZ37" s="1">
        <f>data!CK37</f>
        <v>260.71428585052502</v>
      </c>
      <c r="CA37" s="1">
        <f>data!CL37</f>
        <v>3</v>
      </c>
      <c r="CB37" s="1">
        <f>data!DG37</f>
        <v>19.085999999999999</v>
      </c>
      <c r="CC37" s="1">
        <f>data!J37</f>
        <v>0.02</v>
      </c>
      <c r="CD37" s="1">
        <f>data!CP37</f>
        <v>7</v>
      </c>
      <c r="CE37" s="1">
        <f>data!CQ37</f>
        <v>51</v>
      </c>
      <c r="CF37" s="1">
        <f>data!CR37</f>
        <v>7</v>
      </c>
      <c r="CG37" s="1">
        <f>data!DL37</f>
        <v>3113</v>
      </c>
      <c r="CH37" s="1">
        <f>data!B37</f>
        <v>-28.2</v>
      </c>
      <c r="CI37" s="1">
        <f>data!C37</f>
        <v>124.3</v>
      </c>
      <c r="CJ37" s="1">
        <f>data!DO37</f>
        <v>54.302304411975797</v>
      </c>
      <c r="CK37" s="1">
        <f>data!CN37</f>
        <v>-32.9</v>
      </c>
      <c r="CL37" s="1">
        <f>data!CO37</f>
        <v>117.2</v>
      </c>
      <c r="CM37" s="1">
        <f>data!DR37</f>
        <v>1035.83303973337</v>
      </c>
      <c r="CN37" s="1">
        <f>data!DS37</f>
        <v>48.798155352606202</v>
      </c>
      <c r="CO37" s="1">
        <f>IF(OR(data!DU37="Inf",data!DU37="NaN"),data!X37,data!DU37)</f>
        <v>2.2997878687295299</v>
      </c>
      <c r="CP37" s="1">
        <f>data!DU37</f>
        <v>2.2997878687295299</v>
      </c>
      <c r="CQ37" s="1">
        <f t="shared" si="1"/>
        <v>0.33274431086841311</v>
      </c>
      <c r="CR37" s="1">
        <f>data!DW37</f>
        <v>-2.7743199999999999</v>
      </c>
      <c r="CS37" s="1">
        <f>data!DX37</f>
        <v>277.69869999999997</v>
      </c>
      <c r="CT37" s="1" t="str">
        <f>data!DY37</f>
        <v>18.910559</v>
      </c>
      <c r="CU37" s="1" t="str">
        <f>data!DZ37</f>
        <v>11.905174</v>
      </c>
      <c r="CV37" s="1" t="str">
        <f>data!EA37</f>
        <v>1.648093</v>
      </c>
      <c r="CW37" s="1" t="str">
        <f>data!EB37</f>
        <v>5.076038</v>
      </c>
      <c r="CX37" s="1" t="str">
        <f>data!EC37</f>
        <v>277.698700</v>
      </c>
    </row>
    <row r="38" spans="1:102">
      <c r="A38" s="7">
        <f>data!A38</f>
        <v>39052</v>
      </c>
      <c r="B38" s="7" t="str">
        <f>data!K38</f>
        <v>IS47</v>
      </c>
      <c r="C38" s="1">
        <f>data!L38</f>
        <v>1783.9385510623599</v>
      </c>
      <c r="D38" s="1">
        <f>data!N38</f>
        <v>7.2063437517619497E-2</v>
      </c>
      <c r="E38" s="1">
        <f>data!O38</f>
        <v>2.4677087556911899E-2</v>
      </c>
      <c r="F38" s="1">
        <f>data!P38</f>
        <v>0.120003555927443</v>
      </c>
      <c r="G38" s="1">
        <f>data!Q38</f>
        <v>4.9354175113823701E-2</v>
      </c>
      <c r="H38" s="1">
        <f>data!R38</f>
        <v>1.1650927380858401E-2</v>
      </c>
      <c r="I38" s="1">
        <f>data!S38</f>
        <v>6.9359642402204401E-3</v>
      </c>
      <c r="J38" s="1">
        <f>data!T38</f>
        <v>8.5849382803040702E-3</v>
      </c>
      <c r="K38" s="1">
        <f>data!U38</f>
        <v>5.0501931145106203E-3</v>
      </c>
      <c r="L38" s="1">
        <f>data!V38</f>
        <v>1.9330991121374601</v>
      </c>
      <c r="M38" s="1">
        <f>data!W38</f>
        <v>1.9792430508443899</v>
      </c>
      <c r="N38" s="1">
        <f>data!X38</f>
        <v>1.9561710814909199</v>
      </c>
      <c r="O38" s="1">
        <f>data!Z38</f>
        <v>2.3071969353466702E-2</v>
      </c>
      <c r="P38" s="1">
        <f>data!AA38</f>
        <v>0.71767082735364096</v>
      </c>
      <c r="Q38" s="1">
        <f>data!AB38</f>
        <v>0.71788419981017604</v>
      </c>
      <c r="R38" s="1">
        <f>data!AC38</f>
        <v>0.7177734375</v>
      </c>
      <c r="S38" s="1">
        <f>data!AD38</f>
        <v>2.13372456535632E-4</v>
      </c>
      <c r="T38" s="1">
        <f>data!AE38</f>
        <v>3.7377909803302301E-2</v>
      </c>
      <c r="U38" s="1">
        <f>data!AF38</f>
        <v>0.7275390625</v>
      </c>
      <c r="V38" s="1">
        <f>data!AG38</f>
        <v>1.0311838108825299E-3</v>
      </c>
      <c r="W38" s="1">
        <f>data!AH38</f>
        <v>0.7763671875</v>
      </c>
      <c r="X38" s="1">
        <f>data!AI38</f>
        <v>1.05881462112161E-3</v>
      </c>
      <c r="Y38" s="1">
        <f>data!AJ38</f>
        <v>40</v>
      </c>
      <c r="Z38" s="1">
        <f>data!AK38</f>
        <v>0.49906149621559798</v>
      </c>
      <c r="AA38" s="1">
        <f>data!AL38</f>
        <v>0.53900838891985203</v>
      </c>
      <c r="AB38" s="1">
        <f>data!AM38</f>
        <v>0.5078125</v>
      </c>
      <c r="AC38" s="1">
        <f>data!AN38</f>
        <v>3.9946892704253702E-2</v>
      </c>
      <c r="AD38" s="1">
        <f>data!AO38</f>
        <v>2.9496472088456099E-2</v>
      </c>
      <c r="AE38" s="1">
        <f>data!AP38</f>
        <v>0.78125</v>
      </c>
      <c r="AF38" s="1">
        <f>data!AQ38</f>
        <v>6.9914220437857703E-4</v>
      </c>
      <c r="AG38" s="1">
        <f>data!AR38</f>
        <v>0.859375</v>
      </c>
      <c r="AH38" s="1">
        <f>data!AS38</f>
        <v>1.9303241421071701E-4</v>
      </c>
      <c r="AI38" s="1">
        <f>data!AT38</f>
        <v>2.2268120414259301E-4</v>
      </c>
      <c r="AJ38" s="1">
        <f>data!AU38</f>
        <v>1.78655952140832E-4</v>
      </c>
      <c r="AK38" s="1">
        <f>data!AV38</f>
        <v>1.4861412856461E-2</v>
      </c>
      <c r="AL38" s="1">
        <f>data!AW38</f>
        <v>1.2467803860994201E-2</v>
      </c>
      <c r="AM38" s="1">
        <f>data!AX38</f>
        <v>1.90216535650576E-3</v>
      </c>
      <c r="AN38" s="1">
        <f>data!AY38</f>
        <v>1.4578404033597501E-3</v>
      </c>
      <c r="AO38" s="1">
        <f>data!AZ38</f>
        <v>8.2830482590684495E-4</v>
      </c>
      <c r="AP38" s="1">
        <f>data!BA38</f>
        <v>5.8038855832271698E-4</v>
      </c>
      <c r="AQ38" s="1">
        <f>data!BB38</f>
        <v>3.3698527066564499E-4</v>
      </c>
      <c r="AR38" s="1">
        <f>data!BC38</f>
        <v>3.2874169031837502E-4</v>
      </c>
      <c r="AS38" s="1">
        <f>data!BD38</f>
        <v>3.4864743590736799E-3</v>
      </c>
      <c r="AT38" s="1">
        <f>data!BE38</f>
        <v>4.4776227953155102E-3</v>
      </c>
      <c r="AU38" s="1">
        <f>data!BF38</f>
        <v>7.6226169734055502E-3</v>
      </c>
      <c r="AV38" s="1">
        <f>data!BG38</f>
        <v>4.3427273168581901E-3</v>
      </c>
      <c r="AW38" s="1">
        <f>data!BH38</f>
        <v>2.2033216477500002E-3</v>
      </c>
      <c r="AX38" s="1">
        <f>data!BI38</f>
        <v>2.0953228933819402E-3</v>
      </c>
      <c r="AY38" s="1">
        <f>data!BJ38</f>
        <v>3.37966754942984E-3</v>
      </c>
      <c r="AZ38" s="1">
        <f>data!BK38</f>
        <v>2.6204395969494599E-3</v>
      </c>
      <c r="BA38" s="1">
        <f>data!BL38</f>
        <v>3.8334825329856901E-4</v>
      </c>
      <c r="BB38" s="1">
        <f>data!BM38</f>
        <v>6.1016931026802203E-4</v>
      </c>
      <c r="BC38" s="1">
        <f>data!BN38</f>
        <v>6.2936513079332498E-2</v>
      </c>
      <c r="BD38" s="1">
        <f>data!BO38</f>
        <v>2.9346492205284801E-2</v>
      </c>
      <c r="BE38" s="1">
        <f>data!BP38</f>
        <v>3.1397302000515097E-2</v>
      </c>
      <c r="BF38" s="1">
        <f>data!BQ38</f>
        <v>1.7024526715806398E-2</v>
      </c>
      <c r="BG38" s="1">
        <f>data!BR38</f>
        <v>2.42109143581608E-2</v>
      </c>
      <c r="BH38" s="1">
        <f>data!BS38</f>
        <v>2.1125660038798798E-2</v>
      </c>
      <c r="BI38" s="1">
        <f>data!BT38</f>
        <v>1.01630868682879E-2</v>
      </c>
      <c r="BJ38" s="1">
        <f>data!BU38</f>
        <v>3.8725598721171699E-2</v>
      </c>
      <c r="BK38" s="1">
        <f>data!BV38</f>
        <v>3.6159509355489602E-2</v>
      </c>
      <c r="BL38" s="1">
        <f>data!BW38</f>
        <v>10.2999145050547</v>
      </c>
      <c r="BM38" s="1">
        <f>data!BX38</f>
        <v>7.4526435464306697</v>
      </c>
      <c r="BN38" s="1">
        <f>data!BY38</f>
        <v>2.5995099626676601</v>
      </c>
      <c r="BO38" s="1">
        <f>data!BZ38</f>
        <v>0.32975897352708899</v>
      </c>
      <c r="BP38" s="1">
        <f>data!CA38</f>
        <v>0.4</v>
      </c>
      <c r="BQ38" s="1">
        <f>data!CB38</f>
        <v>1.9</v>
      </c>
      <c r="BR38" s="1">
        <f>data!CC38</f>
        <v>18.47</v>
      </c>
      <c r="BS38" s="1">
        <f>data!CD38</f>
        <v>0.34799999999999998</v>
      </c>
      <c r="BT38" s="1">
        <f>data!CE38</f>
        <v>6</v>
      </c>
      <c r="BU38" s="1">
        <f>data!CF38</f>
        <v>53</v>
      </c>
      <c r="BV38" s="1">
        <f>data!CG38</f>
        <v>0</v>
      </c>
      <c r="BW38" s="1">
        <f>data!CH38</f>
        <v>7</v>
      </c>
      <c r="BX38" s="1">
        <f>data!CI38</f>
        <v>48</v>
      </c>
      <c r="BY38" s="1">
        <f>data!CJ38</f>
        <v>59</v>
      </c>
      <c r="BZ38" s="1">
        <f>data!CK38</f>
        <v>199.04102468490601</v>
      </c>
      <c r="CA38" s="1">
        <f>data!CL38</f>
        <v>1</v>
      </c>
      <c r="CB38" s="1">
        <f>data!DG38</f>
        <v>10.182</v>
      </c>
      <c r="CC38" s="1">
        <f>data!J38</f>
        <v>0.21</v>
      </c>
      <c r="CD38" s="1">
        <f>data!CP38</f>
        <v>6</v>
      </c>
      <c r="CE38" s="1">
        <f>data!CQ38</f>
        <v>9</v>
      </c>
      <c r="CF38" s="1">
        <f>data!CR38</f>
        <v>25</v>
      </c>
      <c r="CG38" s="1">
        <f>data!DL38</f>
        <v>5975</v>
      </c>
      <c r="CH38" s="1">
        <f>data!B38</f>
        <v>-13.4</v>
      </c>
      <c r="CI38" s="1">
        <f>data!C38</f>
        <v>30.69</v>
      </c>
      <c r="CJ38" s="1">
        <f>data!DO38</f>
        <v>19.0178657496086</v>
      </c>
      <c r="CK38" s="1">
        <f>data!CN38</f>
        <v>-28.6</v>
      </c>
      <c r="CL38" s="1">
        <f>data!CO38</f>
        <v>25.4</v>
      </c>
      <c r="CM38" s="1">
        <f>data!DR38</f>
        <v>1783.9385510623599</v>
      </c>
      <c r="CN38" s="1">
        <f>data!DS38</f>
        <v>19.5483184617283</v>
      </c>
      <c r="CO38" s="1">
        <f>IF(OR(data!DU38="Inf",data!DU38="NaN"),data!X38,data!DU38)</f>
        <v>2.0252375223911501</v>
      </c>
      <c r="CP38" s="1">
        <f>data!DU38</f>
        <v>2.0252375223911501</v>
      </c>
      <c r="CQ38" s="1">
        <f t="shared" si="1"/>
        <v>0.29856712151671294</v>
      </c>
      <c r="CR38" s="1">
        <f>data!DW38</f>
        <v>2.4183340000000002</v>
      </c>
      <c r="CS38" s="1">
        <f>data!DX38</f>
        <v>283.03701799999999</v>
      </c>
      <c r="CT38" s="1" t="str">
        <f>data!DY38</f>
        <v>10.029327</v>
      </c>
      <c r="CU38" s="1" t="str">
        <f>data!DZ38</f>
        <v>20.249577</v>
      </c>
      <c r="CV38" s="1" t="str">
        <f>data!EA38</f>
        <v>-2.470115</v>
      </c>
      <c r="CW38" s="1" t="str">
        <f>data!EB38</f>
        <v>-6.172941</v>
      </c>
      <c r="CX38" s="1" t="str">
        <f>data!EC38</f>
        <v>283.037018</v>
      </c>
    </row>
    <row r="39" spans="1:102">
      <c r="A39" s="7">
        <f>data!A39</f>
        <v>39052</v>
      </c>
      <c r="B39" s="7" t="str">
        <f>data!K39</f>
        <v>IS35</v>
      </c>
      <c r="C39" s="1">
        <f>data!L39</f>
        <v>1539.6548430579501</v>
      </c>
      <c r="D39" s="1">
        <f>data!N39</f>
        <v>0.104390726040083</v>
      </c>
      <c r="E39" s="1">
        <f>data!O39</f>
        <v>8.5556950370776902E-2</v>
      </c>
      <c r="F39" s="1">
        <f>data!P39</f>
        <v>0.17346582904580199</v>
      </c>
      <c r="G39" s="1">
        <f>data!Q39</f>
        <v>0.171113900741554</v>
      </c>
      <c r="H39" s="1">
        <f>data!R39</f>
        <v>1.1918339619796599E-2</v>
      </c>
      <c r="I39" s="1">
        <f>data!S39</f>
        <v>7.1998266544978399E-3</v>
      </c>
      <c r="J39" s="1">
        <f>data!T39</f>
        <v>1.52856737056105E-2</v>
      </c>
      <c r="K39" s="1">
        <f>data!U39</f>
        <v>9.3664527634548106E-3</v>
      </c>
      <c r="L39" s="1">
        <f>data!V39</f>
        <v>1.6724851895258399</v>
      </c>
      <c r="M39" s="1">
        <f>data!W39</f>
        <v>1.7450212102753</v>
      </c>
      <c r="N39" s="1">
        <f>data!X39</f>
        <v>1.7087531999005701</v>
      </c>
      <c r="O39" s="1">
        <f>data!Z39</f>
        <v>3.62680103747266E-2</v>
      </c>
      <c r="P39" s="1">
        <f>data!AA39</f>
        <v>0.33475444240917102</v>
      </c>
      <c r="Q39" s="1">
        <f>data!AB39</f>
        <v>0.343775952716178</v>
      </c>
      <c r="R39" s="1">
        <f>data!AC39</f>
        <v>0.341796875</v>
      </c>
      <c r="S39" s="1">
        <f>data!AD39</f>
        <v>9.0215103070069892E-3</v>
      </c>
      <c r="T39" s="1">
        <f>data!AE39</f>
        <v>0.108764319512567</v>
      </c>
      <c r="U39" s="1">
        <f>data!AF39</f>
        <v>0.3515625</v>
      </c>
      <c r="V39" s="1">
        <f>data!AG39</f>
        <v>1.7089176000821701E-2</v>
      </c>
      <c r="W39" s="1">
        <f>data!AH39</f>
        <v>0.35888671875</v>
      </c>
      <c r="X39" s="1">
        <f>data!AI39</f>
        <v>2.60924627458014E-2</v>
      </c>
      <c r="Y39" s="1">
        <f>data!AJ39</f>
        <v>40</v>
      </c>
      <c r="Z39" s="1">
        <f>data!AK39</f>
        <v>0.248847338036598</v>
      </c>
      <c r="AA39" s="1">
        <f>data!AL39</f>
        <v>0.32527487639746699</v>
      </c>
      <c r="AB39" s="1">
        <f>data!AM39</f>
        <v>0.3125</v>
      </c>
      <c r="AC39" s="1">
        <f>data!AN39</f>
        <v>7.6427538360869005E-2</v>
      </c>
      <c r="AD39" s="1">
        <f>data!AO39</f>
        <v>0.32462625675155599</v>
      </c>
      <c r="AE39" s="1">
        <f>data!AP39</f>
        <v>0.56640625</v>
      </c>
      <c r="AF39" s="1">
        <f>data!AQ39</f>
        <v>2.9697293761587699E-3</v>
      </c>
      <c r="AG39" s="1">
        <f>data!AR39</f>
        <v>0.60546875</v>
      </c>
      <c r="AH39" s="1">
        <f>data!AS39</f>
        <v>1.4013594265660199E-2</v>
      </c>
      <c r="AI39" s="1">
        <f>data!AT39</f>
        <v>1.9115200173028601E-2</v>
      </c>
      <c r="AJ39" s="1">
        <f>data!AU39</f>
        <v>2.4670951191403299E-2</v>
      </c>
      <c r="AK39" s="1">
        <f>data!AV39</f>
        <v>2.3586382660477301E-2</v>
      </c>
      <c r="AL39" s="1">
        <f>data!AW39</f>
        <v>2.00841937084952E-2</v>
      </c>
      <c r="AM39" s="1">
        <f>data!AX39</f>
        <v>3.5297630055655701E-3</v>
      </c>
      <c r="AN39" s="1">
        <f>data!AY39</f>
        <v>2.70886331089038E-3</v>
      </c>
      <c r="AO39" s="1">
        <f>data!AZ39</f>
        <v>1.1251703824018201E-3</v>
      </c>
      <c r="AP39" s="1">
        <f>data!BA39</f>
        <v>1.17439248649435E-3</v>
      </c>
      <c r="AQ39" s="1">
        <f>data!BB39</f>
        <v>2.23052339359283E-4</v>
      </c>
      <c r="AR39" s="1">
        <f>data!BC39</f>
        <v>2.6723804685820399E-4</v>
      </c>
      <c r="AS39" s="1">
        <f>data!BD39</f>
        <v>6.7485478098305393E-2</v>
      </c>
      <c r="AT39" s="1">
        <f>data!BE39</f>
        <v>3.5145115603472603E-2</v>
      </c>
      <c r="AU39" s="1">
        <f>data!BF39</f>
        <v>0.141133130927312</v>
      </c>
      <c r="AV39" s="1">
        <f>data!BG39</f>
        <v>0.14736941774873399</v>
      </c>
      <c r="AW39" s="1">
        <f>data!BH39</f>
        <v>2.1856362479711001E-2</v>
      </c>
      <c r="AX39" s="1">
        <f>data!BI39</f>
        <v>2.1430082916984301E-2</v>
      </c>
      <c r="AY39" s="1">
        <f>data!BJ39</f>
        <v>2.8370773156182298E-3</v>
      </c>
      <c r="AZ39" s="1">
        <f>data!BK39</f>
        <v>2.6527096561992699E-3</v>
      </c>
      <c r="BA39" s="1">
        <f>data!BL39</f>
        <v>1.96735157312131E-3</v>
      </c>
      <c r="BB39" s="1">
        <f>data!BM39</f>
        <v>1.4429555326740499E-3</v>
      </c>
      <c r="BC39" s="1">
        <f>data!BN39</f>
        <v>0.17896758145189801</v>
      </c>
      <c r="BD39" s="1">
        <f>data!BO39</f>
        <v>0.12525219139483401</v>
      </c>
      <c r="BE39" s="1">
        <f>data!BP39</f>
        <v>6.1456984965254903E-2</v>
      </c>
      <c r="BF39" s="1">
        <f>data!BQ39</f>
        <v>8.5037074578819705E-2</v>
      </c>
      <c r="BG39" s="1">
        <f>data!BR39</f>
        <v>7.32470297720373E-2</v>
      </c>
      <c r="BH39" s="1">
        <f>data!BS39</f>
        <v>8.6917442577379503E-2</v>
      </c>
      <c r="BI39" s="1">
        <f>data!BT39</f>
        <v>1.66736412667381E-2</v>
      </c>
      <c r="BJ39" s="1">
        <f>data!BU39</f>
        <v>0.105720551679861</v>
      </c>
      <c r="BK39" s="1">
        <f>data!BV39</f>
        <v>0.152455742015183</v>
      </c>
      <c r="BL39" s="1">
        <f>data!BW39</f>
        <v>14.5545297901791</v>
      </c>
      <c r="BM39" s="1">
        <f>data!BX39</f>
        <v>16.835504928321999</v>
      </c>
      <c r="BN39" s="1">
        <f>data!BY39</f>
        <v>2.4433425083431901</v>
      </c>
      <c r="BO39" s="1">
        <f>data!BZ39</f>
        <v>0.91198263260503498</v>
      </c>
      <c r="BP39" s="1">
        <f>data!CA39</f>
        <v>0.44</v>
      </c>
      <c r="BQ39" s="1">
        <f>data!CB39</f>
        <v>1.9</v>
      </c>
      <c r="BR39" s="1">
        <f>data!CC39</f>
        <v>64.623000000000005</v>
      </c>
      <c r="BS39" s="1">
        <f>data!CD39</f>
        <v>0.36099999999999999</v>
      </c>
      <c r="BT39" s="1">
        <f>data!CE39</f>
        <v>6</v>
      </c>
      <c r="BU39" s="1">
        <f>data!CF39</f>
        <v>43</v>
      </c>
      <c r="BV39" s="1">
        <f>data!CG39</f>
        <v>0</v>
      </c>
      <c r="BW39" s="1">
        <f>data!CH39</f>
        <v>7</v>
      </c>
      <c r="BX39" s="1">
        <f>data!CI39</f>
        <v>30</v>
      </c>
      <c r="BY39" s="1">
        <f>data!CJ39</f>
        <v>50</v>
      </c>
      <c r="BZ39" s="1">
        <f>data!CK39</f>
        <v>280.40816330909701</v>
      </c>
      <c r="CA39" s="1">
        <f>data!CL39</f>
        <v>6</v>
      </c>
      <c r="CB39" s="1">
        <f>data!DG39</f>
        <v>13.9968</v>
      </c>
      <c r="CC39" s="1">
        <f>data!J39</f>
        <v>0.21</v>
      </c>
      <c r="CD39" s="1">
        <f>data!CP39</f>
        <v>6</v>
      </c>
      <c r="CE39" s="1">
        <f>data!CQ39</f>
        <v>9</v>
      </c>
      <c r="CF39" s="1">
        <f>data!CR39</f>
        <v>25</v>
      </c>
      <c r="CG39" s="1">
        <f>data!DL39</f>
        <v>4895</v>
      </c>
      <c r="CH39" s="1">
        <f>data!B39</f>
        <v>-13.4</v>
      </c>
      <c r="CI39" s="1">
        <f>data!C39</f>
        <v>30.69</v>
      </c>
      <c r="CJ39" s="1">
        <f>data!DO39</f>
        <v>67.901807159768495</v>
      </c>
      <c r="CK39" s="1">
        <f>data!CN39</f>
        <v>-19.100000000000001</v>
      </c>
      <c r="CL39" s="1">
        <f>data!CO39</f>
        <v>17.399999999999999</v>
      </c>
      <c r="CM39" s="1">
        <f>data!DR39</f>
        <v>1539.6548430579501</v>
      </c>
      <c r="CN39" s="1">
        <f>data!DS39</f>
        <v>67.246375723886999</v>
      </c>
      <c r="CO39" s="1">
        <f>IF(OR(data!DU39="Inf",data!DU39="NaN"),data!X39,data!DU39)</f>
        <v>1.7883336956570199</v>
      </c>
      <c r="CP39" s="1">
        <f>data!DU39</f>
        <v>1.7883336956570199</v>
      </c>
      <c r="CQ39" s="1">
        <f t="shared" si="1"/>
        <v>0.31453622942961185</v>
      </c>
      <c r="CR39" s="1">
        <f>data!DW39</f>
        <v>-2.9284590000000001</v>
      </c>
      <c r="CS39" s="1">
        <f>data!DX39</f>
        <v>284.347015</v>
      </c>
      <c r="CT39" s="1" t="str">
        <f>data!DY39</f>
        <v>14.816284</v>
      </c>
      <c r="CU39" s="1" t="str">
        <f>data!DZ39</f>
        <v>12.587815</v>
      </c>
      <c r="CV39" s="1" t="str">
        <f>data!EA39</f>
        <v>3.153991</v>
      </c>
      <c r="CW39" s="1" t="str">
        <f>data!EB39</f>
        <v>-0.679528</v>
      </c>
      <c r="CX39" s="1" t="str">
        <f>data!EC39</f>
        <v>284.347015</v>
      </c>
    </row>
    <row r="40" spans="1:102">
      <c r="A40" s="7">
        <f>data!A40</f>
        <v>39052</v>
      </c>
      <c r="B40" s="7" t="str">
        <f>data!K40</f>
        <v>IS32</v>
      </c>
      <c r="C40" s="1">
        <f>data!L40</f>
        <v>1511.26566355719</v>
      </c>
      <c r="D40" s="1">
        <f>data!N40</f>
        <v>4.2584470193088503E-2</v>
      </c>
      <c r="E40" s="1">
        <f>data!O40</f>
        <v>2.8244479554517199E-2</v>
      </c>
      <c r="F40" s="1">
        <f>data!P40</f>
        <v>5.5259682141592499E-2</v>
      </c>
      <c r="G40" s="1">
        <f>data!Q40</f>
        <v>5.6488959109034502E-2</v>
      </c>
      <c r="H40" s="1">
        <f>data!R40</f>
        <v>3.18740926051851E-3</v>
      </c>
      <c r="I40" s="1">
        <f>data!S40</f>
        <v>1.9793241065715799E-3</v>
      </c>
      <c r="J40" s="1">
        <f>data!T40</f>
        <v>7.8352651418527302E-3</v>
      </c>
      <c r="K40" s="1">
        <f>data!U40</f>
        <v>4.8511139806429503E-3</v>
      </c>
      <c r="L40" s="1">
        <f>data!V40</f>
        <v>3.2808397933161499</v>
      </c>
      <c r="M40" s="1">
        <f>data!W40</f>
        <v>3.71172828214026</v>
      </c>
      <c r="N40" s="1">
        <f>data!X40</f>
        <v>3.4962840377281998</v>
      </c>
      <c r="O40" s="1">
        <f>data!Z40</f>
        <v>0.21544424441205501</v>
      </c>
      <c r="P40" s="1">
        <f>data!AA40</f>
        <v>0.212130213710823</v>
      </c>
      <c r="Q40" s="1">
        <f>data!AB40</f>
        <v>0.21401620254658901</v>
      </c>
      <c r="R40" s="1">
        <f>data!AC40</f>
        <v>0.213623046875</v>
      </c>
      <c r="S40" s="1">
        <f>data!AD40</f>
        <v>1.8859888357666301E-3</v>
      </c>
      <c r="T40" s="1">
        <f>data!AE40</f>
        <v>1.34233682876346E-2</v>
      </c>
      <c r="U40" s="1">
        <f>data!AF40</f>
        <v>0.224609375</v>
      </c>
      <c r="V40" s="1">
        <f>data!AG40</f>
        <v>1.0348083572485501E-3</v>
      </c>
      <c r="W40" s="1">
        <f>data!AH40</f>
        <v>0.238037109375</v>
      </c>
      <c r="X40" s="1">
        <f>data!AI40</f>
        <v>7.6071852505784604E-5</v>
      </c>
      <c r="Y40" s="1">
        <f>data!AJ40</f>
        <v>70</v>
      </c>
      <c r="Z40" s="1">
        <f>data!AK40</f>
        <v>0.19685870578338399</v>
      </c>
      <c r="AA40" s="1">
        <f>data!AL40</f>
        <v>0.254175423076614</v>
      </c>
      <c r="AB40" s="1">
        <f>data!AM40</f>
        <v>0.21484375</v>
      </c>
      <c r="AC40" s="1">
        <f>data!AN40</f>
        <v>5.7316717293229701E-2</v>
      </c>
      <c r="AD40" s="1">
        <f>data!AO40</f>
        <v>9.5957171396830795E-3</v>
      </c>
      <c r="AE40" s="1">
        <f>data!AP40</f>
        <v>0.458984375</v>
      </c>
      <c r="AF40" s="1">
        <f>data!AQ40</f>
        <v>4.5867209629425797E-5</v>
      </c>
      <c r="AG40" s="1">
        <f>data!AR40</f>
        <v>0.849609375</v>
      </c>
      <c r="AH40" s="1">
        <f>data!AS40</f>
        <v>1.88705581338288E-5</v>
      </c>
      <c r="AI40" s="1">
        <f>data!AT40</f>
        <v>7.4103131817016097E-4</v>
      </c>
      <c r="AJ40" s="1">
        <f>data!AU40</f>
        <v>7.7026802951798696E-4</v>
      </c>
      <c r="AK40" s="1">
        <f>data!AV40</f>
        <v>3.0387347069093102E-4</v>
      </c>
      <c r="AL40" s="1">
        <f>data!AW40</f>
        <v>2.3515117870752901E-4</v>
      </c>
      <c r="AM40" s="1">
        <f>data!AX40</f>
        <v>2.7398054992514399E-5</v>
      </c>
      <c r="AN40" s="1">
        <f>data!AY40</f>
        <v>2.0414713458685798E-5</v>
      </c>
      <c r="AO40" s="1">
        <f>data!AZ40</f>
        <v>8.7517177861755606E-6</v>
      </c>
      <c r="AP40" s="1">
        <f>data!BA40</f>
        <v>7.8088528565010098E-6</v>
      </c>
      <c r="AQ40" s="1">
        <f>data!BB40</f>
        <v>6.2363309779717E-6</v>
      </c>
      <c r="AR40" s="1">
        <f>data!BC40</f>
        <v>5.2550856910511504E-6</v>
      </c>
      <c r="AS40" s="1">
        <f>data!BD40</f>
        <v>2.4298402893239502E-3</v>
      </c>
      <c r="AT40" s="1">
        <f>data!BE40</f>
        <v>3.0917966839681E-3</v>
      </c>
      <c r="AU40" s="1">
        <f>data!BF40</f>
        <v>3.5371228085146698E-4</v>
      </c>
      <c r="AV40" s="1">
        <f>data!BG40</f>
        <v>3.1915236564209398E-4</v>
      </c>
      <c r="AW40" s="1">
        <f>data!BH40</f>
        <v>8.5575363793629695E-5</v>
      </c>
      <c r="AX40" s="1">
        <f>data!BI40</f>
        <v>6.4704267743913204E-5</v>
      </c>
      <c r="AY40" s="1">
        <f>data!BJ40</f>
        <v>1.60139191945909E-5</v>
      </c>
      <c r="AZ40" s="1">
        <f>data!BK40</f>
        <v>1.33487207646748E-5</v>
      </c>
      <c r="BA40" s="1">
        <f>data!BL40</f>
        <v>1.15472038785721E-5</v>
      </c>
      <c r="BB40" s="1">
        <f>data!BM40</f>
        <v>2.1150320866519599E-5</v>
      </c>
      <c r="BC40" s="1">
        <f>data!BN40</f>
        <v>3.7385910936488298E-2</v>
      </c>
      <c r="BD40" s="1">
        <f>data!BO40</f>
        <v>0.13323794477731399</v>
      </c>
      <c r="BE40" s="1">
        <f>data!BP40</f>
        <v>1.52982406396448E-2</v>
      </c>
      <c r="BF40" s="1">
        <f>data!BQ40</f>
        <v>3.4983972283970703E-2</v>
      </c>
      <c r="BG40" s="1">
        <f>data!BR40</f>
        <v>2.51411064618077E-2</v>
      </c>
      <c r="BH40" s="1">
        <f>data!BS40</f>
        <v>0.10647287670253</v>
      </c>
      <c r="BI40" s="1">
        <f>data!BT40</f>
        <v>1.3919914338321401E-2</v>
      </c>
      <c r="BJ40" s="1">
        <f>data!BU40</f>
        <v>1.22448044746805E-2</v>
      </c>
      <c r="BK40" s="1">
        <f>data!BV40</f>
        <v>0.17055445875671099</v>
      </c>
      <c r="BL40" s="1">
        <f>data!BW40</f>
        <v>17.336864401467899</v>
      </c>
      <c r="BM40" s="1">
        <f>data!BX40</f>
        <v>20.736256362267799</v>
      </c>
      <c r="BN40" s="1">
        <f>data!BY40</f>
        <v>1.4870431813843099</v>
      </c>
      <c r="BO40" s="1">
        <f>data!BZ40</f>
        <v>0.29464282206694598</v>
      </c>
      <c r="BP40" s="1">
        <f>data!CA40</f>
        <v>0.16</v>
      </c>
      <c r="BQ40" s="1">
        <f>data!CB40</f>
        <v>2.6</v>
      </c>
      <c r="BR40" s="1">
        <f>data!CC40</f>
        <v>208.40899999999999</v>
      </c>
      <c r="BS40" s="1">
        <f>data!CD40</f>
        <v>0.34300000000000003</v>
      </c>
      <c r="BT40" s="1">
        <f>data!CE40</f>
        <v>6</v>
      </c>
      <c r="BU40" s="1">
        <f>data!CF40</f>
        <v>41</v>
      </c>
      <c r="BV40" s="1">
        <f>data!CG40</f>
        <v>0</v>
      </c>
      <c r="BW40" s="1">
        <f>data!CH40</f>
        <v>7</v>
      </c>
      <c r="BX40" s="1">
        <f>data!CI40</f>
        <v>34</v>
      </c>
      <c r="BY40" s="1">
        <f>data!CJ40</f>
        <v>3</v>
      </c>
      <c r="BZ40" s="1">
        <f>data!CK40</f>
        <v>513.06122469902004</v>
      </c>
      <c r="CA40" s="1">
        <f>data!CL40</f>
        <v>1</v>
      </c>
      <c r="CB40" s="1">
        <f>data!DG40</f>
        <v>3.7625999999999999</v>
      </c>
      <c r="CC40" s="1">
        <f>data!J40</f>
        <v>0.21</v>
      </c>
      <c r="CD40" s="1">
        <f>data!CP40</f>
        <v>6</v>
      </c>
      <c r="CE40" s="1">
        <f>data!CQ40</f>
        <v>9</v>
      </c>
      <c r="CF40" s="1">
        <f>data!CR40</f>
        <v>25</v>
      </c>
      <c r="CG40" s="1">
        <f>data!DL40</f>
        <v>4835</v>
      </c>
      <c r="CH40" s="1">
        <f>data!B40</f>
        <v>-13.4</v>
      </c>
      <c r="CI40" s="1">
        <f>data!C40</f>
        <v>30.69</v>
      </c>
      <c r="CJ40" s="1">
        <f>data!DO40</f>
        <v>206.273217369901</v>
      </c>
      <c r="CK40" s="1">
        <f>data!CN40</f>
        <v>-1.3</v>
      </c>
      <c r="CL40" s="1">
        <f>data!CO40</f>
        <v>36.799999999999997</v>
      </c>
      <c r="CM40" s="1">
        <f>data!DR40</f>
        <v>1511.26566355719</v>
      </c>
      <c r="CN40" s="1">
        <f>data!DS40</f>
        <v>206.26764606531199</v>
      </c>
      <c r="CO40" s="1">
        <f>IF(OR(data!DU40="Inf",data!DU40="NaN"),data!X40,data!DU40)</f>
        <v>3.53888408213056</v>
      </c>
      <c r="CP40" s="1">
        <f>data!DU40</f>
        <v>3.53888408213056</v>
      </c>
      <c r="CQ40" s="1">
        <f t="shared" si="1"/>
        <v>0.31256787250407236</v>
      </c>
      <c r="CR40" s="1">
        <f>data!DW40</f>
        <v>6.8321699999999996</v>
      </c>
      <c r="CS40" s="1">
        <f>data!DX40</f>
        <v>281.70974699999999</v>
      </c>
      <c r="CT40" s="1" t="str">
        <f>data!DY40</f>
        <v>4.333005</v>
      </c>
      <c r="CU40" s="1" t="str">
        <f>data!DZ40</f>
        <v>21.464226</v>
      </c>
      <c r="CV40" s="1" t="str">
        <f>data!EA40</f>
        <v>-6.692410</v>
      </c>
      <c r="CW40" s="1" t="str">
        <f>data!EB40</f>
        <v>-7.635301</v>
      </c>
      <c r="CX40" s="1" t="str">
        <f>data!EC40</f>
        <v>281.709747</v>
      </c>
    </row>
    <row r="41" spans="1:102">
      <c r="A41" s="7">
        <f>data!A41</f>
        <v>39004</v>
      </c>
      <c r="B41" s="7" t="str">
        <f>data!K41</f>
        <v>IS53</v>
      </c>
      <c r="C41" s="1">
        <f>data!L41</f>
        <v>2320.1950879683</v>
      </c>
      <c r="D41" s="1">
        <f>data!N41</f>
        <v>3.8494759202247202E-2</v>
      </c>
      <c r="E41" s="1">
        <f>data!O41</f>
        <v>1.28421869754844E-2</v>
      </c>
      <c r="F41" s="1">
        <f>data!P41</f>
        <v>6.1130195521274001E-2</v>
      </c>
      <c r="G41" s="1">
        <f>data!Q41</f>
        <v>2.56843739509687E-2</v>
      </c>
      <c r="H41" s="1">
        <f>data!R41</f>
        <v>5.4615282638198698E-3</v>
      </c>
      <c r="I41" s="1">
        <f>data!S41</f>
        <v>3.14916845765763E-3</v>
      </c>
      <c r="J41" s="1">
        <f>data!T41</f>
        <v>6.3660422594131703E-3</v>
      </c>
      <c r="K41" s="1">
        <f>data!U41</f>
        <v>3.6925721450376502E-3</v>
      </c>
      <c r="L41" s="1">
        <f>data!V41</f>
        <v>3.6439407437020499</v>
      </c>
      <c r="M41" s="1">
        <f>data!W41</f>
        <v>2.7447411264522499</v>
      </c>
      <c r="N41" s="1">
        <f>data!X41</f>
        <v>3.1943409350771499</v>
      </c>
      <c r="O41" s="1">
        <f>data!Z41</f>
        <v>0.44959980862489601</v>
      </c>
      <c r="P41" s="1">
        <f>data!AA41</f>
        <v>0.26912658606671702</v>
      </c>
      <c r="Q41" s="1">
        <f>data!AB41</f>
        <v>0.273900129448305</v>
      </c>
      <c r="R41" s="1">
        <f>data!AC41</f>
        <v>0.272216796875</v>
      </c>
      <c r="S41" s="1">
        <f>data!AD41</f>
        <v>4.7735433815874204E-3</v>
      </c>
      <c r="T41" s="1">
        <f>data!AE41</f>
        <v>1.5180783287568099E-2</v>
      </c>
      <c r="U41" s="1">
        <f>data!AF41</f>
        <v>0.27587890625</v>
      </c>
      <c r="V41" s="1">
        <f>data!AG41</f>
        <v>2.7659513504558701E-3</v>
      </c>
      <c r="W41" s="1">
        <f>data!AH41</f>
        <v>0.289306640625</v>
      </c>
      <c r="X41" s="1">
        <f>data!AI41</f>
        <v>1.5928954520553801E-3</v>
      </c>
      <c r="Y41" s="1">
        <f>data!AJ41</f>
        <v>40</v>
      </c>
      <c r="Z41" s="1">
        <f>data!AK41</f>
        <v>0.26762494462766101</v>
      </c>
      <c r="AA41" s="1">
        <f>data!AL41</f>
        <v>0.36426649238863301</v>
      </c>
      <c r="AB41" s="1">
        <f>data!AM41</f>
        <v>0.33203125</v>
      </c>
      <c r="AC41" s="1">
        <f>data!AN41</f>
        <v>9.6641547760972099E-2</v>
      </c>
      <c r="AD41" s="1">
        <f>data!AO41</f>
        <v>1.36254567821849E-2</v>
      </c>
      <c r="AE41" s="1">
        <f>data!AP41</f>
        <v>0.44921875</v>
      </c>
      <c r="AF41" s="1">
        <f>data!AQ41</f>
        <v>1.3393794679434701E-4</v>
      </c>
      <c r="AG41" s="1">
        <f>data!AR41</f>
        <v>0.546875</v>
      </c>
      <c r="AH41" s="1">
        <f>data!AS41</f>
        <v>4.62943136202432E-5</v>
      </c>
      <c r="AI41" s="1">
        <f>data!AT41</f>
        <v>2.60968793495567E-3</v>
      </c>
      <c r="AJ41" s="1">
        <f>data!AU41</f>
        <v>1.81966028476588E-3</v>
      </c>
      <c r="AK41" s="1">
        <f>data!AV41</f>
        <v>4.2527694020306102E-3</v>
      </c>
      <c r="AL41" s="1">
        <f>data!AW41</f>
        <v>1.80220098590821E-3</v>
      </c>
      <c r="AM41" s="1">
        <f>data!AX41</f>
        <v>6.8652403196071805E-5</v>
      </c>
      <c r="AN41" s="1">
        <f>data!AY41</f>
        <v>6.6325444956022195E-5</v>
      </c>
      <c r="AO41" s="1">
        <f>data!AZ41</f>
        <v>2.66118943614586E-5</v>
      </c>
      <c r="AP41" s="1">
        <f>data!BA41</f>
        <v>3.3693233094428502E-5</v>
      </c>
      <c r="AQ41" s="1">
        <f>data!BB41</f>
        <v>1.4308887037161199E-5</v>
      </c>
      <c r="AR41" s="1">
        <f>data!BC41</f>
        <v>1.2049144807268199E-5</v>
      </c>
      <c r="AS41" s="1">
        <f>data!BD41</f>
        <v>4.1559585931814904E-3</v>
      </c>
      <c r="AT41" s="1">
        <f>data!BE41</f>
        <v>3.7816007977742499E-3</v>
      </c>
      <c r="AU41" s="1">
        <f>data!BF41</f>
        <v>5.3839133525521703E-3</v>
      </c>
      <c r="AV41" s="1">
        <f>data!BG41</f>
        <v>4.5276034475859699E-3</v>
      </c>
      <c r="AW41" s="1">
        <f>data!BH41</f>
        <v>3.1487710422544601E-4</v>
      </c>
      <c r="AX41" s="1">
        <f>data!BI41</f>
        <v>2.5487001790820203E-4</v>
      </c>
      <c r="AY41" s="1">
        <f>data!BJ41</f>
        <v>7.9348625955578901E-5</v>
      </c>
      <c r="AZ41" s="1">
        <f>data!BK41</f>
        <v>8.2825891012409004E-5</v>
      </c>
      <c r="BA41" s="1">
        <f>data!BL41</f>
        <v>1.46272083977511E-5</v>
      </c>
      <c r="BB41" s="1">
        <f>data!BM41</f>
        <v>1.59502296400744E-5</v>
      </c>
      <c r="BC41" s="1">
        <f>data!BN41</f>
        <v>3.69346241245661E-2</v>
      </c>
      <c r="BD41" s="1">
        <f>data!BO41</f>
        <v>1.3050017918470099E-2</v>
      </c>
      <c r="BE41" s="1">
        <f>data!BP41</f>
        <v>1.4690833748378301E-2</v>
      </c>
      <c r="BF41" s="1">
        <f>data!BQ41</f>
        <v>1.9920441636199201E-2</v>
      </c>
      <c r="BG41" s="1">
        <f>data!BR41</f>
        <v>1.7305637692288701E-2</v>
      </c>
      <c r="BH41" s="1">
        <f>data!BS41</f>
        <v>6.1880376074602596E-3</v>
      </c>
      <c r="BI41" s="1">
        <f>data!BT41</f>
        <v>3.6978912004247901E-3</v>
      </c>
      <c r="BJ41" s="1">
        <f>data!BU41</f>
        <v>1.9628986432277298E-2</v>
      </c>
      <c r="BK41" s="1">
        <f>data!BV41</f>
        <v>1.4442810568020799E-2</v>
      </c>
      <c r="BL41" s="1">
        <f>data!BW41</f>
        <v>11.1928736002766</v>
      </c>
      <c r="BM41" s="1">
        <f>data!BX41</f>
        <v>7.9855610313072498</v>
      </c>
      <c r="BN41" s="1">
        <f>data!BY41</f>
        <v>2.1342538646249301</v>
      </c>
      <c r="BO41" s="1">
        <f>data!BZ41</f>
        <v>8.3368103791621004E-2</v>
      </c>
      <c r="BP41" s="1">
        <f>data!CA41</f>
        <v>0.26</v>
      </c>
      <c r="BQ41" s="1">
        <f>data!CB41</f>
        <v>1.61</v>
      </c>
      <c r="BR41" s="1">
        <f>data!CC41</f>
        <v>235.77</v>
      </c>
      <c r="BS41" s="1">
        <f>data!CD41</f>
        <v>0.34200000000000003</v>
      </c>
      <c r="BT41" s="1">
        <f>data!CE41</f>
        <v>19</v>
      </c>
      <c r="BU41" s="1">
        <f>data!CF41</f>
        <v>17</v>
      </c>
      <c r="BV41" s="1">
        <f>data!CG41</f>
        <v>0</v>
      </c>
      <c r="BW41" s="1">
        <f>data!CH41</f>
        <v>20</v>
      </c>
      <c r="BX41" s="1">
        <f>data!CI41</f>
        <v>24</v>
      </c>
      <c r="BY41" s="1">
        <f>data!CJ41</f>
        <v>21</v>
      </c>
      <c r="BZ41" s="1">
        <f>data!CK41</f>
        <v>438.54852151870699</v>
      </c>
      <c r="CA41" s="1">
        <f>data!CL41</f>
        <v>1</v>
      </c>
      <c r="CB41" s="1">
        <f>data!DG41</f>
        <v>-12.4506</v>
      </c>
      <c r="CC41" s="1">
        <f>data!J41</f>
        <v>0.66</v>
      </c>
      <c r="CD41" s="1">
        <f>data!CP41</f>
        <v>18</v>
      </c>
      <c r="CE41" s="1">
        <f>data!CQ41</f>
        <v>10</v>
      </c>
      <c r="CF41" s="1">
        <f>data!CR41</f>
        <v>49</v>
      </c>
      <c r="CG41" s="1">
        <f>data!DL41</f>
        <v>8121</v>
      </c>
      <c r="CH41" s="1">
        <f>data!B41</f>
        <v>49.4</v>
      </c>
      <c r="CI41" s="1">
        <f>data!C41</f>
        <v>-174.5</v>
      </c>
      <c r="CJ41" s="1">
        <f>data!DO41</f>
        <v>236.633775448081</v>
      </c>
      <c r="CK41" s="1">
        <f>data!CN41</f>
        <v>64.8</v>
      </c>
      <c r="CL41" s="1">
        <f>data!CO41</f>
        <v>-146.9</v>
      </c>
      <c r="CM41" s="1">
        <f>data!DR41</f>
        <v>2320.1950879683</v>
      </c>
      <c r="CN41" s="1">
        <f>data!DS41</f>
        <v>235.00487330910599</v>
      </c>
      <c r="CO41" s="1">
        <f>IF(OR(data!DU41="Inf",data!DU41="NaN"),data!X41,data!DU41)</f>
        <v>3.0609484675351499</v>
      </c>
      <c r="CP41" s="1">
        <f>data!DU41</f>
        <v>3.0609484675351499</v>
      </c>
      <c r="CQ41" s="1">
        <f t="shared" si="1"/>
        <v>0.28570312621207977</v>
      </c>
      <c r="CR41" s="1">
        <f>data!DW41</f>
        <v>4.0380039999999999</v>
      </c>
      <c r="CS41" s="1">
        <f>data!DX41</f>
        <v>264.38302599999997</v>
      </c>
      <c r="CT41" s="1" t="str">
        <f>data!DY41</f>
        <v>-11.926628</v>
      </c>
      <c r="CU41" s="1" t="str">
        <f>data!DZ41</f>
        <v>-8.280729</v>
      </c>
      <c r="CV41" s="1" t="str">
        <f>data!EA41</f>
        <v>-4.014768</v>
      </c>
      <c r="CW41" s="1" t="str">
        <f>data!EB41</f>
        <v>-3.152726</v>
      </c>
      <c r="CX41" s="1" t="str">
        <f>data!EC41</f>
        <v>264.383026</v>
      </c>
    </row>
    <row r="42" spans="1:102">
      <c r="A42" s="7">
        <f>data!A42</f>
        <v>38992</v>
      </c>
      <c r="B42" s="7" t="str">
        <f>data!K42</f>
        <v>IS33</v>
      </c>
      <c r="C42" s="1">
        <f>data!L42</f>
        <v>3725.10715600102</v>
      </c>
      <c r="D42" s="1">
        <f>data!N42</f>
        <v>7.1827814703007101E-2</v>
      </c>
      <c r="E42" s="1">
        <f>data!O42</f>
        <v>1.8394512103614299E-2</v>
      </c>
      <c r="F42" s="1">
        <f>data!P42</f>
        <v>0.119508835578529</v>
      </c>
      <c r="G42" s="1">
        <f>data!Q42</f>
        <v>3.6789024207228599E-2</v>
      </c>
      <c r="H42" s="1">
        <f>data!R42</f>
        <v>6.3741637042339901E-3</v>
      </c>
      <c r="I42" s="1">
        <f>data!S42</f>
        <v>3.6621844237616102E-3</v>
      </c>
      <c r="J42" s="1">
        <f>data!T42</f>
        <v>7.4287894823464803E-3</v>
      </c>
      <c r="K42" s="1">
        <f>data!U42</f>
        <v>4.4517953318985804E-3</v>
      </c>
      <c r="L42" s="1">
        <f>data!V42</f>
        <v>3.12646322777573</v>
      </c>
      <c r="M42" s="1">
        <f>data!W42</f>
        <v>3.4038799435422802</v>
      </c>
      <c r="N42" s="1">
        <f>data!X42</f>
        <v>3.265171585659</v>
      </c>
      <c r="O42" s="1">
        <f>data!Z42</f>
        <v>0.13870835788327401</v>
      </c>
      <c r="P42" s="1">
        <f>data!AA42</f>
        <v>0.284732980544459</v>
      </c>
      <c r="Q42" s="1">
        <f>data!AB42</f>
        <v>0.28568004690107701</v>
      </c>
      <c r="R42" s="1">
        <f>data!AC42</f>
        <v>0.2850341796875</v>
      </c>
      <c r="S42" s="1">
        <f>data!AD42</f>
        <v>9.4706635661823103E-4</v>
      </c>
      <c r="T42" s="1">
        <f>data!AE42</f>
        <v>4.2249052629758303E-2</v>
      </c>
      <c r="U42" s="1">
        <f>data!AF42</f>
        <v>0.2899169921875</v>
      </c>
      <c r="V42" s="1">
        <f>data!AG42</f>
        <v>4.8529097500865596E-3</v>
      </c>
      <c r="W42" s="1">
        <f>data!AH42</f>
        <v>0.2960205078125</v>
      </c>
      <c r="X42" s="1">
        <f>data!AI42</f>
        <v>3.4211296633285902E-3</v>
      </c>
      <c r="Y42" s="1">
        <f>data!AJ42</f>
        <v>60</v>
      </c>
      <c r="Z42" s="1">
        <f>data!AK42</f>
        <v>0.32217475622694502</v>
      </c>
      <c r="AA42" s="1">
        <f>data!AL42</f>
        <v>0.33702783638411299</v>
      </c>
      <c r="AB42" s="1">
        <f>data!AM42</f>
        <v>0.33203125</v>
      </c>
      <c r="AC42" s="1">
        <f>data!AN42</f>
        <v>1.4853080157168E-2</v>
      </c>
      <c r="AD42" s="1">
        <f>data!AO42</f>
        <v>4.09672198475571E-2</v>
      </c>
      <c r="AE42" s="1">
        <f>data!AP42</f>
        <v>0.439453125</v>
      </c>
      <c r="AF42" s="1">
        <f>data!AQ42</f>
        <v>1.0233904522931199E-3</v>
      </c>
      <c r="AG42" s="1">
        <f>data!AR42</f>
        <v>0.546875</v>
      </c>
      <c r="AH42" s="1">
        <f>data!AS42</f>
        <v>1.09474908778354E-4</v>
      </c>
      <c r="AI42" s="1">
        <f>data!AT42</f>
        <v>3.4987596993294998E-3</v>
      </c>
      <c r="AJ42" s="1">
        <f>data!AU42</f>
        <v>4.8954471741711096E-3</v>
      </c>
      <c r="AK42" s="1">
        <f>data!AV42</f>
        <v>3.3622315620322999E-3</v>
      </c>
      <c r="AL42" s="1">
        <f>data!AW42</f>
        <v>2.84355061599741E-3</v>
      </c>
      <c r="AM42" s="1">
        <f>data!AX42</f>
        <v>1.53763342332686E-4</v>
      </c>
      <c r="AN42" s="1">
        <f>data!AY42</f>
        <v>1.8884140261048101E-4</v>
      </c>
      <c r="AO42" s="1">
        <f>data!AZ42</f>
        <v>3.84140797705156E-5</v>
      </c>
      <c r="AP42" s="1">
        <f>data!BA42</f>
        <v>3.5265387258054199E-5</v>
      </c>
      <c r="AQ42" s="1">
        <f>data!BB42</f>
        <v>8.7046527339399798E-6</v>
      </c>
      <c r="AR42" s="1">
        <f>data!BC42</f>
        <v>9.9811392076919603E-6</v>
      </c>
      <c r="AS42" s="1">
        <f>data!BD42</f>
        <v>3.4023221317143401E-3</v>
      </c>
      <c r="AT42" s="1">
        <f>data!BE42</f>
        <v>3.62733574679302E-3</v>
      </c>
      <c r="AU42" s="1">
        <f>data!BF42</f>
        <v>4.2022334191889098E-3</v>
      </c>
      <c r="AV42" s="1">
        <f>data!BG42</f>
        <v>4.9737442997759302E-3</v>
      </c>
      <c r="AW42" s="1">
        <f>data!BH42</f>
        <v>7.5208659252777902E-4</v>
      </c>
      <c r="AX42" s="1">
        <f>data!BI42</f>
        <v>9.8562156813937203E-4</v>
      </c>
      <c r="AY42" s="1">
        <f>data!BJ42</f>
        <v>7.6233423291596097E-5</v>
      </c>
      <c r="AZ42" s="1">
        <f>data!BK42</f>
        <v>9.8749992082591194E-5</v>
      </c>
      <c r="BA42" s="1">
        <f>data!BL42</f>
        <v>2.7007803063872201E-5</v>
      </c>
      <c r="BB42" s="1">
        <f>data!BM42</f>
        <v>2.85131725340627E-5</v>
      </c>
      <c r="BC42" s="1">
        <f>data!BN42</f>
        <v>0.215029459387233</v>
      </c>
      <c r="BD42" s="1">
        <f>data!BO42</f>
        <v>1.24614054502318E-2</v>
      </c>
      <c r="BE42" s="1">
        <f>data!BP42</f>
        <v>4.5000973507458499E-2</v>
      </c>
      <c r="BF42" s="1">
        <f>data!BQ42</f>
        <v>6.4209815294476905E-2</v>
      </c>
      <c r="BG42" s="1">
        <f>data!BR42</f>
        <v>5.4605394400967698E-2</v>
      </c>
      <c r="BH42" s="1">
        <f>data!BS42</f>
        <v>8.6733453778332394E-3</v>
      </c>
      <c r="BI42" s="1">
        <f>data!BT42</f>
        <v>1.3582702286340301E-2</v>
      </c>
      <c r="BJ42" s="1">
        <f>data!BU42</f>
        <v>0.16042406498626499</v>
      </c>
      <c r="BK42" s="1">
        <f>data!BV42</f>
        <v>1.5182672552559701E-2</v>
      </c>
      <c r="BL42" s="1">
        <f>data!BW42</f>
        <v>18.748943567161099</v>
      </c>
      <c r="BM42" s="1">
        <f>data!BX42</f>
        <v>12.2207123934444</v>
      </c>
      <c r="BN42" s="1">
        <f>data!BY42</f>
        <v>3.93787943015796</v>
      </c>
      <c r="BO42" s="1">
        <f>data!BZ42</f>
        <v>0.10460232903008999</v>
      </c>
      <c r="BP42" s="1">
        <f>data!CA42</f>
        <v>0.08</v>
      </c>
      <c r="BQ42" s="1">
        <f>data!CB42</f>
        <v>1.4</v>
      </c>
      <c r="BR42" s="1">
        <f>data!CC42</f>
        <v>11.423</v>
      </c>
      <c r="BS42" s="1">
        <f>data!CD42</f>
        <v>0.34899999999999998</v>
      </c>
      <c r="BT42" s="1">
        <f>data!CE42</f>
        <v>21</v>
      </c>
      <c r="BU42" s="1">
        <f>data!CF42</f>
        <v>15</v>
      </c>
      <c r="BV42" s="1">
        <f>data!CG42</f>
        <v>0</v>
      </c>
      <c r="BW42" s="1">
        <f>data!CH42</f>
        <v>22</v>
      </c>
      <c r="BX42" s="1">
        <f>data!CI42</f>
        <v>35</v>
      </c>
      <c r="BY42" s="1">
        <f>data!CJ42</f>
        <v>52</v>
      </c>
      <c r="BZ42" s="1">
        <f>data!CK42</f>
        <v>957.55102038383495</v>
      </c>
      <c r="CA42" s="1">
        <f>data!CL42</f>
        <v>1</v>
      </c>
      <c r="CB42" s="1">
        <f>data!DG42</f>
        <v>-4.9977999999999998</v>
      </c>
      <c r="CC42" s="1">
        <f>data!J42</f>
        <v>0.25</v>
      </c>
      <c r="CD42" s="1">
        <f>data!CP42</f>
        <v>19</v>
      </c>
      <c r="CE42" s="1">
        <f>data!CQ42</f>
        <v>10</v>
      </c>
      <c r="CF42" s="1">
        <f>data!CR42</f>
        <v>27</v>
      </c>
      <c r="CG42" s="1">
        <f>data!DL42</f>
        <v>12113</v>
      </c>
      <c r="CH42" s="1">
        <f>data!B42</f>
        <v>14</v>
      </c>
      <c r="CI42" s="1">
        <f>data!C42</f>
        <v>53.1</v>
      </c>
      <c r="CJ42" s="1">
        <f>data!DO42</f>
        <v>9.9413206725277803</v>
      </c>
      <c r="CK42" s="1">
        <f>data!CN42</f>
        <v>-18.8</v>
      </c>
      <c r="CL42" s="1">
        <f>data!CO42</f>
        <v>47.5</v>
      </c>
      <c r="CM42" s="1">
        <f>data!DR42</f>
        <v>3725.10715600102</v>
      </c>
      <c r="CN42" s="1">
        <f>data!DS42</f>
        <v>10.2241026885662</v>
      </c>
      <c r="CO42" s="1">
        <f>IF(OR(data!DU42="Inf",data!DU42="NaN"),data!X42,data!DU42)</f>
        <v>3.2129564206501602</v>
      </c>
      <c r="CP42" s="1">
        <f>data!DU42</f>
        <v>3.2129564206501602</v>
      </c>
      <c r="CQ42" s="1">
        <f t="shared" si="1"/>
        <v>0.30752969173623546</v>
      </c>
      <c r="CR42" s="1">
        <f>data!DW42</f>
        <v>4.9888940000000002</v>
      </c>
      <c r="CS42" s="1">
        <f>data!DX42</f>
        <v>280.06781000000001</v>
      </c>
      <c r="CT42" s="1" t="str">
        <f>data!DY42</f>
        <v>-4.871103</v>
      </c>
      <c r="CU42" s="1" t="str">
        <f>data!DZ42</f>
        <v>-29.935846</v>
      </c>
      <c r="CV42" s="1" t="str">
        <f>data!EA42</f>
        <v>-4.872044</v>
      </c>
      <c r="CW42" s="1" t="str">
        <f>data!EB42</f>
        <v>-5.852590</v>
      </c>
      <c r="CX42" s="1" t="str">
        <f>data!EC42</f>
        <v>280.067810</v>
      </c>
    </row>
    <row r="43" spans="1:102">
      <c r="A43" s="7">
        <f>data!A43</f>
        <v>38992</v>
      </c>
      <c r="B43" s="7" t="str">
        <f>data!K43</f>
        <v>IS32</v>
      </c>
      <c r="C43" s="1">
        <f>data!L43</f>
        <v>2467.0077314709802</v>
      </c>
      <c r="D43" s="1">
        <f>data!N43</f>
        <v>4.2845985786159002E-2</v>
      </c>
      <c r="E43" s="1">
        <f>data!O43</f>
        <v>1.77310925786207E-2</v>
      </c>
      <c r="F43" s="1">
        <f>data!P43</f>
        <v>6.9342926253427806E-2</v>
      </c>
      <c r="G43" s="1">
        <f>data!Q43</f>
        <v>3.5462185157241401E-2</v>
      </c>
      <c r="H43" s="1">
        <f>data!R43</f>
        <v>4.0892102096880103E-3</v>
      </c>
      <c r="I43" s="1">
        <f>data!S43</f>
        <v>2.4185666785781902E-3</v>
      </c>
      <c r="J43" s="1">
        <f>data!T43</f>
        <v>5.1744590507814296E-3</v>
      </c>
      <c r="K43" s="1">
        <f>data!U43</f>
        <v>3.0328045471909502E-3</v>
      </c>
      <c r="L43" s="1">
        <f>data!V43</f>
        <v>6.0983785354812898</v>
      </c>
      <c r="M43" s="1">
        <f>data!W43</f>
        <v>4.6793689881460496</v>
      </c>
      <c r="N43" s="1">
        <f>data!X43</f>
        <v>5.3888737618136702</v>
      </c>
      <c r="O43" s="1">
        <f>data!Z43</f>
        <v>0.70950477366761799</v>
      </c>
      <c r="P43" s="1">
        <f>data!AA43</f>
        <v>0.242216636162981</v>
      </c>
      <c r="Q43" s="1">
        <f>data!AB43</f>
        <v>0.24324488564826499</v>
      </c>
      <c r="R43" s="1">
        <f>data!AC43</f>
        <v>0.242919921875</v>
      </c>
      <c r="S43" s="1">
        <f>data!AD43</f>
        <v>1.0282494852832699E-3</v>
      </c>
      <c r="T43" s="1">
        <f>data!AE43</f>
        <v>1.6830631888558201E-2</v>
      </c>
      <c r="U43" s="1">
        <f>data!AF43</f>
        <v>0.250244140625</v>
      </c>
      <c r="V43" s="1">
        <f>data!AG43</f>
        <v>4.3243461987209098E-4</v>
      </c>
      <c r="W43" s="1">
        <f>data!AH43</f>
        <v>0.263671875</v>
      </c>
      <c r="X43" s="1">
        <f>data!AI43</f>
        <v>9.0922516149107805E-4</v>
      </c>
      <c r="Y43" s="1">
        <f>data!AJ43</f>
        <v>40</v>
      </c>
      <c r="Z43" s="1">
        <f>data!AK43</f>
        <v>0</v>
      </c>
      <c r="AA43" s="1">
        <f>data!AL43</f>
        <v>0</v>
      </c>
      <c r="AB43" s="1">
        <f>data!AM43</f>
        <v>0.15625</v>
      </c>
      <c r="AC43" s="1">
        <f>data!AN43</f>
        <v>0</v>
      </c>
      <c r="AD43" s="1">
        <f>data!AO43</f>
        <v>2.6500174633211099E-2</v>
      </c>
      <c r="AE43" s="1">
        <f>data!AP43</f>
        <v>0.33203125</v>
      </c>
      <c r="AF43" s="1">
        <f>data!AQ43</f>
        <v>4.0576728757791501E-4</v>
      </c>
      <c r="AG43" s="1">
        <f>data!AR43</f>
        <v>0.44921875</v>
      </c>
      <c r="AH43" s="1">
        <f>data!AS43</f>
        <v>1.09860663704189E-4</v>
      </c>
      <c r="AI43" s="1">
        <f>data!AT43</f>
        <v>4.9021289857415905E-4</v>
      </c>
      <c r="AJ43" s="1">
        <f>data!AU43</f>
        <v>6.4887235388419798E-4</v>
      </c>
      <c r="AK43" s="1">
        <f>data!AV43</f>
        <v>3.8170964735775002E-4</v>
      </c>
      <c r="AL43" s="1">
        <f>data!AW43</f>
        <v>3.9193179907624998E-4</v>
      </c>
      <c r="AM43" s="1">
        <f>data!AX43</f>
        <v>8.4636676487503799E-5</v>
      </c>
      <c r="AN43" s="1">
        <f>data!AY43</f>
        <v>9.5858814151735303E-5</v>
      </c>
      <c r="AO43" s="1">
        <f>data!AZ43</f>
        <v>1.8623072903518499E-5</v>
      </c>
      <c r="AP43" s="1">
        <f>data!BA43</f>
        <v>1.7996659014661999E-5</v>
      </c>
      <c r="AQ43" s="1">
        <f>data!BB43</f>
        <v>1.25782235650687E-5</v>
      </c>
      <c r="AR43" s="1">
        <f>data!BC43</f>
        <v>1.3248402461508601E-5</v>
      </c>
      <c r="AS43" s="1">
        <f>data!BD43</f>
        <v>0.41076095483275799</v>
      </c>
      <c r="AT43" s="1">
        <f>data!BE43</f>
        <v>0.29312456009839499</v>
      </c>
      <c r="AU43" s="1">
        <f>data!BF43</f>
        <v>1.1134795721573099E-3</v>
      </c>
      <c r="AV43" s="1">
        <f>data!BG43</f>
        <v>1.39519114375069E-3</v>
      </c>
      <c r="AW43" s="1">
        <f>data!BH43</f>
        <v>2.00791413594534E-4</v>
      </c>
      <c r="AX43" s="1">
        <f>data!BI43</f>
        <v>2.30120555555307E-4</v>
      </c>
      <c r="AY43" s="1">
        <f>data!BJ43</f>
        <v>7.1659896397302495E-5</v>
      </c>
      <c r="AZ43" s="1">
        <f>data!BK43</f>
        <v>5.0637544600256503E-5</v>
      </c>
      <c r="BA43" s="1">
        <f>data!BL43</f>
        <v>2.9617152940050599E-5</v>
      </c>
      <c r="BB43" s="1">
        <f>data!BM43</f>
        <v>2.2670141691696799E-5</v>
      </c>
      <c r="BC43" s="1">
        <f>data!BN43</f>
        <v>5.4828304367158201E-2</v>
      </c>
      <c r="BD43" s="1">
        <f>data!BO43</f>
        <v>8.7728592848911897E-3</v>
      </c>
      <c r="BE43" s="1">
        <f>data!BP43</f>
        <v>1.6107409518273299E-2</v>
      </c>
      <c r="BF43" s="1">
        <f>data!BQ43</f>
        <v>1.7088295089404501E-2</v>
      </c>
      <c r="BG43" s="1">
        <f>data!BR43</f>
        <v>1.6597852303838902E-2</v>
      </c>
      <c r="BH43" s="1">
        <f>data!BS43</f>
        <v>8.8689047184681707E-3</v>
      </c>
      <c r="BI43" s="1">
        <f>data!BT43</f>
        <v>6.9359083891495704E-4</v>
      </c>
      <c r="BJ43" s="1">
        <f>data!BU43</f>
        <v>3.8230452063319299E-2</v>
      </c>
      <c r="BK43" s="1">
        <f>data!BV43</f>
        <v>1.2474795827498299E-2</v>
      </c>
      <c r="BL43" s="1">
        <f>data!BW43</f>
        <v>16.957535244615901</v>
      </c>
      <c r="BM43" s="1">
        <f>data!BX43</f>
        <v>13.258874985181199</v>
      </c>
      <c r="BN43" s="1">
        <f>data!BY43</f>
        <v>3.3033372850580802</v>
      </c>
      <c r="BO43" s="1">
        <f>data!BZ43</f>
        <v>0.159418545071493</v>
      </c>
      <c r="BP43" s="1">
        <f>data!CA43</f>
        <v>0.11</v>
      </c>
      <c r="BQ43" s="1">
        <f>data!CB43</f>
        <v>1.8</v>
      </c>
      <c r="BR43" s="1">
        <f>data!CC43</f>
        <v>45.472999999999999</v>
      </c>
      <c r="BS43" s="1">
        <f>data!CD43</f>
        <v>0.34799999999999998</v>
      </c>
      <c r="BT43" s="1">
        <f>data!CE43</f>
        <v>20</v>
      </c>
      <c r="BU43" s="1">
        <f>data!CF43</f>
        <v>23</v>
      </c>
      <c r="BV43" s="1">
        <f>data!CG43</f>
        <v>0</v>
      </c>
      <c r="BW43" s="1">
        <f>data!CH43</f>
        <v>21</v>
      </c>
      <c r="BX43" s="1">
        <f>data!CI43</f>
        <v>31</v>
      </c>
      <c r="BY43" s="1">
        <f>data!CJ43</f>
        <v>54</v>
      </c>
      <c r="BZ43" s="1">
        <f>data!CK43</f>
        <v>582.244897842407</v>
      </c>
      <c r="CA43" s="1">
        <f>data!CL43</f>
        <v>1</v>
      </c>
      <c r="CB43" s="1">
        <f>data!DG43</f>
        <v>-28.808399999999999</v>
      </c>
      <c r="CC43" s="1">
        <f>data!J43</f>
        <v>0.25</v>
      </c>
      <c r="CD43" s="1">
        <f>data!CP43</f>
        <v>19</v>
      </c>
      <c r="CE43" s="1">
        <f>data!CQ43</f>
        <v>10</v>
      </c>
      <c r="CF43" s="1">
        <f>data!CR43</f>
        <v>27</v>
      </c>
      <c r="CG43" s="1">
        <f>data!DL43</f>
        <v>8401</v>
      </c>
      <c r="CH43" s="1">
        <f>data!B43</f>
        <v>14</v>
      </c>
      <c r="CI43" s="1">
        <f>data!C43</f>
        <v>53.1</v>
      </c>
      <c r="CJ43" s="1">
        <f>data!DO43</f>
        <v>45.999729506966602</v>
      </c>
      <c r="CK43" s="1">
        <f>data!CN43</f>
        <v>-1.3</v>
      </c>
      <c r="CL43" s="1">
        <f>data!CO43</f>
        <v>36.799999999999997</v>
      </c>
      <c r="CM43" s="1">
        <f>data!DR43</f>
        <v>2467.0077314709802</v>
      </c>
      <c r="CN43" s="1">
        <f>data!DS43</f>
        <v>46.054745482504302</v>
      </c>
      <c r="CO43" s="1">
        <f>IF(OR(data!DU43="Inf",data!DU43="NaN"),data!X43,data!DU43)</f>
        <v>4.9074419502664197</v>
      </c>
      <c r="CP43" s="1">
        <f>data!DU43</f>
        <v>4.9074419502664197</v>
      </c>
      <c r="CQ43" s="1">
        <f t="shared" si="1"/>
        <v>0.29365643750398523</v>
      </c>
      <c r="CR43" s="1">
        <f>data!DW43</f>
        <v>-0.25186399999999998</v>
      </c>
      <c r="CS43" s="1">
        <f>data!DX43</f>
        <v>281.95983899999999</v>
      </c>
      <c r="CT43" s="1" t="str">
        <f>data!DY43</f>
        <v>-28.470840</v>
      </c>
      <c r="CU43" s="1" t="str">
        <f>data!DZ43</f>
        <v>-27.103582</v>
      </c>
      <c r="CV43" s="1" t="str">
        <f>data!EA43</f>
        <v>0.283993</v>
      </c>
      <c r="CW43" s="1" t="str">
        <f>data!EB43</f>
        <v>0.160256</v>
      </c>
      <c r="CX43" s="1" t="str">
        <f>data!EC43</f>
        <v>281.959839</v>
      </c>
    </row>
    <row r="44" spans="1:102">
      <c r="A44" s="7">
        <f>data!A44</f>
        <v>38971</v>
      </c>
      <c r="B44" s="7" t="str">
        <f>data!K44</f>
        <v>IS53</v>
      </c>
      <c r="C44" s="1">
        <f>data!L44</f>
        <v>841.31650746164405</v>
      </c>
      <c r="D44" s="1">
        <f>data!N44</f>
        <v>9.6414028143900099E-2</v>
      </c>
      <c r="E44" s="1">
        <f>data!O44</f>
        <v>1.9838694710469201E-2</v>
      </c>
      <c r="F44" s="1">
        <f>data!P44</f>
        <v>0.17539643607345601</v>
      </c>
      <c r="G44" s="1">
        <f>data!Q44</f>
        <v>3.9677389420938299E-2</v>
      </c>
      <c r="H44" s="1">
        <f>data!R44</f>
        <v>2.1416602342971898E-3</v>
      </c>
      <c r="I44" s="1">
        <f>data!S44</f>
        <v>1.2732322294811099E-3</v>
      </c>
      <c r="J44" s="1">
        <f>data!T44</f>
        <v>3.1036302253920202E-3</v>
      </c>
      <c r="K44" s="1">
        <f>data!U44</f>
        <v>1.8405823163146701E-3</v>
      </c>
      <c r="L44" s="1">
        <f>data!V44</f>
        <v>1.5511370709863399</v>
      </c>
      <c r="M44" s="1">
        <f>data!W44</f>
        <v>2.0259362445703299</v>
      </c>
      <c r="N44" s="1">
        <f>data!X44</f>
        <v>1.7885366577783399</v>
      </c>
      <c r="O44" s="1">
        <f>data!Z44</f>
        <v>0.23739958679199399</v>
      </c>
      <c r="P44" s="1">
        <f>data!AA44</f>
        <v>0.461401546858208</v>
      </c>
      <c r="Q44" s="1">
        <f>data!AB44</f>
        <v>0.46152359387976699</v>
      </c>
      <c r="R44" s="1">
        <f>data!AC44</f>
        <v>0.46142578125</v>
      </c>
      <c r="S44" s="1">
        <f>data!AD44</f>
        <v>1.22047021559046E-4</v>
      </c>
      <c r="T44" s="1">
        <f>data!AE44</f>
        <v>1.4573972413934599E-2</v>
      </c>
      <c r="U44" s="1">
        <f>data!AF44</f>
        <v>0.53955078125</v>
      </c>
      <c r="V44" s="1">
        <f>data!AG44</f>
        <v>2.0749281762095701E-5</v>
      </c>
      <c r="W44" s="1">
        <f>data!AH44</f>
        <v>0.59814453125</v>
      </c>
      <c r="X44" s="1">
        <f>data!AI44</f>
        <v>3.4371670483316098E-5</v>
      </c>
      <c r="Y44" s="1">
        <f>data!AJ44</f>
        <v>60</v>
      </c>
      <c r="Z44" s="1">
        <f>data!AK44</f>
        <v>0.47822419592250598</v>
      </c>
      <c r="AA44" s="1">
        <f>data!AL44</f>
        <v>0.478628132587546</v>
      </c>
      <c r="AB44" s="1">
        <f>data!AM44</f>
        <v>0.478515625</v>
      </c>
      <c r="AC44" s="1">
        <f>data!AN44</f>
        <v>4.0393666504040499E-4</v>
      </c>
      <c r="AD44" s="1">
        <f>data!AO44</f>
        <v>0.106983737884457</v>
      </c>
      <c r="AE44" s="1">
        <f>data!AP44</f>
        <v>2.041015625</v>
      </c>
      <c r="AF44" s="1">
        <f>data!AQ44</f>
        <v>1.3613376251297699E-6</v>
      </c>
      <c r="AG44" s="1">
        <f>data!AR44</f>
        <v>2.119140625</v>
      </c>
      <c r="AH44" s="1">
        <f>data!AS44</f>
        <v>1.65143649164607E-6</v>
      </c>
      <c r="AI44" s="1">
        <f>data!AT44</f>
        <v>3.6060669157879298E-5</v>
      </c>
      <c r="AJ44" s="1">
        <f>data!AU44</f>
        <v>4.9181449486179697E-5</v>
      </c>
      <c r="AK44" s="1">
        <f>data!AV44</f>
        <v>2.3005605956483E-4</v>
      </c>
      <c r="AL44" s="1">
        <f>data!AW44</f>
        <v>1.56545613184925E-4</v>
      </c>
      <c r="AM44" s="1">
        <f>data!AX44</f>
        <v>6.8499520873850205E-5</v>
      </c>
      <c r="AN44" s="1">
        <f>data!AY44</f>
        <v>1.7107070297518701E-4</v>
      </c>
      <c r="AO44" s="1">
        <f>data!AZ44</f>
        <v>1.06016643162512E-5</v>
      </c>
      <c r="AP44" s="1">
        <f>data!BA44</f>
        <v>1.19808652417426E-5</v>
      </c>
      <c r="AQ44" s="1">
        <f>data!BB44</f>
        <v>1.06814606991409E-5</v>
      </c>
      <c r="AR44" s="1">
        <f>data!BC44</f>
        <v>1.3785750426966601E-5</v>
      </c>
      <c r="AS44" s="1">
        <f>data!BD44</f>
        <v>1.5469780191599899E-4</v>
      </c>
      <c r="AT44" s="1">
        <f>data!BE44</f>
        <v>1.5259674686937601E-4</v>
      </c>
      <c r="AU44" s="1">
        <f>data!BF44</f>
        <v>5.8855133140413404E-4</v>
      </c>
      <c r="AV44" s="1">
        <f>data!BG44</f>
        <v>5.1098741937197396E-4</v>
      </c>
      <c r="AW44" s="1">
        <f>data!BH44</f>
        <v>1.0172054774126501E-4</v>
      </c>
      <c r="AX44" s="1">
        <f>data!BI44</f>
        <v>7.8799663003794405E-5</v>
      </c>
      <c r="AY44" s="1">
        <f>data!BJ44</f>
        <v>6.0002700355634502E-5</v>
      </c>
      <c r="AZ44" s="1">
        <f>data!BK44</f>
        <v>1.1911979846174E-4</v>
      </c>
      <c r="BA44" s="1">
        <f>data!BL44</f>
        <v>1.6818912491979401E-5</v>
      </c>
      <c r="BB44" s="1">
        <f>data!BM44</f>
        <v>1.86476165784886E-5</v>
      </c>
      <c r="BC44" s="1">
        <f>data!BN44</f>
        <v>6.2967737617956501E-2</v>
      </c>
      <c r="BD44" s="1">
        <f>data!BO44</f>
        <v>2.40316907865246E-2</v>
      </c>
      <c r="BE44" s="1">
        <f>data!BP44</f>
        <v>3.8957307035117502E-3</v>
      </c>
      <c r="BF44" s="1">
        <f>data!BQ44</f>
        <v>4.4172609088077904E-3</v>
      </c>
      <c r="BG44" s="1">
        <f>data!BR44</f>
        <v>4.1564958061597697E-3</v>
      </c>
      <c r="BH44" s="1">
        <f>data!BS44</f>
        <v>4.3644360789615901E-3</v>
      </c>
      <c r="BI44" s="1">
        <f>data!BT44</f>
        <v>3.6877754475843902E-4</v>
      </c>
      <c r="BJ44" s="1">
        <f>data!BU44</f>
        <v>5.88112418117967E-2</v>
      </c>
      <c r="BK44" s="1">
        <f>data!BV44</f>
        <v>2.44247920021128E-2</v>
      </c>
      <c r="BL44" s="1">
        <f>data!BW44</f>
        <v>81.897414568662697</v>
      </c>
      <c r="BM44" s="1">
        <f>data!BX44</f>
        <v>52.0942330637209</v>
      </c>
      <c r="BN44" s="1">
        <f>data!BY44</f>
        <v>15.1492364131923</v>
      </c>
      <c r="BO44" s="1">
        <f>data!BZ44</f>
        <v>0.83326238775758099</v>
      </c>
      <c r="BP44" s="1">
        <f>data!CA44</f>
        <v>0.16</v>
      </c>
      <c r="BQ44" s="1">
        <f>data!CB44</f>
        <v>4.5</v>
      </c>
      <c r="BR44" s="1">
        <f>data!CC44</f>
        <v>236.78399999999999</v>
      </c>
      <c r="BS44" s="1">
        <f>data!CD44</f>
        <v>0.34799999999999998</v>
      </c>
      <c r="BT44" s="1">
        <f>data!CE44</f>
        <v>12</v>
      </c>
      <c r="BU44" s="1">
        <f>data!CF44</f>
        <v>46</v>
      </c>
      <c r="BV44" s="1">
        <f>data!CG44</f>
        <v>0</v>
      </c>
      <c r="BW44" s="1">
        <f>data!CH44</f>
        <v>13</v>
      </c>
      <c r="BX44" s="1">
        <f>data!CI44</f>
        <v>27</v>
      </c>
      <c r="BY44" s="1">
        <f>data!CJ44</f>
        <v>13</v>
      </c>
      <c r="BZ44" s="1">
        <f>data!CK44</f>
        <v>398.36734676361101</v>
      </c>
      <c r="CA44" s="1">
        <f>data!CL44</f>
        <v>3</v>
      </c>
      <c r="CB44" s="1">
        <f>data!DG44</f>
        <v>11.496</v>
      </c>
      <c r="CC44" s="1">
        <f>data!J44</f>
        <v>0.09</v>
      </c>
      <c r="CD44" s="1">
        <f>data!CP44</f>
        <v>12</v>
      </c>
      <c r="CE44" s="1">
        <f>data!CQ44</f>
        <v>41</v>
      </c>
      <c r="CF44" s="1">
        <f>data!CR44</f>
        <v>22</v>
      </c>
      <c r="CG44" s="1">
        <f>data!DL44</f>
        <v>2618</v>
      </c>
      <c r="CH44" s="1">
        <f>data!B44</f>
        <v>60.4</v>
      </c>
      <c r="CI44" s="1">
        <f>data!C44</f>
        <v>-161.19999999999999</v>
      </c>
      <c r="CJ44" s="1">
        <f>data!DO44</f>
        <v>242.73685654156401</v>
      </c>
      <c r="CK44" s="1">
        <f>data!CN44</f>
        <v>64.8</v>
      </c>
      <c r="CL44" s="1">
        <f>data!CO44</f>
        <v>-146.9</v>
      </c>
      <c r="CM44" s="1">
        <f>data!DR44</f>
        <v>841.31650746164405</v>
      </c>
      <c r="CN44" s="1">
        <f>data!DS44</f>
        <v>239.93763751195701</v>
      </c>
      <c r="CO44" s="1">
        <f>IF(OR(data!DU44="Inf",data!DU44="NaN"),data!X44,data!DU44)</f>
        <v>1.85489195592518</v>
      </c>
      <c r="CP44" s="1">
        <f>data!DU44</f>
        <v>1.85489195592518</v>
      </c>
      <c r="CQ44" s="1">
        <f t="shared" si="1"/>
        <v>0.32135848260567001</v>
      </c>
      <c r="CR44" s="1">
        <f>data!DW44</f>
        <v>-1.516462</v>
      </c>
      <c r="CS44" s="1">
        <f>data!DX44</f>
        <v>266.44754</v>
      </c>
      <c r="CT44" s="1" t="str">
        <f>data!DY44</f>
        <v>11.537337</v>
      </c>
      <c r="CU44" s="1" t="str">
        <f>data!DZ44</f>
        <v>6.554839</v>
      </c>
      <c r="CV44" s="1" t="str">
        <f>data!EA44</f>
        <v>1.807657</v>
      </c>
      <c r="CW44" s="1" t="str">
        <f>data!EB44</f>
        <v>-0.111055</v>
      </c>
      <c r="CX44" s="1" t="str">
        <f>data!EC44</f>
        <v>266.447540</v>
      </c>
    </row>
    <row r="45" spans="1:102">
      <c r="A45" s="7">
        <f>data!A45</f>
        <v>38962</v>
      </c>
      <c r="B45" s="7" t="str">
        <f>data!K45</f>
        <v>IS22</v>
      </c>
      <c r="C45" s="1">
        <f>data!L45</f>
        <v>6140.3511224621298</v>
      </c>
      <c r="D45" s="1">
        <f>data!N45</f>
        <v>0.12807368587430401</v>
      </c>
      <c r="E45" s="1">
        <f>data!O45</f>
        <v>2.6681432052200599E-2</v>
      </c>
      <c r="F45" s="1">
        <f>data!P45</f>
        <v>0.23296954029544401</v>
      </c>
      <c r="G45" s="1">
        <f>data!Q45</f>
        <v>5.3362864104401199E-2</v>
      </c>
      <c r="H45" s="1">
        <f>data!R45</f>
        <v>2.55181894235233E-2</v>
      </c>
      <c r="I45" s="1">
        <f>data!S45</f>
        <v>1.63665647937879E-2</v>
      </c>
      <c r="J45" s="1">
        <f>data!T45</f>
        <v>2.17493783370762E-2</v>
      </c>
      <c r="K45" s="1">
        <f>data!U45</f>
        <v>1.33616557236919E-2</v>
      </c>
      <c r="L45" s="1">
        <f>data!V45</f>
        <v>11.000583683414201</v>
      </c>
      <c r="M45" s="1">
        <f>data!W45</f>
        <v>10.496883256476</v>
      </c>
      <c r="N45" s="1">
        <f>data!X45</f>
        <v>10.748733469945099</v>
      </c>
      <c r="O45" s="1">
        <f>data!Z45</f>
        <v>0.25185021346907599</v>
      </c>
      <c r="P45" s="1">
        <f>data!AA45</f>
        <v>9.1762969123061797E-2</v>
      </c>
      <c r="Q45" s="1">
        <f>data!AB45</f>
        <v>9.5329995960363401E-2</v>
      </c>
      <c r="R45" s="1">
        <f>data!AC45</f>
        <v>9.27734375E-2</v>
      </c>
      <c r="S45" s="1">
        <f>data!AD45</f>
        <v>3.56702683730162E-3</v>
      </c>
      <c r="T45" s="1">
        <f>data!AE45</f>
        <v>1.27638499671141</v>
      </c>
      <c r="U45" s="1">
        <f>data!AF45</f>
        <v>0.1123046875</v>
      </c>
      <c r="V45" s="1">
        <f>data!AG45</f>
        <v>3.4411069519881501E-2</v>
      </c>
      <c r="W45" s="1">
        <f>data!AH45</f>
        <v>0.12451171875</v>
      </c>
      <c r="X45" s="1">
        <f>data!AI45</f>
        <v>7.76999500286787E-3</v>
      </c>
      <c r="Y45" s="1">
        <f>data!AJ45</f>
        <v>60</v>
      </c>
      <c r="Z45" s="1">
        <f>data!AK45</f>
        <v>9.0586295269557901E-2</v>
      </c>
      <c r="AA45" s="1">
        <f>data!AL45</f>
        <v>0.100678926512071</v>
      </c>
      <c r="AB45" s="1">
        <f>data!AM45</f>
        <v>9.765625E-2</v>
      </c>
      <c r="AC45" s="1">
        <f>data!AN45</f>
        <v>1.0092631242513601E-2</v>
      </c>
      <c r="AD45" s="1">
        <f>data!AO45</f>
        <v>1.49342233446714</v>
      </c>
      <c r="AE45" s="1">
        <f>data!AP45</f>
        <v>0.13671875</v>
      </c>
      <c r="AF45" s="1">
        <f>data!AQ45</f>
        <v>1.7037203503404499E-2</v>
      </c>
      <c r="AG45" s="1">
        <f>data!AR45</f>
        <v>0.205078125</v>
      </c>
      <c r="AH45" s="1">
        <f>data!AS45</f>
        <v>1.6710632893983501E-2</v>
      </c>
      <c r="AI45" s="1">
        <f>data!AT45</f>
        <v>8.0259588494157305E-2</v>
      </c>
      <c r="AJ45" s="1">
        <f>data!AU45</f>
        <v>0.15412949636189499</v>
      </c>
      <c r="AK45" s="1">
        <f>data!AV45</f>
        <v>4.1144813615427798E-3</v>
      </c>
      <c r="AL45" s="1">
        <f>data!AW45</f>
        <v>4.8794889970837502E-3</v>
      </c>
      <c r="AM45" s="1">
        <f>data!AX45</f>
        <v>1.43347331197741E-3</v>
      </c>
      <c r="AN45" s="1">
        <f>data!AY45</f>
        <v>1.50726555747217E-3</v>
      </c>
      <c r="AO45" s="1">
        <f>data!AZ45</f>
        <v>3.8263875303245701E-4</v>
      </c>
      <c r="AP45" s="1">
        <f>data!BA45</f>
        <v>2.5309087531285402E-4</v>
      </c>
      <c r="AQ45" s="1">
        <f>data!BB45</f>
        <v>7.0320872902717303E-5</v>
      </c>
      <c r="AR45" s="1">
        <f>data!BC45</f>
        <v>7.4442382055427405E-5</v>
      </c>
      <c r="AS45" s="1">
        <f>data!BD45</f>
        <v>8.1498731036109898E-2</v>
      </c>
      <c r="AT45" s="1">
        <f>data!BE45</f>
        <v>0.12120018895571499</v>
      </c>
      <c r="AU45" s="1">
        <f>data!BF45</f>
        <v>1.40587616639762E-2</v>
      </c>
      <c r="AV45" s="1">
        <f>data!BG45</f>
        <v>2.0658873575312799E-2</v>
      </c>
      <c r="AW45" s="1">
        <f>data!BH45</f>
        <v>1.2254810935968499E-3</v>
      </c>
      <c r="AX45" s="1">
        <f>data!BI45</f>
        <v>1.1833795755076401E-3</v>
      </c>
      <c r="AY45" s="1">
        <f>data!BJ45</f>
        <v>5.6563408805539704E-4</v>
      </c>
      <c r="AZ45" s="1">
        <f>data!BK45</f>
        <v>4.1970411591443801E-4</v>
      </c>
      <c r="BA45" s="1">
        <f>data!BL45</f>
        <v>6.0897159209741998E-5</v>
      </c>
      <c r="BB45" s="1">
        <f>data!BM45</f>
        <v>5.8187132279375703E-5</v>
      </c>
      <c r="BC45" s="1">
        <f>data!BN45</f>
        <v>0.47728542051577599</v>
      </c>
      <c r="BD45" s="1">
        <f>data!BO45</f>
        <v>0.26042462733359001</v>
      </c>
      <c r="BE45" s="1">
        <f>data!BP45</f>
        <v>0.19693469111282799</v>
      </c>
      <c r="BF45" s="1">
        <f>data!BQ45</f>
        <v>0.136249171673782</v>
      </c>
      <c r="BG45" s="1">
        <f>data!BR45</f>
        <v>0.166591931393305</v>
      </c>
      <c r="BH45" s="1">
        <f>data!BS45</f>
        <v>0.38700949418533398</v>
      </c>
      <c r="BI45" s="1">
        <f>data!BT45</f>
        <v>4.2911142315177501E-2</v>
      </c>
      <c r="BJ45" s="1">
        <f>data!BU45</f>
        <v>0.31069348912247102</v>
      </c>
      <c r="BK45" s="1">
        <f>data!BV45</f>
        <v>0.46647329517500602</v>
      </c>
      <c r="BL45" s="1">
        <f>data!BW45</f>
        <v>9.1295481990852902</v>
      </c>
      <c r="BM45" s="1">
        <f>data!BX45</f>
        <v>6.2176170774347899</v>
      </c>
      <c r="BN45" s="1">
        <f>data!BY45</f>
        <v>2.8649972211977</v>
      </c>
      <c r="BO45" s="1">
        <f>data!BZ45</f>
        <v>1.1742164626154501</v>
      </c>
      <c r="BP45" s="1">
        <f>data!CA45</f>
        <v>6.5000000000000002E-2</v>
      </c>
      <c r="BQ45" s="1">
        <f>data!CB45</f>
        <v>0.2</v>
      </c>
      <c r="BR45" s="1">
        <f>data!CC45</f>
        <v>258.65199999999999</v>
      </c>
      <c r="BS45" s="1">
        <f>data!CD45</f>
        <v>0.34200000000000003</v>
      </c>
      <c r="BT45" s="1">
        <f>data!CE45</f>
        <v>8</v>
      </c>
      <c r="BU45" s="1">
        <f>data!CF45</f>
        <v>59</v>
      </c>
      <c r="BV45" s="1">
        <f>data!CG45</f>
        <v>57</v>
      </c>
      <c r="BW45" s="1">
        <f>data!CH45</f>
        <v>10</v>
      </c>
      <c r="BX45" s="1">
        <f>data!CI45</f>
        <v>20</v>
      </c>
      <c r="BY45" s="1">
        <f>data!CJ45</f>
        <v>10</v>
      </c>
      <c r="BZ45" s="1">
        <f>data!CK45</f>
        <v>244.32568025589001</v>
      </c>
      <c r="CA45" s="1">
        <f>data!CL45</f>
        <v>1</v>
      </c>
      <c r="CB45" s="1">
        <f>data!DG45</f>
        <v>13.853</v>
      </c>
      <c r="CC45" s="1">
        <f>data!J45</f>
        <v>2.79</v>
      </c>
      <c r="CD45" s="1">
        <f>data!CP45</f>
        <v>4</v>
      </c>
      <c r="CE45" s="1">
        <f>data!CQ45</f>
        <v>26</v>
      </c>
      <c r="CF45" s="1">
        <f>data!CR45</f>
        <v>15</v>
      </c>
      <c r="CG45" s="1">
        <f>data!DL45</f>
        <v>21075</v>
      </c>
      <c r="CH45" s="1">
        <f>data!B45</f>
        <v>-13.9</v>
      </c>
      <c r="CI45" s="1">
        <f>data!C45</f>
        <v>109.1</v>
      </c>
      <c r="CJ45" s="1">
        <f>data!DO45</f>
        <v>268.26312629411098</v>
      </c>
      <c r="CK45" s="1">
        <f>data!CN45</f>
        <v>-22.1</v>
      </c>
      <c r="CL45" s="1">
        <f>data!CO45</f>
        <v>166.3</v>
      </c>
      <c r="CM45" s="1">
        <f>data!DR45</f>
        <v>6140.3511224621298</v>
      </c>
      <c r="CN45" s="1">
        <f>data!DS45</f>
        <v>268.12773663247901</v>
      </c>
      <c r="CO45" s="1">
        <f>IF(OR(data!DU45="Inf",data!DU45="NaN"),data!X45,data!DU45)</f>
        <v>11.285310041785401</v>
      </c>
      <c r="CP45" s="1">
        <f>data!DU45</f>
        <v>11.285310041785401</v>
      </c>
      <c r="CQ45" s="1">
        <f t="shared" si="1"/>
        <v>0.29135711138610343</v>
      </c>
      <c r="CR45" s="1">
        <f>data!DW45</f>
        <v>0.23313300000000001</v>
      </c>
      <c r="CS45" s="1">
        <f>data!DX45</f>
        <v>276.98693800000001</v>
      </c>
      <c r="CT45" s="1" t="str">
        <f>data!DY45</f>
        <v>NaN</v>
      </c>
      <c r="CU45" s="1" t="str">
        <f>data!DZ45</f>
        <v>NaN</v>
      </c>
      <c r="CV45" s="1" t="str">
        <f>data!EA45</f>
        <v>-0.954761</v>
      </c>
      <c r="CW45" s="1" t="str">
        <f>data!EB45</f>
        <v>4.053432</v>
      </c>
      <c r="CX45" s="1" t="str">
        <f>data!EC45</f>
        <v>276.986938</v>
      </c>
    </row>
    <row r="46" spans="1:102">
      <c r="A46" s="7">
        <f>data!A46</f>
        <v>38962</v>
      </c>
      <c r="B46" s="7" t="str">
        <f>data!K46</f>
        <v>IS07</v>
      </c>
      <c r="C46" s="1">
        <f>data!L46</f>
        <v>2763.24431587564</v>
      </c>
      <c r="D46" s="1">
        <f>data!N46</f>
        <v>0.19972454353994601</v>
      </c>
      <c r="E46" s="1">
        <f>data!O46</f>
        <v>8.2448670176805294E-2</v>
      </c>
      <c r="F46" s="1">
        <f>data!P46</f>
        <v>0.31642221655092401</v>
      </c>
      <c r="G46" s="1">
        <f>data!Q46</f>
        <v>0.164897340353611</v>
      </c>
      <c r="H46" s="1">
        <f>data!R46</f>
        <v>4.2250089412716699E-2</v>
      </c>
      <c r="I46" s="1">
        <f>data!S46</f>
        <v>2.46329636859474E-2</v>
      </c>
      <c r="J46" s="1">
        <f>data!T46</f>
        <v>3.6925186729366601E-2</v>
      </c>
      <c r="K46" s="1">
        <f>data!U46</f>
        <v>2.2063701092034201E-2</v>
      </c>
      <c r="L46" s="1">
        <f>data!V46</f>
        <v>6.96665640507692</v>
      </c>
      <c r="M46" s="1">
        <f>data!W46</f>
        <v>6.7546830001234301</v>
      </c>
      <c r="N46" s="1">
        <f>data!X46</f>
        <v>6.8606697026001697</v>
      </c>
      <c r="O46" s="1">
        <f>data!Z46</f>
        <v>0.10598670247674501</v>
      </c>
      <c r="P46" s="1">
        <f>data!AA46</f>
        <v>0.19120124085999499</v>
      </c>
      <c r="Q46" s="1">
        <f>data!AB46</f>
        <v>0.19222900613149099</v>
      </c>
      <c r="R46" s="1">
        <f>data!AC46</f>
        <v>0.191650390625</v>
      </c>
      <c r="S46" s="1">
        <f>data!AD46</f>
        <v>1.0277652714957299E-3</v>
      </c>
      <c r="T46" s="1">
        <f>data!AE46</f>
        <v>0.63616072083810205</v>
      </c>
      <c r="U46" s="1">
        <f>data!AF46</f>
        <v>0.196533203125</v>
      </c>
      <c r="V46" s="1">
        <f>data!AG46</f>
        <v>1.8556320415262301E-2</v>
      </c>
      <c r="W46" s="1">
        <f>data!AH46</f>
        <v>0.201416015625</v>
      </c>
      <c r="X46" s="1">
        <f>data!AI46</f>
        <v>5.5376661047745801E-2</v>
      </c>
      <c r="Y46" s="1">
        <f>data!AJ46</f>
        <v>80</v>
      </c>
      <c r="Z46" s="1">
        <f>data!AK46</f>
        <v>0.115186455602064</v>
      </c>
      <c r="AA46" s="1">
        <f>data!AL46</f>
        <v>0.22050335741051899</v>
      </c>
      <c r="AB46" s="1">
        <f>data!AM46</f>
        <v>0.146484375</v>
      </c>
      <c r="AC46" s="1">
        <f>data!AN46</f>
        <v>0.105316901808455</v>
      </c>
      <c r="AD46" s="1">
        <f>data!AO46</f>
        <v>0.52397384039935802</v>
      </c>
      <c r="AE46" s="1">
        <f>data!AP46</f>
        <v>0.224609375</v>
      </c>
      <c r="AF46" s="1">
        <f>data!AQ46</f>
        <v>6.8104455864131594E-2</v>
      </c>
      <c r="AG46" s="1">
        <f>data!AR46</f>
        <v>0.2734375</v>
      </c>
      <c r="AH46" s="1">
        <f>data!AS46</f>
        <v>1.50289116297513E-2</v>
      </c>
      <c r="AI46" s="1">
        <f>data!AT46</f>
        <v>2.1868444591473302E-2</v>
      </c>
      <c r="AJ46" s="1">
        <f>data!AU46</f>
        <v>3.1098431299870999E-2</v>
      </c>
      <c r="AK46" s="1">
        <f>data!AV46</f>
        <v>2.5201604765826601E-3</v>
      </c>
      <c r="AL46" s="1">
        <f>data!AW46</f>
        <v>1.57021130565404E-3</v>
      </c>
      <c r="AM46" s="1">
        <f>data!AX46</f>
        <v>5.4409747922861795E-4</v>
      </c>
      <c r="AN46" s="1">
        <f>data!AY46</f>
        <v>4.5520094343506798E-4</v>
      </c>
      <c r="AO46" s="1">
        <f>data!AZ46</f>
        <v>1.2219826086651999E-4</v>
      </c>
      <c r="AP46" s="1">
        <f>data!BA46</f>
        <v>1.13416126868374E-4</v>
      </c>
      <c r="AQ46" s="1">
        <f>data!BB46</f>
        <v>2.17864479632132E-5</v>
      </c>
      <c r="AR46" s="1">
        <f>data!BC46</f>
        <v>2.48685538781966E-5</v>
      </c>
      <c r="AS46" s="1">
        <f>data!BD46</f>
        <v>0.21196170077521201</v>
      </c>
      <c r="AT46" s="1">
        <f>data!BE46</f>
        <v>0.261838490345838</v>
      </c>
      <c r="AU46" s="1">
        <f>data!BF46</f>
        <v>2.0433453254546201E-2</v>
      </c>
      <c r="AV46" s="1">
        <f>data!BG46</f>
        <v>2.7688575589787899E-2</v>
      </c>
      <c r="AW46" s="1">
        <f>data!BH46</f>
        <v>1.3312823310200901E-3</v>
      </c>
      <c r="AX46" s="1">
        <f>data!BI46</f>
        <v>1.43846240638296E-3</v>
      </c>
      <c r="AY46" s="1">
        <f>data!BJ46</f>
        <v>2.8981721794855899E-4</v>
      </c>
      <c r="AZ46" s="1">
        <f>data!BK46</f>
        <v>3.81609894387483E-4</v>
      </c>
      <c r="BA46" s="1">
        <f>data!BL46</f>
        <v>5.4518086418713801E-5</v>
      </c>
      <c r="BB46" s="1">
        <f>data!BM46</f>
        <v>6.5160591314355505E-5</v>
      </c>
      <c r="BC46" s="1">
        <f>data!BN46</f>
        <v>1.44139717077415</v>
      </c>
      <c r="BD46" s="1">
        <f>data!BO46</f>
        <v>2.6616890784667802</v>
      </c>
      <c r="BE46" s="1">
        <f>data!BP46</f>
        <v>1.1211363372818</v>
      </c>
      <c r="BF46" s="1">
        <f>data!BQ46</f>
        <v>0.70640796753294599</v>
      </c>
      <c r="BG46" s="1">
        <f>data!BR46</f>
        <v>0.91377215240737497</v>
      </c>
      <c r="BH46" s="1">
        <f>data!BS46</f>
        <v>4.3329655131912004</v>
      </c>
      <c r="BI46" s="1">
        <f>data!BT46</f>
        <v>0.29325724259985902</v>
      </c>
      <c r="BJ46" s="1">
        <f>data!BU46</f>
        <v>0.527625018366773</v>
      </c>
      <c r="BK46" s="1">
        <f>data!BV46</f>
        <v>5.08519211917638</v>
      </c>
      <c r="BL46" s="1">
        <f>data!BW46</f>
        <v>7.4892673826078404</v>
      </c>
      <c r="BM46" s="1">
        <f>data!BX46</f>
        <v>5.85648399574072</v>
      </c>
      <c r="BN46" s="1">
        <f>data!BY46</f>
        <v>1.5774142021911299</v>
      </c>
      <c r="BO46" s="1">
        <f>data!BZ46</f>
        <v>0.765655104664553</v>
      </c>
      <c r="BP46" s="1">
        <f>data!CA46</f>
        <v>0.1</v>
      </c>
      <c r="BQ46" s="1">
        <f>data!CB46</f>
        <v>3.1</v>
      </c>
      <c r="BR46" s="1">
        <f>data!CC46</f>
        <v>277.93</v>
      </c>
      <c r="BS46" s="1">
        <f>data!CD46</f>
        <v>0.34</v>
      </c>
      <c r="BT46" s="1">
        <f>data!CE46</f>
        <v>5</v>
      </c>
      <c r="BU46" s="1">
        <f>data!CF46</f>
        <v>50</v>
      </c>
      <c r="BV46" s="1">
        <f>data!CG46</f>
        <v>0</v>
      </c>
      <c r="BW46" s="1">
        <f>data!CH46</f>
        <v>7</v>
      </c>
      <c r="BX46" s="1">
        <f>data!CI46</f>
        <v>4</v>
      </c>
      <c r="BY46" s="1">
        <f>data!CJ46</f>
        <v>1</v>
      </c>
      <c r="BZ46" s="1">
        <f>data!CK46</f>
        <v>460.71428561210598</v>
      </c>
      <c r="CA46" s="1">
        <f>data!CL46</f>
        <v>3</v>
      </c>
      <c r="CB46" s="1">
        <f>data!DG46</f>
        <v>9.7367000000000008</v>
      </c>
      <c r="CC46" s="1">
        <f>data!J46</f>
        <v>2.79</v>
      </c>
      <c r="CD46" s="1">
        <f>data!CP46</f>
        <v>4</v>
      </c>
      <c r="CE46" s="1">
        <f>data!CQ46</f>
        <v>26</v>
      </c>
      <c r="CF46" s="1">
        <f>data!CR46</f>
        <v>15</v>
      </c>
      <c r="CG46" s="1">
        <f>data!DL46</f>
        <v>9465</v>
      </c>
      <c r="CH46" s="1">
        <f>data!B46</f>
        <v>-13.9</v>
      </c>
      <c r="CI46" s="1">
        <f>data!C46</f>
        <v>109.1</v>
      </c>
      <c r="CJ46" s="1">
        <f>data!DO46</f>
        <v>280.02746492112698</v>
      </c>
      <c r="CK46" s="1">
        <f>data!CN46</f>
        <v>-19.899999999999999</v>
      </c>
      <c r="CL46" s="1">
        <f>data!CO46</f>
        <v>134.30000000000001</v>
      </c>
      <c r="CM46" s="1">
        <f>data!DR46</f>
        <v>2763.24431587564</v>
      </c>
      <c r="CN46" s="1">
        <f>data!DS46</f>
        <v>280.08099520809998</v>
      </c>
      <c r="CO46" s="1">
        <f>IF(OR(data!DU46="Inf",data!DU46="NaN"),data!X46,data!DU46)</f>
        <v>7.0973766334459398</v>
      </c>
      <c r="CP46" s="1">
        <f>data!DU46</f>
        <v>7.0973766334459398</v>
      </c>
      <c r="CQ46" s="1">
        <f t="shared" si="1"/>
        <v>0.29194340368469518</v>
      </c>
      <c r="CR46" s="1">
        <f>data!DW46</f>
        <v>5.1052749999999998</v>
      </c>
      <c r="CS46" s="1">
        <f>data!DX46</f>
        <v>282.83322099999998</v>
      </c>
      <c r="CT46" s="1" t="str">
        <f>data!DY46</f>
        <v>9.834506</v>
      </c>
      <c r="CU46" s="1" t="str">
        <f>data!DZ46</f>
        <v>2.251111</v>
      </c>
      <c r="CV46" s="1" t="str">
        <f>data!EA46</f>
        <v>-5.223358</v>
      </c>
      <c r="CW46" s="1" t="str">
        <f>data!EB46</f>
        <v>4.683040</v>
      </c>
      <c r="CX46" s="1" t="str">
        <f>data!EC46</f>
        <v>282.833221</v>
      </c>
    </row>
    <row r="47" spans="1:102">
      <c r="A47" s="7">
        <f>data!A47</f>
        <v>38962</v>
      </c>
      <c r="B47" s="7" t="str">
        <f>data!K47</f>
        <v>IS04</v>
      </c>
      <c r="C47" s="1">
        <f>data!L47</f>
        <v>2414.20572391726</v>
      </c>
      <c r="D47" s="1">
        <f>data!N47</f>
        <v>1.20408494870417</v>
      </c>
      <c r="E47" s="1">
        <f>data!O47</f>
        <v>0.122654519459393</v>
      </c>
      <c r="F47" s="1">
        <f>data!P47</f>
        <v>1.81312177383707</v>
      </c>
      <c r="G47" s="1">
        <f>data!Q47</f>
        <v>0.245309038918786</v>
      </c>
      <c r="H47" s="1">
        <f>data!R47</f>
        <v>4.3932800706051503E-2</v>
      </c>
      <c r="I47" s="1">
        <f>data!S47</f>
        <v>2.7315897652235799E-2</v>
      </c>
      <c r="J47" s="1">
        <f>data!T47</f>
        <v>6.1291295519108301E-2</v>
      </c>
      <c r="K47" s="1">
        <f>data!U47</f>
        <v>3.7791527981077697E-2</v>
      </c>
      <c r="L47" s="1">
        <f>data!V47</f>
        <v>7.5050756239115204</v>
      </c>
      <c r="M47" s="1">
        <f>data!W47</f>
        <v>6.7572026750320298</v>
      </c>
      <c r="N47" s="1">
        <f>data!X47</f>
        <v>7.13113914947178</v>
      </c>
      <c r="O47" s="1">
        <f>data!Z47</f>
        <v>0.37393647443974498</v>
      </c>
      <c r="P47" s="1">
        <f>data!AA47</f>
        <v>7.68810456127378E-2</v>
      </c>
      <c r="Q47" s="1">
        <f>data!AB47</f>
        <v>7.6929548960405006E-2</v>
      </c>
      <c r="R47" s="1">
        <f>data!AC47</f>
        <v>7.6904296875E-2</v>
      </c>
      <c r="S47" s="1">
        <f>data!AD47</f>
        <v>4.8503347667233598E-5</v>
      </c>
      <c r="T47" s="1">
        <f>data!AE47</f>
        <v>11.9148323209323</v>
      </c>
      <c r="U47" s="1">
        <f>data!AF47</f>
        <v>0.1171875</v>
      </c>
      <c r="V47" s="1">
        <f>data!AG47</f>
        <v>7.0491686438154302E-2</v>
      </c>
      <c r="W47" s="1">
        <f>data!AH47</f>
        <v>0.14404296875</v>
      </c>
      <c r="X47" s="1">
        <f>data!AI47</f>
        <v>0.145530051453819</v>
      </c>
      <c r="Y47" s="1">
        <f>data!AJ47</f>
        <v>80</v>
      </c>
      <c r="Z47" s="1">
        <f>data!AK47</f>
        <v>0.11692296977260599</v>
      </c>
      <c r="AA47" s="1">
        <f>data!AL47</f>
        <v>0.11782574150405099</v>
      </c>
      <c r="AB47" s="1">
        <f>data!AM47</f>
        <v>0.1171875</v>
      </c>
      <c r="AC47" s="1">
        <f>data!AN47</f>
        <v>9.02771731445415E-4</v>
      </c>
      <c r="AD47" s="1">
        <f>data!AO47</f>
        <v>18.4549618123296</v>
      </c>
      <c r="AE47" s="1">
        <f>data!AP47</f>
        <v>0.21484375</v>
      </c>
      <c r="AF47" s="1">
        <f>data!AQ47</f>
        <v>7.3405951547961899E-3</v>
      </c>
      <c r="AG47" s="1">
        <f>data!AR47</f>
        <v>0.283203125</v>
      </c>
      <c r="AH47" s="1">
        <f>data!AS47</f>
        <v>6.7034068640470902E-3</v>
      </c>
      <c r="AI47" s="1">
        <f>data!AT47</f>
        <v>9.7480185282862505E-3</v>
      </c>
      <c r="AJ47" s="1">
        <f>data!AU47</f>
        <v>1.44307799997903E-2</v>
      </c>
      <c r="AK47" s="1">
        <f>data!AV47</f>
        <v>1.46809425632371E-2</v>
      </c>
      <c r="AL47" s="1">
        <f>data!AW47</f>
        <v>1.98388576512574E-2</v>
      </c>
      <c r="AM47" s="1">
        <f>data!AX47</f>
        <v>4.8167106619900399E-4</v>
      </c>
      <c r="AN47" s="1">
        <f>data!AY47</f>
        <v>4.1653588525754597E-4</v>
      </c>
      <c r="AO47" s="1">
        <f>data!AZ47</f>
        <v>7.1811845900507403E-5</v>
      </c>
      <c r="AP47" s="1">
        <f>data!BA47</f>
        <v>8.3525909671101897E-5</v>
      </c>
      <c r="AQ47" s="1">
        <f>data!BB47</f>
        <v>4.3113123270661398E-5</v>
      </c>
      <c r="AR47" s="1">
        <f>data!BC47</f>
        <v>3.4935003830402097E-5</v>
      </c>
      <c r="AS47" s="1">
        <f>data!BD47</f>
        <v>0.121021481090501</v>
      </c>
      <c r="AT47" s="1">
        <f>data!BE47</f>
        <v>0.18396118356070101</v>
      </c>
      <c r="AU47" s="1">
        <f>data!BF47</f>
        <v>1.7039060097394601E-2</v>
      </c>
      <c r="AV47" s="1">
        <f>data!BG47</f>
        <v>1.43313442287343E-2</v>
      </c>
      <c r="AW47" s="1">
        <f>data!BH47</f>
        <v>1.8525783145014101E-3</v>
      </c>
      <c r="AX47" s="1">
        <f>data!BI47</f>
        <v>2.0502585341942801E-3</v>
      </c>
      <c r="AY47" s="1">
        <f>data!BJ47</f>
        <v>8.1329071680668696E-4</v>
      </c>
      <c r="AZ47" s="1">
        <f>data!BK47</f>
        <v>9.5064556682741201E-4</v>
      </c>
      <c r="BA47" s="1">
        <f>data!BL47</f>
        <v>3.8585349270975903E-4</v>
      </c>
      <c r="BB47" s="1">
        <f>data!BM47</f>
        <v>6.8297870549829205E-4</v>
      </c>
      <c r="BC47" s="1">
        <f>data!BN47</f>
        <v>27.650825838760799</v>
      </c>
      <c r="BD47" s="1">
        <f>data!BO47</f>
        <v>5.1662710115445298</v>
      </c>
      <c r="BE47" s="1">
        <f>data!BP47</f>
        <v>1.9134353589020201</v>
      </c>
      <c r="BF47" s="1">
        <f>data!BQ47</f>
        <v>2.9238256577747102</v>
      </c>
      <c r="BG47" s="1">
        <f>data!BR47</f>
        <v>2.4186305083383699</v>
      </c>
      <c r="BH47" s="1">
        <f>data!BS47</f>
        <v>5.2862714422168997</v>
      </c>
      <c r="BI47" s="1">
        <f>data!BT47</f>
        <v>0.71445383197798196</v>
      </c>
      <c r="BJ47" s="1">
        <f>data!BU47</f>
        <v>25.2321953304224</v>
      </c>
      <c r="BK47" s="1">
        <f>data!BV47</f>
        <v>7.3915507118278798</v>
      </c>
      <c r="BL47" s="1">
        <f>data!BW47</f>
        <v>41.270343449497503</v>
      </c>
      <c r="BM47" s="1">
        <f>data!BX47</f>
        <v>26.2609593881782</v>
      </c>
      <c r="BN47" s="1">
        <f>data!BY47</f>
        <v>11.432430767507901</v>
      </c>
      <c r="BO47" s="1">
        <f>data!BZ47</f>
        <v>1.0210043920746601</v>
      </c>
      <c r="BP47" s="1">
        <f>data!CA47</f>
        <v>2.5000000000000001E-2</v>
      </c>
      <c r="BQ47" s="1">
        <f>data!CB47</f>
        <v>5</v>
      </c>
      <c r="BR47" s="1">
        <f>data!CC47</f>
        <v>341.85599999999999</v>
      </c>
      <c r="BS47" s="1">
        <f>data!CD47</f>
        <v>0.34100000000000003</v>
      </c>
      <c r="BT47" s="1">
        <f>data!CE47</f>
        <v>5</v>
      </c>
      <c r="BU47" s="1">
        <f>data!CF47</f>
        <v>36</v>
      </c>
      <c r="BV47" s="1">
        <f>data!CG47</f>
        <v>0</v>
      </c>
      <c r="BW47" s="1">
        <f>data!CH47</f>
        <v>6</v>
      </c>
      <c r="BX47" s="1">
        <f>data!CI47</f>
        <v>34</v>
      </c>
      <c r="BY47" s="1">
        <f>data!CJ47</f>
        <v>25</v>
      </c>
      <c r="BZ47" s="1">
        <f>data!CK47</f>
        <v>674.28571438789402</v>
      </c>
      <c r="CA47" s="1">
        <f>data!CL47</f>
        <v>1</v>
      </c>
      <c r="CB47" s="1">
        <f>data!DG47</f>
        <v>-1.2871999999999999</v>
      </c>
      <c r="CC47" s="1">
        <f>data!J47</f>
        <v>2.79</v>
      </c>
      <c r="CD47" s="1">
        <f>data!CP47</f>
        <v>4</v>
      </c>
      <c r="CE47" s="1">
        <f>data!CQ47</f>
        <v>26</v>
      </c>
      <c r="CF47" s="1">
        <f>data!CR47</f>
        <v>15</v>
      </c>
      <c r="CG47" s="1">
        <f>data!DL47</f>
        <v>7825</v>
      </c>
      <c r="CH47" s="1">
        <f>data!B47</f>
        <v>-13.9</v>
      </c>
      <c r="CI47" s="1">
        <f>data!C47</f>
        <v>109.1</v>
      </c>
      <c r="CJ47" s="1">
        <f>data!DO47</f>
        <v>336.876964738065</v>
      </c>
      <c r="CK47" s="1">
        <f>data!CN47</f>
        <v>-32.9</v>
      </c>
      <c r="CL47" s="1">
        <f>data!CO47</f>
        <v>117.2</v>
      </c>
      <c r="CM47" s="1">
        <f>data!DR47</f>
        <v>2414.20572391726</v>
      </c>
      <c r="CN47" s="1">
        <f>data!DS47</f>
        <v>340.64292500347898</v>
      </c>
      <c r="CO47" s="1">
        <f>IF(OR(data!DU47="Inf",data!DU47="NaN"),data!X47,data!DU47)</f>
        <v>7.1015108410818</v>
      </c>
      <c r="CP47" s="1">
        <f>data!DU47</f>
        <v>7.1015108410818</v>
      </c>
      <c r="CQ47" s="1">
        <f t="shared" si="1"/>
        <v>0.30852469315236547</v>
      </c>
      <c r="CR47" s="1">
        <f>data!DW47</f>
        <v>3.5820219999999998</v>
      </c>
      <c r="CS47" s="1">
        <f>data!DX47</f>
        <v>272.32006799999999</v>
      </c>
      <c r="CT47" s="1" t="str">
        <f>data!DY47</f>
        <v>-0.826987</v>
      </c>
      <c r="CU47" s="1" t="str">
        <f>data!DZ47</f>
        <v>-15.420466</v>
      </c>
      <c r="CV47" s="1" t="str">
        <f>data!EA47</f>
        <v>-3.013997</v>
      </c>
      <c r="CW47" s="1" t="str">
        <f>data!EB47</f>
        <v>-2.489785</v>
      </c>
      <c r="CX47" s="1" t="str">
        <f>data!EC47</f>
        <v>272.320068</v>
      </c>
    </row>
    <row r="48" spans="1:102">
      <c r="A48" s="7">
        <f>data!A48</f>
        <v>38946</v>
      </c>
      <c r="B48" s="7" t="str">
        <f>data!K48</f>
        <v>IS39</v>
      </c>
      <c r="C48" s="1">
        <f>data!L48</f>
        <v>4028.7469684836501</v>
      </c>
      <c r="D48" s="1">
        <f>data!N48</f>
        <v>4.9530169139123802E-2</v>
      </c>
      <c r="E48" s="1">
        <f>data!O48</f>
        <v>1.184415477897E-2</v>
      </c>
      <c r="F48" s="1">
        <f>data!P48</f>
        <v>7.0391296756556199E-2</v>
      </c>
      <c r="G48" s="1">
        <f>data!Q48</f>
        <v>2.3688309557940001E-2</v>
      </c>
      <c r="H48" s="1">
        <f>data!R48</f>
        <v>6.8177800481686998E-3</v>
      </c>
      <c r="I48" s="1">
        <f>data!S48</f>
        <v>4.0286879538520403E-3</v>
      </c>
      <c r="J48" s="1">
        <f>data!T48</f>
        <v>7.2481470619411804E-3</v>
      </c>
      <c r="K48" s="1">
        <f>data!U48</f>
        <v>4.2936502804228702E-3</v>
      </c>
      <c r="L48" s="1">
        <f>data!V48</f>
        <v>1.6599252552636601</v>
      </c>
      <c r="M48" s="1">
        <f>data!W48</f>
        <v>1.74291443824853</v>
      </c>
      <c r="N48" s="1">
        <f>data!X48</f>
        <v>1.7014198467560999</v>
      </c>
      <c r="O48" s="1">
        <f>data!Z48</f>
        <v>4.1494591492437401E-2</v>
      </c>
      <c r="P48" s="1">
        <f>data!AA48</f>
        <v>0.63715562101338996</v>
      </c>
      <c r="Q48" s="1">
        <f>data!AB48</f>
        <v>0.63760922506665796</v>
      </c>
      <c r="R48" s="1">
        <f>data!AC48</f>
        <v>0.63720703125</v>
      </c>
      <c r="S48" s="1">
        <f>data!AD48</f>
        <v>4.5360405326810897E-4</v>
      </c>
      <c r="T48" s="1">
        <f>data!AE48</f>
        <v>2.21960387906362E-2</v>
      </c>
      <c r="U48" s="1">
        <f>data!AF48</f>
        <v>0.657958984375</v>
      </c>
      <c r="V48" s="1">
        <f>data!AG48</f>
        <v>4.4550866120499199E-5</v>
      </c>
      <c r="W48" s="1">
        <f>data!AH48</f>
        <v>0.665283203125</v>
      </c>
      <c r="X48" s="1">
        <f>data!AI48</f>
        <v>3.63330271707863E-4</v>
      </c>
      <c r="Y48" s="1">
        <f>data!AJ48</f>
        <v>40</v>
      </c>
      <c r="Z48" s="1">
        <f>data!AK48</f>
        <v>0.64919405931714103</v>
      </c>
      <c r="AA48" s="1">
        <f>data!AL48</f>
        <v>0.686208698192879</v>
      </c>
      <c r="AB48" s="1">
        <f>data!AM48</f>
        <v>0.6640625</v>
      </c>
      <c r="AC48" s="1">
        <f>data!AN48</f>
        <v>3.7014638875737901E-2</v>
      </c>
      <c r="AD48" s="1">
        <f>data!AO48</f>
        <v>6.53041055947643E-3</v>
      </c>
      <c r="AE48" s="1">
        <f>data!AP48</f>
        <v>1.171875</v>
      </c>
      <c r="AF48" s="1">
        <f>data!AQ48</f>
        <v>1.2649517860074901E-4</v>
      </c>
      <c r="AG48" s="1">
        <f>data!AR48</f>
        <v>1.25</v>
      </c>
      <c r="AH48" s="1">
        <f>data!AS48</f>
        <v>8.4296150033841003E-5</v>
      </c>
      <c r="AI48" s="1">
        <f>data!AT48</f>
        <v>1.75425277231927E-4</v>
      </c>
      <c r="AJ48" s="1">
        <f>data!AU48</f>
        <v>1.2289444854238899E-4</v>
      </c>
      <c r="AK48" s="1">
        <f>data!AV48</f>
        <v>2.4997735872382999E-2</v>
      </c>
      <c r="AL48" s="1">
        <f>data!AW48</f>
        <v>4.9510942815807098E-2</v>
      </c>
      <c r="AM48" s="1">
        <f>data!AX48</f>
        <v>1.63485990009666E-3</v>
      </c>
      <c r="AN48" s="1">
        <f>data!AY48</f>
        <v>1.3525250220149301E-3</v>
      </c>
      <c r="AO48" s="1">
        <f>data!AZ48</f>
        <v>3.0947058989250599E-4</v>
      </c>
      <c r="AP48" s="1">
        <f>data!BA48</f>
        <v>3.1839112955998601E-4</v>
      </c>
      <c r="AQ48" s="1">
        <f>data!BB48</f>
        <v>1.38573302177717E-4</v>
      </c>
      <c r="AR48" s="1">
        <f>data!BC48</f>
        <v>1.4220246136862599E-4</v>
      </c>
      <c r="AS48" s="1">
        <f>data!BD48</f>
        <v>3.0607465365945099E-4</v>
      </c>
      <c r="AT48" s="1">
        <f>data!BE48</f>
        <v>2.27806353036524E-4</v>
      </c>
      <c r="AU48" s="1">
        <f>data!BF48</f>
        <v>5.6717819711483201E-2</v>
      </c>
      <c r="AV48" s="1">
        <f>data!BG48</f>
        <v>4.7752977905484002E-2</v>
      </c>
      <c r="AW48" s="1">
        <f>data!BH48</f>
        <v>1.74567057863205E-3</v>
      </c>
      <c r="AX48" s="1">
        <f>data!BI48</f>
        <v>9.1770556972756395E-4</v>
      </c>
      <c r="AY48" s="1">
        <f>data!BJ48</f>
        <v>5.4958607904696496E-4</v>
      </c>
      <c r="AZ48" s="1">
        <f>data!BK48</f>
        <v>7.1021449615900898E-4</v>
      </c>
      <c r="BA48" s="1">
        <f>data!BL48</f>
        <v>1.54510032427467E-4</v>
      </c>
      <c r="BB48" s="1">
        <f>data!BM48</f>
        <v>1.2267257206534501E-4</v>
      </c>
      <c r="BC48" s="1">
        <f>data!BN48</f>
        <v>6.3605551160283602E-2</v>
      </c>
      <c r="BD48" s="1">
        <f>data!BO48</f>
        <v>1.14794583742872E-2</v>
      </c>
      <c r="BE48" s="1">
        <f>data!BP48</f>
        <v>2.5164535543118201E-2</v>
      </c>
      <c r="BF48" s="1">
        <f>data!BQ48</f>
        <v>2.8787053057513601E-2</v>
      </c>
      <c r="BG48" s="1">
        <f>data!BR48</f>
        <v>2.6975794300315901E-2</v>
      </c>
      <c r="BH48" s="1">
        <f>data!BS48</f>
        <v>5.9808688470671797E-3</v>
      </c>
      <c r="BI48" s="1">
        <f>data!BT48</f>
        <v>2.5615066993960301E-3</v>
      </c>
      <c r="BJ48" s="1">
        <f>data!BU48</f>
        <v>3.6629756859967701E-2</v>
      </c>
      <c r="BK48" s="1">
        <f>data!BV48</f>
        <v>1.29440626054115E-2</v>
      </c>
      <c r="BL48" s="1">
        <f>data!BW48</f>
        <v>10.324665251626</v>
      </c>
      <c r="BM48" s="1">
        <f>data!BX48</f>
        <v>7.0209350007218303</v>
      </c>
      <c r="BN48" s="1">
        <f>data!BY48</f>
        <v>2.3578750064660299</v>
      </c>
      <c r="BO48" s="1">
        <f>data!BZ48</f>
        <v>0.149098676780166</v>
      </c>
      <c r="BP48" s="1">
        <f>data!CA48</f>
        <v>0.48</v>
      </c>
      <c r="BQ48" s="1">
        <f>data!CB48</f>
        <v>2.2000000000000002</v>
      </c>
      <c r="BR48" s="1">
        <f>data!CC48</f>
        <v>114.16</v>
      </c>
      <c r="BS48" s="1">
        <f>data!CD48</f>
        <v>0.34799999999999998</v>
      </c>
      <c r="BT48" s="1">
        <f>data!CE48</f>
        <v>13</v>
      </c>
      <c r="BU48" s="1">
        <f>data!CF48</f>
        <v>59</v>
      </c>
      <c r="BV48" s="1">
        <f>data!CG48</f>
        <v>58</v>
      </c>
      <c r="BW48" s="1">
        <f>data!CH48</f>
        <v>14</v>
      </c>
      <c r="BX48" s="1">
        <f>data!CI48</f>
        <v>25</v>
      </c>
      <c r="BY48" s="1">
        <f>data!CJ48</f>
        <v>6</v>
      </c>
      <c r="BZ48" s="1">
        <f>data!CK48</f>
        <v>485.338664770126</v>
      </c>
      <c r="CA48" s="1">
        <f>data!CL48</f>
        <v>1</v>
      </c>
      <c r="CB48" s="1">
        <f>data!DG48</f>
        <v>-0.99594000000000005</v>
      </c>
      <c r="CC48" s="1">
        <f>data!J48</f>
        <v>0.63</v>
      </c>
      <c r="CD48" s="1">
        <f>data!CP48</f>
        <v>10</v>
      </c>
      <c r="CE48" s="1">
        <f>data!CQ48</f>
        <v>43</v>
      </c>
      <c r="CF48" s="1">
        <f>data!CR48</f>
        <v>34</v>
      </c>
      <c r="CG48" s="1">
        <f>data!DL48</f>
        <v>13436</v>
      </c>
      <c r="CH48" s="1">
        <f>data!B48</f>
        <v>-11.26</v>
      </c>
      <c r="CI48" s="1">
        <f>data!C48</f>
        <v>165.68</v>
      </c>
      <c r="CJ48" s="1">
        <f>data!DO48</f>
        <v>120.835383505446</v>
      </c>
      <c r="CK48" s="1">
        <f>data!CN48</f>
        <v>7.5</v>
      </c>
      <c r="CL48" s="1">
        <f>data!CO48</f>
        <v>134.5</v>
      </c>
      <c r="CM48" s="1">
        <f>data!DR48</f>
        <v>4028.7469684836501</v>
      </c>
      <c r="CN48" s="1">
        <f>data!DS48</f>
        <v>120.915693026613</v>
      </c>
      <c r="CO48" s="1">
        <f>IF(OR(data!DU48="Inf",data!DU48="NaN"),data!X48,data!DU48)</f>
        <v>1.6957873032097499</v>
      </c>
      <c r="CP48" s="1">
        <f>data!DU48</f>
        <v>1.6957873032097499</v>
      </c>
      <c r="CQ48" s="1">
        <f t="shared" si="1"/>
        <v>0.29984719920241515</v>
      </c>
      <c r="CR48" s="1">
        <f>data!DW48</f>
        <v>-2.6271170000000001</v>
      </c>
      <c r="CS48" s="1">
        <f>data!DX48</f>
        <v>281.99163800000002</v>
      </c>
      <c r="CT48" s="1" t="str">
        <f>data!DY48</f>
        <v>-0.878618</v>
      </c>
      <c r="CU48" s="1" t="str">
        <f>data!DZ48</f>
        <v>3.290615</v>
      </c>
      <c r="CV48" s="1" t="str">
        <f>data!EA48</f>
        <v>2.651762</v>
      </c>
      <c r="CW48" s="1" t="str">
        <f>data!EB48</f>
        <v>-2.362023</v>
      </c>
      <c r="CX48" s="1" t="str">
        <f>data!EC48</f>
        <v>281.991638</v>
      </c>
    </row>
    <row r="49" spans="1:102">
      <c r="A49" s="7">
        <f>data!A49</f>
        <v>38946</v>
      </c>
      <c r="B49" s="7" t="str">
        <f>data!K49</f>
        <v>IS22</v>
      </c>
      <c r="C49" s="1">
        <f>data!L49</f>
        <v>1221.05333471728</v>
      </c>
      <c r="D49" s="1">
        <f>data!N49</f>
        <v>0.18381269160274599</v>
      </c>
      <c r="E49" s="1">
        <f>data!O49</f>
        <v>7.2941093704982293E-2</v>
      </c>
      <c r="F49" s="1">
        <f>data!P49</f>
        <v>0.26428074072366597</v>
      </c>
      <c r="G49" s="1">
        <f>data!Q49</f>
        <v>0.145882187409965</v>
      </c>
      <c r="H49" s="1">
        <f>data!R49</f>
        <v>2.20586997747673E-2</v>
      </c>
      <c r="I49" s="1">
        <f>data!S49</f>
        <v>1.2936136376694E-2</v>
      </c>
      <c r="J49" s="1">
        <f>data!T49</f>
        <v>2.3501676704271099E-2</v>
      </c>
      <c r="K49" s="1">
        <f>data!U49</f>
        <v>1.39771338392929E-2</v>
      </c>
      <c r="L49" s="1">
        <f>data!V49</f>
        <v>3.3808676945629501</v>
      </c>
      <c r="M49" s="1">
        <f>data!W49</f>
        <v>3.0667286024865201</v>
      </c>
      <c r="N49" s="1">
        <f>data!X49</f>
        <v>3.22379814852474</v>
      </c>
      <c r="O49" s="1">
        <f>data!Z49</f>
        <v>0.15706954603821499</v>
      </c>
      <c r="P49" s="1">
        <f>data!AA49</f>
        <v>0.36239652698958302</v>
      </c>
      <c r="Q49" s="1">
        <f>data!AB49</f>
        <v>0.36797315083465898</v>
      </c>
      <c r="R49" s="1">
        <f>data!AC49</f>
        <v>0.3662109375</v>
      </c>
      <c r="S49" s="1">
        <f>data!AD49</f>
        <v>5.5766238450757301E-3</v>
      </c>
      <c r="T49" s="1">
        <f>data!AE49</f>
        <v>0.204862384440888</v>
      </c>
      <c r="U49" s="1">
        <f>data!AF49</f>
        <v>0.37109375</v>
      </c>
      <c r="V49" s="1">
        <f>data!AG49</f>
        <v>4.5772273232642997E-2</v>
      </c>
      <c r="W49" s="1">
        <f>data!AH49</f>
        <v>0.39306640625</v>
      </c>
      <c r="X49" s="1">
        <f>data!AI49</f>
        <v>1.74153809162431E-2</v>
      </c>
      <c r="Y49" s="1">
        <f>data!AJ49</f>
        <v>40</v>
      </c>
      <c r="Z49" s="1">
        <f>data!AK49</f>
        <v>0.53004292820244603</v>
      </c>
      <c r="AA49" s="1">
        <f>data!AL49</f>
        <v>0.57281434804488596</v>
      </c>
      <c r="AB49" s="1">
        <f>data!AM49</f>
        <v>0.56640625</v>
      </c>
      <c r="AC49" s="1">
        <f>data!AN49</f>
        <v>4.2771419842439803E-2</v>
      </c>
      <c r="AD49" s="1">
        <f>data!AO49</f>
        <v>5.38829779307042E-2</v>
      </c>
      <c r="AE49" s="1">
        <f>data!AP49</f>
        <v>0.64453125</v>
      </c>
      <c r="AF49" s="1">
        <f>data!AQ49</f>
        <v>4.0199601444436701E-3</v>
      </c>
      <c r="AG49" s="1">
        <f>data!AR49</f>
        <v>0.7421875</v>
      </c>
      <c r="AH49" s="1">
        <f>data!AS49</f>
        <v>2.3673426124137301E-3</v>
      </c>
      <c r="AI49" s="1">
        <f>data!AT49</f>
        <v>2.8758338188735799E-2</v>
      </c>
      <c r="AJ49" s="1">
        <f>data!AU49</f>
        <v>3.42073736129231E-2</v>
      </c>
      <c r="AK49" s="1">
        <f>data!AV49</f>
        <v>0.25364305636053502</v>
      </c>
      <c r="AL49" s="1">
        <f>data!AW49</f>
        <v>0.31885203585640498</v>
      </c>
      <c r="AM49" s="1">
        <f>data!AX49</f>
        <v>1.2069682387157801E-2</v>
      </c>
      <c r="AN49" s="1">
        <f>data!AY49</f>
        <v>2.0834474924590101E-2</v>
      </c>
      <c r="AO49" s="1">
        <f>data!AZ49</f>
        <v>3.11558997385582E-3</v>
      </c>
      <c r="AP49" s="1">
        <f>data!BA49</f>
        <v>4.0769312103363098E-3</v>
      </c>
      <c r="AQ49" s="1">
        <f>data!BB49</f>
        <v>9.8953957045041E-4</v>
      </c>
      <c r="AR49" s="1">
        <f>data!BC49</f>
        <v>1.69718004013512E-3</v>
      </c>
      <c r="AS49" s="1">
        <f>data!BD49</f>
        <v>4.6540655497403199E-3</v>
      </c>
      <c r="AT49" s="1">
        <f>data!BE49</f>
        <v>4.1134893374512801E-3</v>
      </c>
      <c r="AU49" s="1">
        <f>data!BF49</f>
        <v>9.9521849456593994E-2</v>
      </c>
      <c r="AV49" s="1">
        <f>data!BG49</f>
        <v>6.8522583885757299E-2</v>
      </c>
      <c r="AW49" s="1">
        <f>data!BH49</f>
        <v>8.6878182141427607E-3</v>
      </c>
      <c r="AX49" s="1">
        <f>data!BI49</f>
        <v>6.6968391184147602E-3</v>
      </c>
      <c r="AY49" s="1">
        <f>data!BJ49</f>
        <v>1.58996831281089E-3</v>
      </c>
      <c r="AZ49" s="1">
        <f>data!BK49</f>
        <v>2.1546224045954601E-3</v>
      </c>
      <c r="BA49" s="1">
        <f>data!BL49</f>
        <v>7.0925617899019605E-4</v>
      </c>
      <c r="BB49" s="1">
        <f>data!BM49</f>
        <v>6.7267377406717303E-4</v>
      </c>
      <c r="BC49" s="1">
        <f>data!BN49</f>
        <v>0.30298395107880999</v>
      </c>
      <c r="BD49" s="1">
        <f>data!BO49</f>
        <v>0.52166508767995101</v>
      </c>
      <c r="BE49" s="1">
        <f>data!BP49</f>
        <v>0.18177341472218</v>
      </c>
      <c r="BF49" s="1">
        <f>data!BQ49</f>
        <v>0.17514883140729701</v>
      </c>
      <c r="BG49" s="1">
        <f>data!BR49</f>
        <v>0.17846112306473799</v>
      </c>
      <c r="BH49" s="1">
        <f>data!BS49</f>
        <v>0.29196923785177198</v>
      </c>
      <c r="BI49" s="1">
        <f>data!BT49</f>
        <v>4.6842877844887497E-3</v>
      </c>
      <c r="BJ49" s="1">
        <f>data!BU49</f>
        <v>0.124522828014072</v>
      </c>
      <c r="BK49" s="1">
        <f>data!BV49</f>
        <v>0.59781309751114997</v>
      </c>
      <c r="BL49" s="1">
        <f>data!BW49</f>
        <v>11.980794127583801</v>
      </c>
      <c r="BM49" s="1">
        <f>data!BX49</f>
        <v>9.64892381338829</v>
      </c>
      <c r="BN49" s="1">
        <f>data!BY49</f>
        <v>1.6977588500824401</v>
      </c>
      <c r="BO49" s="1">
        <f>data!BZ49</f>
        <v>0.176785560704772</v>
      </c>
      <c r="BP49" s="1">
        <f>data!CA49</f>
        <v>0.3</v>
      </c>
      <c r="BQ49" s="1">
        <f>data!CB49</f>
        <v>4</v>
      </c>
      <c r="BR49" s="1">
        <f>data!CC49</f>
        <v>353.07600000000002</v>
      </c>
      <c r="BS49" s="1">
        <f>data!CD49</f>
        <v>0.33500000000000002</v>
      </c>
      <c r="BT49" s="1">
        <f>data!CE49</f>
        <v>11</v>
      </c>
      <c r="BU49" s="1">
        <f>data!CF49</f>
        <v>4</v>
      </c>
      <c r="BV49" s="1">
        <f>data!CG49</f>
        <v>0</v>
      </c>
      <c r="BW49" s="1">
        <f>data!CH49</f>
        <v>11</v>
      </c>
      <c r="BX49" s="1">
        <f>data!CI49</f>
        <v>51</v>
      </c>
      <c r="BY49" s="1">
        <f>data!CJ49</f>
        <v>16</v>
      </c>
      <c r="BZ49" s="1">
        <f>data!CK49</f>
        <v>243.19189929962201</v>
      </c>
      <c r="CA49" s="1">
        <f>data!CL49</f>
        <v>4</v>
      </c>
      <c r="CB49" s="1">
        <f>data!DG49</f>
        <v>-4.4176000000000002</v>
      </c>
      <c r="CC49" s="1">
        <f>data!J49</f>
        <v>0.63</v>
      </c>
      <c r="CD49" s="1">
        <f>data!CP49</f>
        <v>10</v>
      </c>
      <c r="CE49" s="1">
        <f>data!CQ49</f>
        <v>43</v>
      </c>
      <c r="CF49" s="1">
        <f>data!CR49</f>
        <v>34</v>
      </c>
      <c r="CG49" s="1">
        <f>data!DL49</f>
        <v>4092</v>
      </c>
      <c r="CH49" s="1">
        <f>data!B49</f>
        <v>-11.26</v>
      </c>
      <c r="CI49" s="1">
        <f>data!C49</f>
        <v>165.68</v>
      </c>
      <c r="CJ49" s="1">
        <f>data!DO49</f>
        <v>356.76987866600001</v>
      </c>
      <c r="CK49" s="1">
        <f>data!CN49</f>
        <v>-22.1</v>
      </c>
      <c r="CL49" s="1">
        <f>data!CO49</f>
        <v>166.3</v>
      </c>
      <c r="CM49" s="1">
        <f>data!DR49</f>
        <v>1221.05333471728</v>
      </c>
      <c r="CN49" s="1">
        <f>data!DS49</f>
        <v>353.98656192882498</v>
      </c>
      <c r="CO49" s="1">
        <f>IF(OR(data!DU49="Inf",data!DU49="NaN"),data!X49,data!DU49)</f>
        <v>3.1767683703501501</v>
      </c>
      <c r="CP49" s="1">
        <f>data!DU49</f>
        <v>3.1767683703501501</v>
      </c>
      <c r="CQ49" s="1">
        <f t="shared" si="1"/>
        <v>0.29840013067382209</v>
      </c>
      <c r="CR49" s="1">
        <f>data!DW49</f>
        <v>6.8280799999999999</v>
      </c>
      <c r="CS49" s="1">
        <f>data!DX49</f>
        <v>277.66812099999999</v>
      </c>
      <c r="CT49" s="1" t="str">
        <f>data!DY49</f>
        <v>-5.131896</v>
      </c>
      <c r="CU49" s="1" t="str">
        <f>data!DZ49</f>
        <v>-0.460875</v>
      </c>
      <c r="CV49" s="1" t="str">
        <f>data!EA49</f>
        <v>-6.918093</v>
      </c>
      <c r="CW49" s="1" t="str">
        <f>data!EB49</f>
        <v>-0.385054</v>
      </c>
      <c r="CX49" s="1" t="str">
        <f>data!EC49</f>
        <v>277.668121</v>
      </c>
    </row>
    <row r="50" spans="1:102">
      <c r="A50" s="7">
        <f>data!A50</f>
        <v>38944</v>
      </c>
      <c r="B50" s="7" t="str">
        <f>data!K50</f>
        <v>IS32</v>
      </c>
      <c r="C50" s="1">
        <f>data!L50</f>
        <v>1574.68450026655</v>
      </c>
      <c r="D50" s="1">
        <f>data!N50</f>
        <v>5.4822386235809602E-2</v>
      </c>
      <c r="E50" s="1">
        <f>data!O50</f>
        <v>2.96283377667565E-2</v>
      </c>
      <c r="F50" s="1">
        <f>data!P50</f>
        <v>7.1636557695340705E-2</v>
      </c>
      <c r="G50" s="1">
        <f>data!Q50</f>
        <v>5.9256675533512999E-2</v>
      </c>
      <c r="H50" s="1">
        <f>data!R50</f>
        <v>5.0326970156833401E-3</v>
      </c>
      <c r="I50" s="1">
        <f>data!S50</f>
        <v>2.9870720838509001E-3</v>
      </c>
      <c r="J50" s="1">
        <f>data!T50</f>
        <v>4.8556820488032601E-3</v>
      </c>
      <c r="K50" s="1">
        <f>data!U50</f>
        <v>2.8786003906668299E-3</v>
      </c>
      <c r="L50" s="1">
        <f>data!V50</f>
        <v>1.9022281356535</v>
      </c>
      <c r="M50" s="1">
        <f>data!W50</f>
        <v>2.19767772680092</v>
      </c>
      <c r="N50" s="1">
        <f>data!X50</f>
        <v>2.0499529312272098</v>
      </c>
      <c r="O50" s="1">
        <f>data!Z50</f>
        <v>0.14772479557370799</v>
      </c>
      <c r="P50" s="1">
        <f>data!AA50</f>
        <v>0.46240578826679501</v>
      </c>
      <c r="Q50" s="1">
        <f>data!AB50</f>
        <v>0.46488680394703102</v>
      </c>
      <c r="R50" s="1">
        <f>data!AC50</f>
        <v>0.4638671875</v>
      </c>
      <c r="S50" s="1">
        <f>data!AD50</f>
        <v>2.4810156802360598E-3</v>
      </c>
      <c r="T50" s="1">
        <f>data!AE50</f>
        <v>1.13270105502341E-2</v>
      </c>
      <c r="U50" s="1">
        <f>data!AF50</f>
        <v>0.46630859375</v>
      </c>
      <c r="V50" s="1">
        <f>data!AG50</f>
        <v>2.14888327225331E-3</v>
      </c>
      <c r="W50" s="1">
        <f>data!AH50</f>
        <v>0.4833984375</v>
      </c>
      <c r="X50" s="1">
        <f>data!AI50</f>
        <v>1.1862112767787199E-3</v>
      </c>
      <c r="Y50" s="1">
        <f>data!AJ50</f>
        <v>40</v>
      </c>
      <c r="Z50" s="1">
        <f>data!AK50</f>
        <v>0.42231781737727703</v>
      </c>
      <c r="AA50" s="1">
        <f>data!AL50</f>
        <v>0.45863132673268298</v>
      </c>
      <c r="AB50" s="1">
        <f>data!AM50</f>
        <v>0.4296875</v>
      </c>
      <c r="AC50" s="1">
        <f>data!AN50</f>
        <v>3.6313509355406802E-2</v>
      </c>
      <c r="AD50" s="1">
        <f>data!AO50</f>
        <v>1.35609402448376E-2</v>
      </c>
      <c r="AE50" s="1">
        <f>data!AP50</f>
        <v>0.703125</v>
      </c>
      <c r="AF50" s="1">
        <f>data!AQ50</f>
        <v>3.5832833529444297E-5</v>
      </c>
      <c r="AG50" s="1">
        <f>data!AR50</f>
        <v>0.91796875</v>
      </c>
      <c r="AH50" s="1">
        <f>data!AS50</f>
        <v>1.06647886518366E-4</v>
      </c>
      <c r="AI50" s="1">
        <f>data!AT50</f>
        <v>5.8864735695572505E-4</v>
      </c>
      <c r="AJ50" s="1">
        <f>data!AU50</f>
        <v>1.2378118011338E-3</v>
      </c>
      <c r="AK50" s="1">
        <f>data!AV50</f>
        <v>1.2785708686698901E-3</v>
      </c>
      <c r="AL50" s="1">
        <f>data!AW50</f>
        <v>7.7033592534481003E-4</v>
      </c>
      <c r="AM50" s="1">
        <f>data!AX50</f>
        <v>2.0611436113445201E-4</v>
      </c>
      <c r="AN50" s="1">
        <f>data!AY50</f>
        <v>2.08009796477323E-4</v>
      </c>
      <c r="AO50" s="1">
        <f>data!AZ50</f>
        <v>1.71898144778075E-4</v>
      </c>
      <c r="AP50" s="1">
        <f>data!BA50</f>
        <v>3.0017900529313201E-4</v>
      </c>
      <c r="AQ50" s="1">
        <f>data!BB50</f>
        <v>2.7765897888818902E-5</v>
      </c>
      <c r="AR50" s="1">
        <f>data!BC50</f>
        <v>3.45475771872957E-5</v>
      </c>
      <c r="AS50" s="1">
        <f>data!BD50</f>
        <v>1.1519208752064E-3</v>
      </c>
      <c r="AT50" s="1">
        <f>data!BE50</f>
        <v>2.8518146058138698E-3</v>
      </c>
      <c r="AU50" s="1">
        <f>data!BF50</f>
        <v>7.5192581862279098E-3</v>
      </c>
      <c r="AV50" s="1">
        <f>data!BG50</f>
        <v>1.4815861918174E-2</v>
      </c>
      <c r="AW50" s="1">
        <f>data!BH50</f>
        <v>2.80004076608633E-4</v>
      </c>
      <c r="AX50" s="1">
        <f>data!BI50</f>
        <v>3.1087484259639998E-4</v>
      </c>
      <c r="AY50" s="1">
        <f>data!BJ50</f>
        <v>2.4872624719001802E-4</v>
      </c>
      <c r="AZ50" s="1">
        <f>data!BK50</f>
        <v>5.7259415806408705E-4</v>
      </c>
      <c r="BA50" s="1">
        <f>data!BL50</f>
        <v>1.66675222380088E-4</v>
      </c>
      <c r="BB50" s="1">
        <f>data!BM50</f>
        <v>3.5827162346948102E-4</v>
      </c>
      <c r="BC50" s="1">
        <f>data!BN50</f>
        <v>7.1035241151228806E-2</v>
      </c>
      <c r="BD50" s="1">
        <f>data!BO50</f>
        <v>2.3790132809614801E-2</v>
      </c>
      <c r="BE50" s="1">
        <f>data!BP50</f>
        <v>4.2301354755238796</v>
      </c>
      <c r="BF50" s="1">
        <f>data!BQ50</f>
        <v>1.8448816219804199E-2</v>
      </c>
      <c r="BG50" s="1">
        <f>data!BR50</f>
        <v>2.12429214587184</v>
      </c>
      <c r="BH50" s="1">
        <f>data!BS50</f>
        <v>0.84811978633851703</v>
      </c>
      <c r="BI50" s="1">
        <f>data!BT50</f>
        <v>2.9781121970268298</v>
      </c>
      <c r="BJ50" s="1">
        <f>data!BU50</f>
        <v>-2.0532569047206102</v>
      </c>
      <c r="BK50" s="1">
        <f>data!BV50</f>
        <v>0.84845338257207203</v>
      </c>
      <c r="BL50" s="1">
        <f>data!BW50</f>
        <v>14.2342281826425</v>
      </c>
      <c r="BM50" s="1">
        <f>data!BX50</f>
        <v>14.491788523409699</v>
      </c>
      <c r="BN50" s="1">
        <f>data!BY50</f>
        <v>3.3439487732076903E-2</v>
      </c>
      <c r="BO50" s="1">
        <f>data!BZ50</f>
        <v>0.90308240528125405</v>
      </c>
      <c r="BP50" s="1">
        <f>data!CA50</f>
        <v>0.30499999999999999</v>
      </c>
      <c r="BQ50" s="1">
        <f>data!CB50</f>
        <v>3</v>
      </c>
      <c r="BR50" s="1">
        <f>data!CC50</f>
        <v>67.256</v>
      </c>
      <c r="BS50" s="1">
        <f>data!CD50</f>
        <v>0.34100000000000003</v>
      </c>
      <c r="BT50" s="1">
        <f>data!CE50</f>
        <v>11</v>
      </c>
      <c r="BU50" s="1">
        <f>data!CF50</f>
        <v>28</v>
      </c>
      <c r="BV50" s="1">
        <f>data!CG50</f>
        <v>0</v>
      </c>
      <c r="BW50" s="1">
        <f>data!CH50</f>
        <v>12</v>
      </c>
      <c r="BX50" s="1">
        <f>data!CI50</f>
        <v>16</v>
      </c>
      <c r="BY50" s="1">
        <f>data!CJ50</f>
        <v>43</v>
      </c>
      <c r="BZ50" s="1">
        <f>data!CK50</f>
        <v>707.755102157593</v>
      </c>
      <c r="CA50" s="1">
        <f>data!CL50</f>
        <v>4</v>
      </c>
      <c r="CB50" s="1">
        <f>data!DG50</f>
        <v>12.772500000000001</v>
      </c>
      <c r="CC50" s="1">
        <f>data!J50</f>
        <v>0.16</v>
      </c>
      <c r="CD50" s="1">
        <f>data!CP50</f>
        <v>10</v>
      </c>
      <c r="CE50" s="1">
        <f>data!CQ50</f>
        <v>52</v>
      </c>
      <c r="CF50" s="1">
        <f>data!CR50</f>
        <v>24</v>
      </c>
      <c r="CG50" s="1">
        <f>data!DL50</f>
        <v>5076</v>
      </c>
      <c r="CH50" s="1">
        <f>data!B50</f>
        <v>4.9000000000000004</v>
      </c>
      <c r="CI50" s="1">
        <f>data!C50</f>
        <v>49.6</v>
      </c>
      <c r="CJ50" s="1">
        <f>data!DO50</f>
        <v>64.046964110926396</v>
      </c>
      <c r="CK50" s="1">
        <f>data!CN50</f>
        <v>-1.3</v>
      </c>
      <c r="CL50" s="1">
        <f>data!CO50</f>
        <v>36.799999999999997</v>
      </c>
      <c r="CM50" s="1">
        <f>data!DR50</f>
        <v>1574.68450026655</v>
      </c>
      <c r="CN50" s="1">
        <f>data!DS50</f>
        <v>64.2051477750705</v>
      </c>
      <c r="CO50" s="1">
        <f>IF(OR(data!DU50="Inf",data!DU50="NaN"),data!X50,data!DU50)</f>
        <v>2.1379781756583398</v>
      </c>
      <c r="CP50" s="1">
        <f>data!DU50</f>
        <v>2.1379781756583398</v>
      </c>
      <c r="CQ50" s="1">
        <f t="shared" si="1"/>
        <v>0.31022153275542752</v>
      </c>
      <c r="CR50" s="1">
        <f>data!DW50</f>
        <v>0.52284900000000001</v>
      </c>
      <c r="CS50" s="1">
        <f>data!DX50</f>
        <v>279.69610599999999</v>
      </c>
      <c r="CT50" s="1" t="str">
        <f>data!DY50</f>
        <v>12.624562</v>
      </c>
      <c r="CU50" s="1" t="str">
        <f>data!DZ50</f>
        <v>4.977296</v>
      </c>
      <c r="CV50" s="1" t="str">
        <f>data!EA50</f>
        <v>-0.530779</v>
      </c>
      <c r="CW50" s="1" t="str">
        <f>data!EB50</f>
        <v>-0.495599</v>
      </c>
      <c r="CX50" s="1" t="str">
        <f>data!EC50</f>
        <v>279.696106</v>
      </c>
    </row>
    <row r="51" spans="1:102">
      <c r="A51" s="7">
        <f>data!A51</f>
        <v>38938</v>
      </c>
      <c r="B51" s="7" t="str">
        <f>data!K51</f>
        <v>IS33</v>
      </c>
      <c r="C51" s="1">
        <f>data!L51</f>
        <v>804.23655995185902</v>
      </c>
      <c r="D51" s="1">
        <f>data!N51</f>
        <v>0.792393842128986</v>
      </c>
      <c r="E51" s="1">
        <f>data!O51</f>
        <v>0.24257550733852701</v>
      </c>
      <c r="F51" s="1">
        <f>data!P51</f>
        <v>1.3154486114403099</v>
      </c>
      <c r="G51" s="1">
        <f>data!Q51</f>
        <v>0.48515101467705402</v>
      </c>
      <c r="H51" s="1">
        <f>data!R51</f>
        <v>0.10072039548854</v>
      </c>
      <c r="I51" s="1">
        <f>data!S51</f>
        <v>6.13151123190687E-2</v>
      </c>
      <c r="J51" s="1">
        <f>data!T51</f>
        <v>0.103157908354747</v>
      </c>
      <c r="K51" s="1">
        <f>data!U51</f>
        <v>6.3371847316538096E-2</v>
      </c>
      <c r="L51" s="1">
        <f>data!V51</f>
        <v>5.2239988004753597</v>
      </c>
      <c r="M51" s="1">
        <f>data!W51</f>
        <v>6.7357982636645799</v>
      </c>
      <c r="N51" s="1">
        <f>data!X51</f>
        <v>5.9798985320699698</v>
      </c>
      <c r="O51" s="1">
        <f>data!Z51</f>
        <v>0.75589973159460999</v>
      </c>
      <c r="P51" s="1">
        <f>data!AA51</f>
        <v>0.16296314689118299</v>
      </c>
      <c r="Q51" s="1">
        <f>data!AB51</f>
        <v>0.16519093910509999</v>
      </c>
      <c r="R51" s="1">
        <f>data!AC51</f>
        <v>0.16357421875</v>
      </c>
      <c r="S51" s="1">
        <f>data!AD51</f>
        <v>2.2277922139173098E-3</v>
      </c>
      <c r="T51" s="1">
        <f>data!AE51</f>
        <v>0.20646282548860101</v>
      </c>
      <c r="U51" s="1">
        <f>data!AF51</f>
        <v>0.167236328125</v>
      </c>
      <c r="V51" s="1">
        <f>data!AG51</f>
        <v>2.4763931820740499E-2</v>
      </c>
      <c r="W51" s="1">
        <f>data!AH51</f>
        <v>0.172119140625</v>
      </c>
      <c r="X51" s="1">
        <f>data!AI51</f>
        <v>4.6174762928171999E-3</v>
      </c>
      <c r="Y51" s="1">
        <f>data!AJ51</f>
        <v>80</v>
      </c>
      <c r="Z51" s="1">
        <f>data!AK51</f>
        <v>7.4137666403083002E-2</v>
      </c>
      <c r="AA51" s="1">
        <f>data!AL51</f>
        <v>0</v>
      </c>
      <c r="AB51" s="1">
        <f>data!AM51</f>
        <v>0.126953125</v>
      </c>
      <c r="AC51" s="1">
        <f>data!AN51</f>
        <v>0</v>
      </c>
      <c r="AD51" s="1">
        <f>data!AO51</f>
        <v>0.25311287740166899</v>
      </c>
      <c r="AE51" s="1">
        <f>data!AP51</f>
        <v>0.234375</v>
      </c>
      <c r="AF51" s="1">
        <f>data!AQ51</f>
        <v>1.45136200934015E-2</v>
      </c>
      <c r="AG51" s="1">
        <f>data!AR51</f>
        <v>0.341796875</v>
      </c>
      <c r="AH51" s="1">
        <f>data!AS51</f>
        <v>1.7732909689606501E-3</v>
      </c>
      <c r="AI51" s="1">
        <f>data!AT51</f>
        <v>2.4778371123131498E-2</v>
      </c>
      <c r="AJ51" s="1">
        <f>data!AU51</f>
        <v>2.4213483358902398E-2</v>
      </c>
      <c r="AK51" s="1">
        <f>data!AV51</f>
        <v>6.6084230208336E-3</v>
      </c>
      <c r="AL51" s="1">
        <f>data!AW51</f>
        <v>4.8989015746755396E-3</v>
      </c>
      <c r="AM51" s="1">
        <f>data!AX51</f>
        <v>1.1749755450584599E-3</v>
      </c>
      <c r="AN51" s="1">
        <f>data!AY51</f>
        <v>1.1506784479646201E-3</v>
      </c>
      <c r="AO51" s="1">
        <f>data!AZ51</f>
        <v>2.50906926194024E-4</v>
      </c>
      <c r="AP51" s="1">
        <f>data!BA51</f>
        <v>4.4340982095081099E-4</v>
      </c>
      <c r="AQ51" s="1">
        <f>data!BB51</f>
        <v>1.17349652786894E-4</v>
      </c>
      <c r="AR51" s="1">
        <f>data!BC51</f>
        <v>2.0896506029150001E-4</v>
      </c>
      <c r="AS51" s="1">
        <f>data!BD51</f>
        <v>0.135547235240005</v>
      </c>
      <c r="AT51" s="1">
        <f>data!BE51</f>
        <v>7.2433694874690396E-2</v>
      </c>
      <c r="AU51" s="1">
        <f>data!BF51</f>
        <v>8.4344160249763406E-3</v>
      </c>
      <c r="AV51" s="1">
        <f>data!BG51</f>
        <v>2.8661009800418401E-3</v>
      </c>
      <c r="AW51" s="1">
        <f>data!BH51</f>
        <v>1.34690372684056E-3</v>
      </c>
      <c r="AX51" s="1">
        <f>data!BI51</f>
        <v>1.25123671829767E-3</v>
      </c>
      <c r="AY51" s="1">
        <f>data!BJ51</f>
        <v>7.3620553164017305E-4</v>
      </c>
      <c r="AZ51" s="1">
        <f>data!BK51</f>
        <v>8.3353648007631503E-4</v>
      </c>
      <c r="BA51" s="1">
        <f>data!BL51</f>
        <v>1.4556033523777001E-4</v>
      </c>
      <c r="BB51" s="1">
        <f>data!BM51</f>
        <v>1.3865245563834201E-4</v>
      </c>
      <c r="BC51" s="1">
        <f>data!BN51</f>
        <v>14.4341711152732</v>
      </c>
      <c r="BD51" s="1">
        <f>data!BO51</f>
        <v>10.8136199097248</v>
      </c>
      <c r="BE51" s="1">
        <f>data!BP51</f>
        <v>7.3648656618725798</v>
      </c>
      <c r="BF51" s="1">
        <f>data!BQ51</f>
        <v>7.8430423397809701</v>
      </c>
      <c r="BG51" s="1">
        <f>data!BR51</f>
        <v>7.6039540008267803</v>
      </c>
      <c r="BH51" s="1">
        <f>data!BS51</f>
        <v>11.075296657141401</v>
      </c>
      <c r="BI51" s="1">
        <f>data!BT51</f>
        <v>0.33812197155428297</v>
      </c>
      <c r="BJ51" s="1">
        <f>data!BU51</f>
        <v>6.8302171144464001</v>
      </c>
      <c r="BK51" s="1">
        <f>data!BV51</f>
        <v>15.478907312717</v>
      </c>
      <c r="BL51" s="1">
        <f>data!BW51</f>
        <v>13.060399585007399</v>
      </c>
      <c r="BM51" s="1">
        <f>data!BX51</f>
        <v>9.2960012923328392</v>
      </c>
      <c r="BN51" s="1">
        <f>data!BY51</f>
        <v>1.8982454541024001</v>
      </c>
      <c r="BO51" s="1">
        <f>data!BZ51</f>
        <v>0.15767968540437799</v>
      </c>
      <c r="BP51" s="1">
        <f>data!CA51</f>
        <v>8.7800000000000003E-2</v>
      </c>
      <c r="BQ51" s="1">
        <f>data!CB51</f>
        <v>0.7</v>
      </c>
      <c r="BR51" s="1">
        <f>data!CC51</f>
        <v>123.697</v>
      </c>
      <c r="BS51" s="1">
        <f>data!CD51</f>
        <v>0.33500000000000002</v>
      </c>
      <c r="BT51" s="1">
        <f>data!CE51</f>
        <v>4</v>
      </c>
      <c r="BU51" s="1">
        <f>data!CF51</f>
        <v>34</v>
      </c>
      <c r="BV51" s="1">
        <f>data!CG51</f>
        <v>0</v>
      </c>
      <c r="BW51" s="1">
        <f>data!CH51</f>
        <v>5</v>
      </c>
      <c r="BX51" s="1">
        <f>data!CI51</f>
        <v>12</v>
      </c>
      <c r="BY51" s="1">
        <f>data!CJ51</f>
        <v>52</v>
      </c>
      <c r="BZ51" s="1">
        <f>data!CK51</f>
        <v>555.51020407676697</v>
      </c>
      <c r="CA51" s="1">
        <f>data!CL51</f>
        <v>8</v>
      </c>
      <c r="CB51" s="1">
        <f>data!DG51</f>
        <v>-0.27245000000000003</v>
      </c>
      <c r="CC51" s="1">
        <f>data!J51</f>
        <v>2.3199999999999998</v>
      </c>
      <c r="CD51" s="1">
        <f>data!CP51</f>
        <v>4</v>
      </c>
      <c r="CE51" s="1">
        <f>data!CQ51</f>
        <v>30</v>
      </c>
      <c r="CF51" s="1">
        <f>data!CR51</f>
        <v>44</v>
      </c>
      <c r="CG51" s="1">
        <f>data!DL51</f>
        <v>2506</v>
      </c>
      <c r="CH51" s="1">
        <f>data!B51</f>
        <v>-23.1</v>
      </c>
      <c r="CI51" s="1">
        <f>data!C51</f>
        <v>53.7</v>
      </c>
      <c r="CJ51" s="1">
        <f>data!DO51</f>
        <v>127.676075328723</v>
      </c>
      <c r="CK51" s="1">
        <f>data!CN51</f>
        <v>-18.8</v>
      </c>
      <c r="CL51" s="1">
        <f>data!CO51</f>
        <v>47.5</v>
      </c>
      <c r="CM51" s="1">
        <f>data!DR51</f>
        <v>804.23655995185902</v>
      </c>
      <c r="CN51" s="1">
        <f>data!DS51</f>
        <v>125.53515263151201</v>
      </c>
      <c r="CO51" s="1">
        <f>IF(OR(data!DU51="Inf",data!DU51="NaN"),data!X51,data!DU51)</f>
        <v>5.9748261805583303</v>
      </c>
      <c r="CP51" s="1">
        <f>data!DU51</f>
        <v>5.9748261805583303</v>
      </c>
      <c r="CQ51" s="1">
        <f t="shared" si="1"/>
        <v>0.32092440540776496</v>
      </c>
      <c r="CR51" s="1">
        <f>data!DW51</f>
        <v>1.01478</v>
      </c>
      <c r="CS51" s="1">
        <f>data!DX51</f>
        <v>279.45660400000003</v>
      </c>
      <c r="CT51" s="1" t="str">
        <f>data!DY51</f>
        <v>0.466896</v>
      </c>
      <c r="CU51" s="1" t="str">
        <f>data!DZ51</f>
        <v>-1.001902</v>
      </c>
      <c r="CV51" s="1" t="str">
        <f>data!EA51</f>
        <v>-0.745547</v>
      </c>
      <c r="CW51" s="1" t="str">
        <f>data!EB51</f>
        <v>-0.314942</v>
      </c>
      <c r="CX51" s="1" t="str">
        <f>data!EC51</f>
        <v>279.456604</v>
      </c>
    </row>
    <row r="52" spans="1:102">
      <c r="A52" s="7">
        <f>data!A52</f>
        <v>38938</v>
      </c>
      <c r="B52" s="7" t="str">
        <f>data!K52</f>
        <v>IS32</v>
      </c>
      <c r="C52" s="1">
        <f>data!L52</f>
        <v>3036.92921186378</v>
      </c>
      <c r="D52" s="1">
        <f>data!N52</f>
        <v>0.12302796997084001</v>
      </c>
      <c r="E52" s="1">
        <f>data!O52</f>
        <v>1.9334811149995901E-2</v>
      </c>
      <c r="F52" s="1">
        <f>data!P52</f>
        <v>0.19633798326117199</v>
      </c>
      <c r="G52" s="1">
        <f>data!Q52</f>
        <v>3.8669622299991699E-2</v>
      </c>
      <c r="H52" s="1">
        <f>data!R52</f>
        <v>1.12761519096682E-2</v>
      </c>
      <c r="I52" s="1">
        <f>data!S52</f>
        <v>6.6402292097280597E-3</v>
      </c>
      <c r="J52" s="1">
        <f>data!T52</f>
        <v>1.09558378731901E-2</v>
      </c>
      <c r="K52" s="1">
        <f>data!U52</f>
        <v>6.49540394771845E-3</v>
      </c>
      <c r="L52" s="1">
        <f>data!V52</f>
        <v>6.1915870234135504</v>
      </c>
      <c r="M52" s="1">
        <f>data!W52</f>
        <v>4.0397956573968399</v>
      </c>
      <c r="N52" s="1">
        <f>data!X52</f>
        <v>5.1156913404051902</v>
      </c>
      <c r="O52" s="1">
        <f>data!Z52</f>
        <v>1.0758956830083499</v>
      </c>
      <c r="P52" s="1">
        <f>data!AA52</f>
        <v>0.21848523817148299</v>
      </c>
      <c r="Q52" s="1">
        <f>data!AB52</f>
        <v>0.218522164023988</v>
      </c>
      <c r="R52" s="1">
        <f>data!AC52</f>
        <v>0.218505859375</v>
      </c>
      <c r="S52" s="1">
        <f>data!AD52</f>
        <v>3.6925852506003402E-5</v>
      </c>
      <c r="T52" s="1">
        <f>data!AE52</f>
        <v>1.0758069810886501E-2</v>
      </c>
      <c r="U52" s="1">
        <f>data!AF52</f>
        <v>0.22216796875</v>
      </c>
      <c r="V52" s="1">
        <f>data!AG52</f>
        <v>1.11459032368059E-4</v>
      </c>
      <c r="W52" s="1">
        <f>data!AH52</f>
        <v>0.238037109375</v>
      </c>
      <c r="X52" s="1">
        <f>data!AI52</f>
        <v>7.0647789963123795E-5</v>
      </c>
      <c r="Y52" s="1">
        <f>data!AJ52</f>
        <v>80</v>
      </c>
      <c r="Z52" s="1">
        <f>data!AK52</f>
        <v>0.203218878529873</v>
      </c>
      <c r="AA52" s="1">
        <f>data!AL52</f>
        <v>0.206755662106617</v>
      </c>
      <c r="AB52" s="1">
        <f>data!AM52</f>
        <v>0.205078125</v>
      </c>
      <c r="AC52" s="1">
        <f>data!AN52</f>
        <v>3.5367835767440002E-3</v>
      </c>
      <c r="AD52" s="1">
        <f>data!AO52</f>
        <v>9.0644576157959192E-3</v>
      </c>
      <c r="AE52" s="1">
        <f>data!AP52</f>
        <v>0.244140625</v>
      </c>
      <c r="AF52" s="1">
        <f>data!AQ52</f>
        <v>1.51922752190081E-4</v>
      </c>
      <c r="AG52" s="1">
        <f>data!AR52</f>
        <v>0.95703125</v>
      </c>
      <c r="AH52" s="1">
        <f>data!AS52</f>
        <v>9.3512233086608201E-8</v>
      </c>
      <c r="AI52" s="1">
        <f>data!AT52</f>
        <v>4.4585537686721503E-5</v>
      </c>
      <c r="AJ52" s="1">
        <f>data!AU52</f>
        <v>5.2120084471283601E-5</v>
      </c>
      <c r="AK52" s="1">
        <f>data!AV52</f>
        <v>4.1791908151377199E-5</v>
      </c>
      <c r="AL52" s="1">
        <f>data!AW52</f>
        <v>3.1298506527433703E-5</v>
      </c>
      <c r="AM52" s="1">
        <f>data!AX52</f>
        <v>1.05196323119319E-6</v>
      </c>
      <c r="AN52" s="1">
        <f>data!AY52</f>
        <v>9.9982943140229097E-7</v>
      </c>
      <c r="AO52" s="1">
        <f>data!AZ52</f>
        <v>1.736384730421E-7</v>
      </c>
      <c r="AP52" s="1">
        <f>data!BA52</f>
        <v>1.89666149277216E-7</v>
      </c>
      <c r="AQ52" s="1">
        <f>data!BB52</f>
        <v>1.2622407476598199E-7</v>
      </c>
      <c r="AR52" s="1">
        <f>data!BC52</f>
        <v>1.11439737972119E-7</v>
      </c>
      <c r="AS52" s="1">
        <f>data!BD52</f>
        <v>1.1525774408225E-4</v>
      </c>
      <c r="AT52" s="1">
        <f>data!BE52</f>
        <v>8.6137233187726702E-5</v>
      </c>
      <c r="AU52" s="1">
        <f>data!BF52</f>
        <v>8.8442632754214101E-5</v>
      </c>
      <c r="AV52" s="1">
        <f>data!BG52</f>
        <v>8.0882162432415001E-5</v>
      </c>
      <c r="AW52" s="1">
        <f>data!BH52</f>
        <v>6.03212446700916E-6</v>
      </c>
      <c r="AX52" s="1">
        <f>data!BI52</f>
        <v>7.3449790328007504E-6</v>
      </c>
      <c r="AY52" s="1">
        <f>data!BJ52</f>
        <v>1.10526176515593E-6</v>
      </c>
      <c r="AZ52" s="1">
        <f>data!BK52</f>
        <v>1.67889616087157E-6</v>
      </c>
      <c r="BA52" s="1">
        <f>data!BL52</f>
        <v>2.6074369282206998E-7</v>
      </c>
      <c r="BB52" s="1">
        <f>data!BM52</f>
        <v>2.46792658530097E-7</v>
      </c>
      <c r="BC52" s="1">
        <f>data!BN52</f>
        <v>0.64505093151211801</v>
      </c>
      <c r="BD52" s="1">
        <f>data!BO52</f>
        <v>2.7553665935636702E-2</v>
      </c>
      <c r="BE52" s="1">
        <f>data!BP52</f>
        <v>0.11646789980863199</v>
      </c>
      <c r="BF52" s="1">
        <f>data!BQ52</f>
        <v>0.112692138507442</v>
      </c>
      <c r="BG52" s="1">
        <f>data!BR52</f>
        <v>0.11458001915803701</v>
      </c>
      <c r="BH52" s="1">
        <f>data!BS52</f>
        <v>0.14683589815754799</v>
      </c>
      <c r="BI52" s="1">
        <f>data!BT52</f>
        <v>2.6698664202127E-3</v>
      </c>
      <c r="BJ52" s="1">
        <f>data!BU52</f>
        <v>0.53047091235408095</v>
      </c>
      <c r="BK52" s="1">
        <f>data!BV52</f>
        <v>0.14939874662870001</v>
      </c>
      <c r="BL52" s="1">
        <f>data!BW52</f>
        <v>17.411789485811202</v>
      </c>
      <c r="BM52" s="1">
        <f>data!BX52</f>
        <v>10.811631174752</v>
      </c>
      <c r="BN52" s="1">
        <f>data!BY52</f>
        <v>5.6296982340561303</v>
      </c>
      <c r="BO52" s="1">
        <f>data!BZ52</f>
        <v>0.54547850315691004</v>
      </c>
      <c r="BP52" s="1">
        <f>data!CA52</f>
        <v>4.2000000000000003E-2</v>
      </c>
      <c r="BQ52" s="1">
        <f>data!CB52</f>
        <v>2.2999999999999998</v>
      </c>
      <c r="BR52" s="1">
        <f>data!CC52</f>
        <v>147.4</v>
      </c>
      <c r="BS52" s="1">
        <f>data!CD52</f>
        <v>0.307</v>
      </c>
      <c r="BT52" s="1">
        <f>data!CE52</f>
        <v>6</v>
      </c>
      <c r="BU52" s="1">
        <f>data!CF52</f>
        <v>7</v>
      </c>
      <c r="BV52" s="1">
        <f>data!CG52</f>
        <v>5</v>
      </c>
      <c r="BW52" s="1">
        <f>data!CH52</f>
        <v>7</v>
      </c>
      <c r="BX52" s="1">
        <f>data!CI52</f>
        <v>16</v>
      </c>
      <c r="BY52" s="1">
        <f>data!CJ52</f>
        <v>13</v>
      </c>
      <c r="BZ52" s="1">
        <f>data!CK52</f>
        <v>797.94447302818298</v>
      </c>
      <c r="CA52" s="1">
        <f>data!CL52</f>
        <v>1</v>
      </c>
      <c r="CB52" s="1">
        <f>data!DG52</f>
        <v>5.8540000000000001</v>
      </c>
      <c r="CC52" s="1">
        <f>data!J52</f>
        <v>2.3199999999999998</v>
      </c>
      <c r="CD52" s="1">
        <f>data!CP52</f>
        <v>4</v>
      </c>
      <c r="CE52" s="1">
        <f>data!CQ52</f>
        <v>30</v>
      </c>
      <c r="CF52" s="1">
        <f>data!CR52</f>
        <v>44</v>
      </c>
      <c r="CG52" s="1">
        <f>data!DL52</f>
        <v>9856</v>
      </c>
      <c r="CH52" s="1">
        <f>data!B52</f>
        <v>-23.1</v>
      </c>
      <c r="CI52" s="1">
        <f>data!C52</f>
        <v>53.7</v>
      </c>
      <c r="CJ52" s="1">
        <f>data!DO52</f>
        <v>144.310997158227</v>
      </c>
      <c r="CK52" s="1">
        <f>data!CN52</f>
        <v>-1.3</v>
      </c>
      <c r="CL52" s="1">
        <f>data!CO52</f>
        <v>36.799999999999997</v>
      </c>
      <c r="CM52" s="1">
        <f>data!DR52</f>
        <v>3036.92921186378</v>
      </c>
      <c r="CN52" s="1">
        <f>data!DS52</f>
        <v>144.41847694896001</v>
      </c>
      <c r="CO52" s="1">
        <f>IF(OR(data!DU52="Inf",data!DU52="NaN"),data!X52,data!DU52)</f>
        <v>5.2147639025392598</v>
      </c>
      <c r="CP52" s="1">
        <f>data!DU52</f>
        <v>5.2147639025392598</v>
      </c>
      <c r="CQ52" s="1">
        <f t="shared" si="1"/>
        <v>0.30812999308682831</v>
      </c>
      <c r="CR52" s="1">
        <f>data!DW52</f>
        <v>-1.628045</v>
      </c>
      <c r="CS52" s="1">
        <f>data!DX52</f>
        <v>279.58477800000003</v>
      </c>
      <c r="CT52" s="1" t="str">
        <f>data!DY52</f>
        <v>NaN</v>
      </c>
      <c r="CU52" s="1" t="str">
        <f>data!DZ52</f>
        <v>NaN</v>
      </c>
      <c r="CV52" s="1" t="str">
        <f>data!EA52</f>
        <v>1.668070</v>
      </c>
      <c r="CW52" s="1" t="str">
        <f>data!EB52</f>
        <v>-1.803817</v>
      </c>
      <c r="CX52" s="1" t="str">
        <f>data!EC52</f>
        <v>279.584778</v>
      </c>
    </row>
    <row r="53" spans="1:102">
      <c r="A53" s="7">
        <f>data!A53</f>
        <v>38938</v>
      </c>
      <c r="B53" s="7" t="str">
        <f>data!K53</f>
        <v>IS26</v>
      </c>
      <c r="C53" s="1">
        <f>data!L53</f>
        <v>8929.4321847272004</v>
      </c>
      <c r="D53" s="1">
        <f>data!N53</f>
        <v>4.3707754093404598E-2</v>
      </c>
      <c r="E53" s="1">
        <f>data!O53</f>
        <v>2.09090150740588E-2</v>
      </c>
      <c r="F53" s="1">
        <f>data!P53</f>
        <v>5.3911280468563798E-2</v>
      </c>
      <c r="G53" s="1">
        <f>data!Q53</f>
        <v>4.1818030148117698E-2</v>
      </c>
      <c r="H53" s="1">
        <f>data!R53</f>
        <v>8.0641391338685201E-3</v>
      </c>
      <c r="I53" s="1">
        <f>data!S53</f>
        <v>4.6258373451518904E-3</v>
      </c>
      <c r="J53" s="1">
        <f>data!T53</f>
        <v>1.6392213180954001E-2</v>
      </c>
      <c r="K53" s="1">
        <f>data!U53</f>
        <v>1.0030551258634401E-2</v>
      </c>
      <c r="L53" s="1">
        <f>data!V53</f>
        <v>9.4710687987189903</v>
      </c>
      <c r="M53" s="1">
        <f>data!W53</f>
        <v>11.9758947443681</v>
      </c>
      <c r="N53" s="1">
        <f>data!X53</f>
        <v>10.7234817715436</v>
      </c>
      <c r="O53" s="1">
        <f>data!Z53</f>
        <v>1.2524129728245701</v>
      </c>
      <c r="P53" s="1">
        <f>data!AA53</f>
        <v>0.11121550143513501</v>
      </c>
      <c r="Q53" s="1">
        <f>data!AB53</f>
        <v>0.113709268120021</v>
      </c>
      <c r="R53" s="1">
        <f>data!AC53</f>
        <v>0.1123046875</v>
      </c>
      <c r="S53" s="1">
        <f>data!AD53</f>
        <v>2.4937666848859098E-3</v>
      </c>
      <c r="T53" s="1">
        <f>data!AE53</f>
        <v>1.27075257861983E-3</v>
      </c>
      <c r="U53" s="1">
        <f>data!AF53</f>
        <v>0.115966796875</v>
      </c>
      <c r="V53" s="1">
        <f>data!AG53</f>
        <v>8.5748595622950897E-5</v>
      </c>
      <c r="W53" s="1">
        <f>data!AH53</f>
        <v>0.1220703125</v>
      </c>
      <c r="X53" s="1">
        <f>data!AI53</f>
        <v>2.1270106655569301E-4</v>
      </c>
      <c r="Y53" s="1">
        <f>data!AJ53</f>
        <v>80</v>
      </c>
      <c r="Z53" s="1">
        <f>data!AK53</f>
        <v>0.14297550871006601</v>
      </c>
      <c r="AA53" s="1">
        <f>data!AL53</f>
        <v>0.164144517829763</v>
      </c>
      <c r="AB53" s="1">
        <f>data!AM53</f>
        <v>0.15625</v>
      </c>
      <c r="AC53" s="1">
        <f>data!AN53</f>
        <v>2.1169009119696901E-2</v>
      </c>
      <c r="AD53" s="1">
        <f>data!AO53</f>
        <v>9.3912524365928705E-4</v>
      </c>
      <c r="AE53" s="1">
        <f>data!AP53</f>
        <v>0.224609375</v>
      </c>
      <c r="AF53" s="1">
        <f>data!AQ53</f>
        <v>2.4218176802697798E-5</v>
      </c>
      <c r="AG53" s="1">
        <f>data!AR53</f>
        <v>0.3125</v>
      </c>
      <c r="AH53" s="1">
        <f>data!AS53</f>
        <v>2.5918725590428098E-5</v>
      </c>
      <c r="AI53" s="1">
        <f>data!AT53</f>
        <v>1.69295742335555E-4</v>
      </c>
      <c r="AJ53" s="1">
        <f>data!AU53</f>
        <v>2.4832094603108198E-4</v>
      </c>
      <c r="AK53" s="1">
        <f>data!AV53</f>
        <v>1.38037690406029E-5</v>
      </c>
      <c r="AL53" s="1">
        <f>data!AW53</f>
        <v>1.16037088018808E-5</v>
      </c>
      <c r="AM53" s="1">
        <f>data!AX53</f>
        <v>3.5809559908860502E-6</v>
      </c>
      <c r="AN53" s="1">
        <f>data!AY53</f>
        <v>3.9987246541526398E-6</v>
      </c>
      <c r="AO53" s="1">
        <f>data!AZ53</f>
        <v>1.18215146096903E-6</v>
      </c>
      <c r="AP53" s="1">
        <f>data!BA53</f>
        <v>1.31963331944873E-6</v>
      </c>
      <c r="AQ53" s="1">
        <f>data!BB53</f>
        <v>1.60013081528204E-6</v>
      </c>
      <c r="AR53" s="1">
        <f>data!BC53</f>
        <v>1.8034427392167101E-6</v>
      </c>
      <c r="AS53" s="1">
        <f>data!BD53</f>
        <v>1.2849808563631399E-4</v>
      </c>
      <c r="AT53" s="1">
        <f>data!BE53</f>
        <v>1.1777900763243501E-4</v>
      </c>
      <c r="AU53" s="1">
        <f>data!BF53</f>
        <v>5.1103616102997601E-5</v>
      </c>
      <c r="AV53" s="1">
        <f>data!BG53</f>
        <v>5.5146334947308899E-5</v>
      </c>
      <c r="AW53" s="1">
        <f>data!BH53</f>
        <v>4.8545406456841204E-6</v>
      </c>
      <c r="AX53" s="1">
        <f>data!BI53</f>
        <v>6.3278544256602801E-6</v>
      </c>
      <c r="AY53" s="1">
        <f>data!BJ53</f>
        <v>2.6384899485923401E-6</v>
      </c>
      <c r="AZ53" s="1">
        <f>data!BK53</f>
        <v>4.6587933606205599E-6</v>
      </c>
      <c r="BA53" s="1">
        <f>data!BL53</f>
        <v>1.2303965329573499E-6</v>
      </c>
      <c r="BB53" s="1">
        <f>data!BM53</f>
        <v>1.7515125226715601E-6</v>
      </c>
      <c r="BC53" s="1">
        <f>data!BN53</f>
        <v>7.0329465232613797E-2</v>
      </c>
      <c r="BD53" s="1">
        <f>data!BO53</f>
        <v>0.153546667378613</v>
      </c>
      <c r="BE53" s="1">
        <f>data!BP53</f>
        <v>5.12577681589345E-2</v>
      </c>
      <c r="BF53" s="1">
        <f>data!BQ53</f>
        <v>0.18189346305592599</v>
      </c>
      <c r="BG53" s="1">
        <f>data!BR53</f>
        <v>0.11657561560743</v>
      </c>
      <c r="BH53" s="1">
        <f>data!BS53</f>
        <v>0.142578682579241</v>
      </c>
      <c r="BI53" s="1">
        <f>data!BT53</f>
        <v>9.23733857266794E-2</v>
      </c>
      <c r="BJ53" s="1">
        <f>data!BU53</f>
        <v>-4.62461503748164E-2</v>
      </c>
      <c r="BK53" s="1">
        <f>data!BV53</f>
        <v>0.20953581982350999</v>
      </c>
      <c r="BL53" s="1">
        <f>data!BW53</f>
        <v>6.6853112990253702</v>
      </c>
      <c r="BM53" s="1">
        <f>data!BX53</f>
        <v>6.4496288007155602</v>
      </c>
      <c r="BN53" s="1">
        <f>data!BY53</f>
        <v>0.60329482170138504</v>
      </c>
      <c r="BO53" s="1">
        <f>data!BZ53</f>
        <v>0.29319459995624397</v>
      </c>
      <c r="BP53" s="1">
        <f>data!CA53</f>
        <v>7.1999999999999995E-2</v>
      </c>
      <c r="BQ53" s="1">
        <f>data!CB53</f>
        <v>0.45</v>
      </c>
      <c r="BR53" s="1">
        <f>data!CC53</f>
        <v>145.77099999999999</v>
      </c>
      <c r="BS53" s="1">
        <f>data!CD53</f>
        <v>0.36</v>
      </c>
      <c r="BT53" s="1">
        <f>data!CE53</f>
        <v>11</v>
      </c>
      <c r="BU53" s="1">
        <f>data!CF53</f>
        <v>5</v>
      </c>
      <c r="BV53" s="1">
        <f>data!CG53</f>
        <v>19</v>
      </c>
      <c r="BW53" s="1">
        <f>data!CH53</f>
        <v>12</v>
      </c>
      <c r="BX53" s="1">
        <f>data!CI53</f>
        <v>47</v>
      </c>
      <c r="BY53" s="1">
        <f>data!CJ53</f>
        <v>43</v>
      </c>
      <c r="BZ53" s="1">
        <f>data!CK53</f>
        <v>595.01750016212497</v>
      </c>
      <c r="CA53" s="1">
        <f>data!CL53</f>
        <v>1</v>
      </c>
      <c r="CB53" s="1">
        <f>data!DG53</f>
        <v>16.8996</v>
      </c>
      <c r="CC53" s="1">
        <f>data!J53</f>
        <v>2.3199999999999998</v>
      </c>
      <c r="CD53" s="1">
        <f>data!CP53</f>
        <v>4</v>
      </c>
      <c r="CE53" s="1">
        <f>data!CQ53</f>
        <v>30</v>
      </c>
      <c r="CF53" s="1">
        <f>data!CR53</f>
        <v>44</v>
      </c>
      <c r="CG53" s="1">
        <f>data!DL53</f>
        <v>29536</v>
      </c>
      <c r="CH53" s="1">
        <f>data!B53</f>
        <v>-23.1</v>
      </c>
      <c r="CI53" s="1">
        <f>data!C53</f>
        <v>53.7</v>
      </c>
      <c r="CJ53" s="1">
        <f>data!DO53</f>
        <v>143.14957824890001</v>
      </c>
      <c r="CK53" s="1">
        <f>data!CN53</f>
        <v>48.9</v>
      </c>
      <c r="CL53" s="1">
        <f>data!CO53</f>
        <v>13.7</v>
      </c>
      <c r="CM53" s="1">
        <f>data!DR53</f>
        <v>8929.4321847272004</v>
      </c>
      <c r="CN53" s="1">
        <f>data!DS53</f>
        <v>143.159159217461</v>
      </c>
      <c r="CO53" s="1">
        <f>IF(OR(data!DU53="Inf",data!DU53="NaN"),data!X53,data!DU53)</f>
        <v>11.3584056123876</v>
      </c>
      <c r="CP53" s="1">
        <f>data!DU53</f>
        <v>11.3584056123876</v>
      </c>
      <c r="CQ53" s="1">
        <f t="shared" si="1"/>
        <v>0.30232367906037377</v>
      </c>
      <c r="CR53" s="1">
        <f>data!DW53</f>
        <v>4.4417030000000004</v>
      </c>
      <c r="CS53" s="1">
        <f>data!DX53</f>
        <v>271.03027300000002</v>
      </c>
      <c r="CT53" s="1" t="str">
        <f>data!DY53</f>
        <v>17.001411</v>
      </c>
      <c r="CU53" s="1" t="str">
        <f>data!DZ53</f>
        <v>-23.108227</v>
      </c>
      <c r="CV53" s="1" t="str">
        <f>data!EA53</f>
        <v>-4.682179</v>
      </c>
      <c r="CW53" s="1" t="str">
        <f>data!EB53</f>
        <v>6.243451</v>
      </c>
      <c r="CX53" s="1" t="str">
        <f>data!EC53</f>
        <v>271.030273</v>
      </c>
    </row>
    <row r="54" spans="1:102">
      <c r="A54" s="7">
        <f>data!A54</f>
        <v>38914</v>
      </c>
      <c r="B54" s="7" t="str">
        <f>data!K54</f>
        <v>IS55</v>
      </c>
      <c r="C54" s="1">
        <f>data!L54</f>
        <v>2659.5787371501201</v>
      </c>
      <c r="D54" s="1">
        <f>data!N54</f>
        <v>6.3280289956154603E-2</v>
      </c>
      <c r="E54" s="1">
        <f>data!O54</f>
        <v>2.5385730550507E-2</v>
      </c>
      <c r="F54" s="1">
        <f>data!P54</f>
        <v>0.117632731092135</v>
      </c>
      <c r="G54" s="1">
        <f>data!Q54</f>
        <v>5.0771461101014097E-2</v>
      </c>
      <c r="H54" s="1">
        <f>data!R54</f>
        <v>1.2907990993320699E-2</v>
      </c>
      <c r="I54" s="1">
        <f>data!S54</f>
        <v>7.6663760857260902E-3</v>
      </c>
      <c r="J54" s="1">
        <f>data!T54</f>
        <v>1.22981913404212E-2</v>
      </c>
      <c r="K54" s="1">
        <f>data!U54</f>
        <v>7.8208271361615306E-3</v>
      </c>
      <c r="L54" s="1">
        <f>data!V54</f>
        <v>3.81383086938148</v>
      </c>
      <c r="M54" s="1">
        <f>data!W54</f>
        <v>3.41507885498658</v>
      </c>
      <c r="N54" s="1">
        <f>data!X54</f>
        <v>3.6144548621840298</v>
      </c>
      <c r="O54" s="1">
        <f>data!Z54</f>
        <v>0.19937600719745099</v>
      </c>
      <c r="P54" s="1">
        <f>data!AA54</f>
        <v>0.242852531041749</v>
      </c>
      <c r="Q54" s="1">
        <f>data!AB54</f>
        <v>0.25366127127512</v>
      </c>
      <c r="R54" s="1">
        <f>data!AC54</f>
        <v>0.2490234375</v>
      </c>
      <c r="S54" s="1">
        <f>data!AD54</f>
        <v>1.08087402333713E-2</v>
      </c>
      <c r="T54" s="1">
        <f>data!AE54</f>
        <v>1.7480596698341499E-3</v>
      </c>
      <c r="U54" s="1">
        <f>data!AF54</f>
        <v>0.283203125</v>
      </c>
      <c r="V54" s="1">
        <f>data!AG54</f>
        <v>1.5228816299091801E-4</v>
      </c>
      <c r="W54" s="1">
        <f>data!AH54</f>
        <v>0.341796875</v>
      </c>
      <c r="X54" s="1">
        <f>data!AI54</f>
        <v>2.1431841332237099E-5</v>
      </c>
      <c r="Y54" s="1">
        <f>data!AJ54</f>
        <v>40</v>
      </c>
      <c r="Z54" s="1">
        <f>data!AK54</f>
        <v>0.33186916660864901</v>
      </c>
      <c r="AA54" s="1">
        <f>data!AL54</f>
        <v>0.35516883758615703</v>
      </c>
      <c r="AB54" s="1">
        <f>data!AM54</f>
        <v>0.3515625</v>
      </c>
      <c r="AC54" s="1">
        <f>data!AN54</f>
        <v>2.3299670977507701E-2</v>
      </c>
      <c r="AD54" s="1">
        <f>data!AO54</f>
        <v>2.0032634759749399E-3</v>
      </c>
      <c r="AE54" s="1">
        <f>data!AP54</f>
        <v>0.44921875</v>
      </c>
      <c r="AF54" s="1">
        <f>data!AQ54</f>
        <v>5.4398876237608903E-5</v>
      </c>
      <c r="AG54" s="1">
        <f>data!AR54</f>
        <v>0.76171875</v>
      </c>
      <c r="AH54" s="1">
        <f>data!AS54</f>
        <v>7.5234625154114197E-6</v>
      </c>
      <c r="AI54" s="1">
        <f>data!AT54</f>
        <v>2.77673832774366E-4</v>
      </c>
      <c r="AJ54" s="1">
        <f>data!AU54</f>
        <v>2.4734036150856302E-4</v>
      </c>
      <c r="AK54" s="1">
        <f>data!AV54</f>
        <v>2.4711815786042601E-4</v>
      </c>
      <c r="AL54" s="1">
        <f>data!AW54</f>
        <v>2.1296485993621E-4</v>
      </c>
      <c r="AM54" s="1">
        <f>data!AX54</f>
        <v>1.6829509933756998E-5</v>
      </c>
      <c r="AN54" s="1">
        <f>data!AY54</f>
        <v>2.0137755010949401E-5</v>
      </c>
      <c r="AO54" s="1">
        <f>data!AZ54</f>
        <v>2.1433938995254799E-6</v>
      </c>
      <c r="AP54" s="1">
        <f>data!BA54</f>
        <v>1.8592578100583099E-6</v>
      </c>
      <c r="AQ54" s="1">
        <f>data!BB54</f>
        <v>5.9516379668742695E-7</v>
      </c>
      <c r="AR54" s="1">
        <f>data!BC54</f>
        <v>6.0697097340440002E-7</v>
      </c>
      <c r="AS54" s="1">
        <f>data!BD54</f>
        <v>1.02816190092928E-4</v>
      </c>
      <c r="AT54" s="1">
        <f>data!BE54</f>
        <v>1.17198970438384E-4</v>
      </c>
      <c r="AU54" s="1">
        <f>data!BF54</f>
        <v>3.9170277655286201E-4</v>
      </c>
      <c r="AV54" s="1">
        <f>data!BG54</f>
        <v>5.0198282868323899E-4</v>
      </c>
      <c r="AW54" s="1">
        <f>data!BH54</f>
        <v>3.0966851941657501E-5</v>
      </c>
      <c r="AX54" s="1">
        <f>data!BI54</f>
        <v>2.7110667913940199E-5</v>
      </c>
      <c r="AY54" s="1">
        <f>data!BJ54</f>
        <v>3.1955902923553001E-6</v>
      </c>
      <c r="AZ54" s="1">
        <f>data!BK54</f>
        <v>3.2152321599708599E-6</v>
      </c>
      <c r="BA54" s="1">
        <f>data!BL54</f>
        <v>1.8757332371452601E-6</v>
      </c>
      <c r="BB54" s="1">
        <f>data!BM54</f>
        <v>1.74803388879471E-6</v>
      </c>
      <c r="BC54" s="1">
        <f>data!BN54</f>
        <v>3.9804154634147999E-2</v>
      </c>
      <c r="BD54" s="1">
        <f>data!BO54</f>
        <v>3.1295561902256699E-2</v>
      </c>
      <c r="BE54" s="1">
        <f>data!BP54</f>
        <v>2.0221577923949699E-2</v>
      </c>
      <c r="BF54" s="1">
        <f>data!BQ54</f>
        <v>1.8204671523054401E-2</v>
      </c>
      <c r="BG54" s="1">
        <f>data!BR54</f>
        <v>1.9213124723501999E-2</v>
      </c>
      <c r="BH54" s="1">
        <f>data!BS54</f>
        <v>1.77556590800854E-2</v>
      </c>
      <c r="BI54" s="1">
        <f>data!BT54</f>
        <v>1.4261681930916601E-3</v>
      </c>
      <c r="BJ54" s="1">
        <f>data!BU54</f>
        <v>2.0591029910645899E-2</v>
      </c>
      <c r="BK54" s="1">
        <f>data!BV54</f>
        <v>3.5981601189305101E-2</v>
      </c>
      <c r="BL54" s="1">
        <f>data!BW54</f>
        <v>9.1131711474702009</v>
      </c>
      <c r="BM54" s="1">
        <f>data!BX54</f>
        <v>6.6907923001012497</v>
      </c>
      <c r="BN54" s="1">
        <f>data!BY54</f>
        <v>2.0717168709917502</v>
      </c>
      <c r="BO54" s="1">
        <f>data!BZ54</f>
        <v>0.21324298563455299</v>
      </c>
      <c r="BP54" s="1">
        <f>data!CA54</f>
        <v>0.15</v>
      </c>
      <c r="BQ54" s="1">
        <f>data!CB54</f>
        <v>1</v>
      </c>
      <c r="BR54" s="1">
        <f>data!CC54</f>
        <v>188.50899999999999</v>
      </c>
      <c r="BS54" s="1">
        <f>data!CD54</f>
        <v>0.34300000000000003</v>
      </c>
      <c r="BT54" s="1">
        <f>data!CE54</f>
        <v>2</v>
      </c>
      <c r="BU54" s="1">
        <f>data!CF54</f>
        <v>23</v>
      </c>
      <c r="BV54" s="1">
        <f>data!CG54</f>
        <v>23</v>
      </c>
      <c r="BW54" s="1">
        <f>data!CH54</f>
        <v>2</v>
      </c>
      <c r="BX54" s="1">
        <f>data!CI54</f>
        <v>41</v>
      </c>
      <c r="BY54" s="1">
        <f>data!CJ54</f>
        <v>43</v>
      </c>
      <c r="BZ54" s="1">
        <f>data!CK54</f>
        <v>115.97346925735501</v>
      </c>
      <c r="CA54" s="1">
        <f>data!CL54</f>
        <v>3</v>
      </c>
      <c r="CB54" s="1">
        <f>data!DG54</f>
        <v>13.508100000000001</v>
      </c>
      <c r="CC54" s="1">
        <f>data!J54</f>
        <v>0.27</v>
      </c>
      <c r="CD54" s="1">
        <f>data!CP54</f>
        <v>23</v>
      </c>
      <c r="CE54" s="1">
        <f>data!CQ54</f>
        <v>55</v>
      </c>
      <c r="CF54" s="1">
        <f>data!CR54</f>
        <v>45</v>
      </c>
      <c r="CG54" s="1">
        <f>data!DL54</f>
        <v>9945</v>
      </c>
      <c r="CH54" s="1">
        <f>data!B54</f>
        <v>-78.3</v>
      </c>
      <c r="CI54" s="1">
        <f>data!C54</f>
        <v>-5</v>
      </c>
      <c r="CJ54" s="1">
        <f>data!DO54</f>
        <v>186.527644752703</v>
      </c>
      <c r="CK54" s="1">
        <f>data!CN54</f>
        <v>-77.5</v>
      </c>
      <c r="CL54" s="1">
        <f>data!CO54</f>
        <v>161.80000000000001</v>
      </c>
      <c r="CM54" s="1">
        <f>data!DR54</f>
        <v>2659.5787371501201</v>
      </c>
      <c r="CN54" s="1">
        <f>data!DS54</f>
        <v>183.69949732148899</v>
      </c>
      <c r="CO54" s="1">
        <f>IF(OR(data!DU54="Inf",data!DU54="NaN"),data!X54,data!DU54)</f>
        <v>3.8067370622926902</v>
      </c>
      <c r="CP54" s="1">
        <f>data!DU54</f>
        <v>3.8067370622926902</v>
      </c>
      <c r="CQ54" s="1">
        <f t="shared" si="1"/>
        <v>0.26742873173957971</v>
      </c>
      <c r="CR54" s="1">
        <f>data!DW54</f>
        <v>-11.518115999999999</v>
      </c>
      <c r="CS54" s="1">
        <f>data!DX54</f>
        <v>245.962402</v>
      </c>
      <c r="CT54" s="1" t="str">
        <f>data!DY54</f>
        <v>13.614395</v>
      </c>
      <c r="CU54" s="1" t="str">
        <f>data!DZ54</f>
        <v>-8.716317</v>
      </c>
      <c r="CV54" s="1" t="str">
        <f>data!EA54</f>
        <v>11.350985</v>
      </c>
      <c r="CW54" s="1" t="str">
        <f>data!EB54</f>
        <v>8.133449</v>
      </c>
      <c r="CX54" s="1" t="str">
        <f>data!EC54</f>
        <v>245.962402</v>
      </c>
    </row>
    <row r="55" spans="1:102">
      <c r="A55" s="7">
        <f>data!A55</f>
        <v>38913</v>
      </c>
      <c r="B55" s="7" t="str">
        <f>data!K55</f>
        <v>IS48</v>
      </c>
      <c r="C55" s="1">
        <f>data!L55</f>
        <v>3388.1221980483401</v>
      </c>
      <c r="D55" s="1">
        <f>data!N55</f>
        <v>0.112596906113515</v>
      </c>
      <c r="E55" s="1">
        <f>data!O55</f>
        <v>3.9237944864834597E-2</v>
      </c>
      <c r="F55" s="1">
        <f>data!P55</f>
        <v>0.14071412733421501</v>
      </c>
      <c r="G55" s="1">
        <f>data!Q55</f>
        <v>7.8475889729669304E-2</v>
      </c>
      <c r="H55" s="1">
        <f>data!R55</f>
        <v>4.5107161473601897E-3</v>
      </c>
      <c r="I55" s="1">
        <f>data!S55</f>
        <v>2.7499479076250801E-3</v>
      </c>
      <c r="J55" s="1">
        <f>data!T55</f>
        <v>9.8332694610563601E-3</v>
      </c>
      <c r="K55" s="1">
        <f>data!U55</f>
        <v>6.0145811398845802E-3</v>
      </c>
      <c r="L55" s="1">
        <f>data!V55</f>
        <v>2.5528713922438402</v>
      </c>
      <c r="M55" s="1">
        <f>data!W55</f>
        <v>2.4895816793528498</v>
      </c>
      <c r="N55" s="1">
        <f>data!X55</f>
        <v>2.5212265357983501</v>
      </c>
      <c r="O55" s="1">
        <f>data!Z55</f>
        <v>3.1644856445495903E-2</v>
      </c>
      <c r="P55" s="1">
        <f>data!AA55</f>
        <v>0.53462942238750999</v>
      </c>
      <c r="Q55" s="1">
        <f>data!AB55</f>
        <v>0.53468398890092905</v>
      </c>
      <c r="R55" s="1">
        <f>data!AC55</f>
        <v>0.53466796875</v>
      </c>
      <c r="S55" s="1">
        <f>data!AD55</f>
        <v>5.45665134189521E-5</v>
      </c>
      <c r="T55" s="1">
        <f>data!AE55</f>
        <v>1.5913871667820401E-3</v>
      </c>
      <c r="U55" s="1">
        <f>data!AF55</f>
        <v>0.61767578125</v>
      </c>
      <c r="V55" s="1">
        <f>data!AG55</f>
        <v>1.8021436603087301E-5</v>
      </c>
      <c r="W55" s="1">
        <f>data!AH55</f>
        <v>0.625</v>
      </c>
      <c r="X55" s="1">
        <f>data!AI55</f>
        <v>1.4285860359588301E-5</v>
      </c>
      <c r="Y55" s="1">
        <f>data!AJ55</f>
        <v>50</v>
      </c>
      <c r="Z55" s="1">
        <f>data!AK55</f>
        <v>0.53783362512094102</v>
      </c>
      <c r="AA55" s="1">
        <f>data!AL55</f>
        <v>0.54736542093351603</v>
      </c>
      <c r="AB55" s="1">
        <f>data!AM55</f>
        <v>0.546875</v>
      </c>
      <c r="AC55" s="1">
        <f>data!AN55</f>
        <v>9.5317958125750203E-3</v>
      </c>
      <c r="AD55" s="1">
        <f>data!AO55</f>
        <v>2.1119841556924302E-3</v>
      </c>
      <c r="AE55" s="1">
        <f>data!AP55</f>
        <v>0.9375</v>
      </c>
      <c r="AF55" s="1">
        <f>data!AQ55</f>
        <v>2.82975788165454E-6</v>
      </c>
      <c r="AG55" s="1">
        <f>data!AR55</f>
        <v>0.99609375</v>
      </c>
      <c r="AH55" s="1">
        <f>data!AS55</f>
        <v>9.6863483207290695E-7</v>
      </c>
      <c r="AI55" s="1">
        <f>data!AT55</f>
        <v>5.7238303813155902E-6</v>
      </c>
      <c r="AJ55" s="1">
        <f>data!AU55</f>
        <v>8.7449778741350206E-6</v>
      </c>
      <c r="AK55" s="1">
        <f>data!AV55</f>
        <v>6.50751258101294E-5</v>
      </c>
      <c r="AL55" s="1">
        <f>data!AW55</f>
        <v>8.5242357517873997E-5</v>
      </c>
      <c r="AM55" s="1">
        <f>data!AX55</f>
        <v>7.2001368198024703E-6</v>
      </c>
      <c r="AN55" s="1">
        <f>data!AY55</f>
        <v>8.6168846695039099E-6</v>
      </c>
      <c r="AO55" s="1">
        <f>data!AZ55</f>
        <v>3.8168488373201899E-6</v>
      </c>
      <c r="AP55" s="1">
        <f>data!BA55</f>
        <v>7.3935947981677301E-6</v>
      </c>
      <c r="AQ55" s="1">
        <f>data!BB55</f>
        <v>1.3622880362793901E-6</v>
      </c>
      <c r="AR55" s="1">
        <f>data!BC55</f>
        <v>1.43445595726718E-6</v>
      </c>
      <c r="AS55" s="1">
        <f>data!BD55</f>
        <v>1.278453278383E-5</v>
      </c>
      <c r="AT55" s="1">
        <f>data!BE55</f>
        <v>1.05421826121742E-5</v>
      </c>
      <c r="AU55" s="1">
        <f>data!BF55</f>
        <v>1.3246087537316801E-4</v>
      </c>
      <c r="AV55" s="1">
        <f>data!BG55</f>
        <v>9.8252127838527098E-5</v>
      </c>
      <c r="AW55" s="1">
        <f>data!BH55</f>
        <v>1.5672395781091601E-5</v>
      </c>
      <c r="AX55" s="1">
        <f>data!BI55</f>
        <v>8.6008567886210408E-6</v>
      </c>
      <c r="AY55" s="1">
        <f>data!BJ55</f>
        <v>9.0701118426641697E-6</v>
      </c>
      <c r="AZ55" s="1">
        <f>data!BK55</f>
        <v>8.6323318757322905E-6</v>
      </c>
      <c r="BA55" s="1">
        <f>data!BL55</f>
        <v>4.5100190582921496E-6</v>
      </c>
      <c r="BB55" s="1">
        <f>data!BM55</f>
        <v>7.4186548814091499E-6</v>
      </c>
      <c r="BC55" s="1">
        <f>data!BN55</f>
        <v>0.29551295277934098</v>
      </c>
      <c r="BD55" s="1">
        <f>data!BO55</f>
        <v>0.35309931682582701</v>
      </c>
      <c r="BE55" s="1">
        <f>data!BP55</f>
        <v>4.1737178598477302E-2</v>
      </c>
      <c r="BF55" s="1">
        <f>data!BQ55</f>
        <v>8.7087405831079698E-2</v>
      </c>
      <c r="BG55" s="1">
        <f>data!BR55</f>
        <v>6.4412292214778497E-2</v>
      </c>
      <c r="BH55" s="1">
        <f>data!BS55</f>
        <v>0.17079087482208199</v>
      </c>
      <c r="BI55" s="1">
        <f>data!BT55</f>
        <v>3.2067453204523998E-2</v>
      </c>
      <c r="BJ55" s="1">
        <f>data!BU55</f>
        <v>0.23110066056456299</v>
      </c>
      <c r="BK55" s="1">
        <f>data!BV55</f>
        <v>0.392235452840967</v>
      </c>
      <c r="BL55" s="1">
        <f>data!BW55</f>
        <v>31.195518125556401</v>
      </c>
      <c r="BM55" s="1">
        <f>data!BX55</f>
        <v>25.7754401370015</v>
      </c>
      <c r="BN55" s="1">
        <f>data!BY55</f>
        <v>4.58783475355873</v>
      </c>
      <c r="BO55" s="1">
        <f>data!BZ55</f>
        <v>1.0973713361939099</v>
      </c>
      <c r="BP55" s="1">
        <f>data!CA55</f>
        <v>0.2</v>
      </c>
      <c r="BQ55" s="1">
        <f>data!CB55</f>
        <v>4.4000000000000004</v>
      </c>
      <c r="BR55" s="1">
        <f>data!CC55</f>
        <v>90.164000000000001</v>
      </c>
      <c r="BS55" s="1">
        <f>data!CD55</f>
        <v>0.36299999999999999</v>
      </c>
      <c r="BT55" s="1">
        <f>data!CE55</f>
        <v>17</v>
      </c>
      <c r="BU55" s="1">
        <f>data!CF55</f>
        <v>13</v>
      </c>
      <c r="BV55" s="1">
        <f>data!CG55</f>
        <v>0</v>
      </c>
      <c r="BW55" s="1">
        <f>data!CH55</f>
        <v>18</v>
      </c>
      <c r="BX55" s="1">
        <f>data!CI55</f>
        <v>27</v>
      </c>
      <c r="BY55" s="1">
        <f>data!CJ55</f>
        <v>28</v>
      </c>
      <c r="BZ55" s="1">
        <f>data!CK55</f>
        <v>761.428571462631</v>
      </c>
      <c r="CA55" s="1">
        <f>data!CL55</f>
        <v>3</v>
      </c>
      <c r="CB55" s="1">
        <f>data!DG55</f>
        <v>44.077199999999998</v>
      </c>
      <c r="CC55" s="1">
        <f>data!J55</f>
        <v>0.38</v>
      </c>
      <c r="CD55" s="1">
        <f>data!CP55</f>
        <v>15</v>
      </c>
      <c r="CE55" s="1">
        <f>data!CQ55</f>
        <v>22</v>
      </c>
      <c r="CF55" s="1">
        <f>data!CR55</f>
        <v>49</v>
      </c>
      <c r="CG55" s="1">
        <f>data!DL55</f>
        <v>10731</v>
      </c>
      <c r="CH55" s="1">
        <f>data!B55</f>
        <v>31.13</v>
      </c>
      <c r="CI55" s="1">
        <f>data!C55</f>
        <v>45.63</v>
      </c>
      <c r="CJ55" s="1">
        <f>data!DO55</f>
        <v>87.546671686315094</v>
      </c>
      <c r="CK55" s="1">
        <f>data!CN55</f>
        <v>35.6</v>
      </c>
      <c r="CL55" s="1">
        <f>data!CO55</f>
        <v>8.6999999999999993</v>
      </c>
      <c r="CM55" s="1">
        <f>data!DR55</f>
        <v>3388.1221980483401</v>
      </c>
      <c r="CN55" s="1">
        <f>data!DS55</f>
        <v>88.223890658135005</v>
      </c>
      <c r="CO55" s="1">
        <f>IF(OR(data!DU55="Inf",data!DU55="NaN"),data!X55,data!DU55)</f>
        <v>2.9303064636271201</v>
      </c>
      <c r="CP55" s="1">
        <f>data!DU55</f>
        <v>2.9303064636271201</v>
      </c>
      <c r="CQ55" s="1">
        <f t="shared" si="1"/>
        <v>0.3157321962583487</v>
      </c>
      <c r="CR55" s="1">
        <f>data!DW55</f>
        <v>6.0407690000000001</v>
      </c>
      <c r="CS55" s="1">
        <f>data!DX55</f>
        <v>279.85226399999999</v>
      </c>
      <c r="CT55" s="1" t="str">
        <f>data!DY55</f>
        <v>44.085262</v>
      </c>
      <c r="CU55" s="1" t="str">
        <f>data!DZ55</f>
        <v>-11.745733</v>
      </c>
      <c r="CV55" s="1" t="str">
        <f>data!EA55</f>
        <v>-5.971849</v>
      </c>
      <c r="CW55" s="1" t="str">
        <f>data!EB55</f>
        <v>1.515195</v>
      </c>
      <c r="CX55" s="1" t="str">
        <f>data!EC55</f>
        <v>279.852264</v>
      </c>
    </row>
    <row r="56" spans="1:102">
      <c r="A56" s="7">
        <f>data!A56</f>
        <v>38875</v>
      </c>
      <c r="B56" s="7" t="str">
        <f>data!K56</f>
        <v>IS31</v>
      </c>
      <c r="C56" s="1">
        <f>data!L56</f>
        <v>2804.8684149369801</v>
      </c>
      <c r="D56" s="1">
        <f>data!N56</f>
        <v>1.3511010013878701E-2</v>
      </c>
      <c r="E56" s="1">
        <f>data!O56</f>
        <v>2.87772583642751E-3</v>
      </c>
      <c r="F56" s="1">
        <f>data!P56</f>
        <v>2.17567877052652E-2</v>
      </c>
      <c r="G56" s="1">
        <f>data!Q56</f>
        <v>5.7554516728550104E-3</v>
      </c>
      <c r="H56" s="1">
        <f>data!R56</f>
        <v>1.63102975133871E-3</v>
      </c>
      <c r="I56" s="1">
        <f>data!S56</f>
        <v>9.6465625122128698E-4</v>
      </c>
      <c r="J56" s="1">
        <f>data!T56</f>
        <v>1.7022329810449299E-3</v>
      </c>
      <c r="K56" s="1">
        <f>data!U56</f>
        <v>1.01540805302628E-3</v>
      </c>
      <c r="L56" s="1">
        <f>data!V56</f>
        <v>2.56601920344553</v>
      </c>
      <c r="M56" s="1">
        <f>data!W56</f>
        <v>2.29866663541091</v>
      </c>
      <c r="N56" s="1">
        <f>data!X56</f>
        <v>2.43234291942822</v>
      </c>
      <c r="O56" s="1">
        <f>data!Z56</f>
        <v>0.13367628401731199</v>
      </c>
      <c r="P56" s="1">
        <f>data!AA56</f>
        <v>0.280241492862837</v>
      </c>
      <c r="Q56" s="1">
        <f>data!AB56</f>
        <v>0.287198013884785</v>
      </c>
      <c r="R56" s="1">
        <f>data!AC56</f>
        <v>0.28076171875</v>
      </c>
      <c r="S56" s="1">
        <f>data!AD56</f>
        <v>6.9565210219481597E-3</v>
      </c>
      <c r="T56" s="1">
        <f>data!AE56</f>
        <v>5.0511840773244603E-5</v>
      </c>
      <c r="U56" s="1">
        <f>data!AF56</f>
        <v>0.2978515625</v>
      </c>
      <c r="V56" s="1">
        <f>data!AG56</f>
        <v>3.5709787360035899E-6</v>
      </c>
      <c r="W56" s="1">
        <f>data!AH56</f>
        <v>0.31005859375</v>
      </c>
      <c r="X56" s="1">
        <f>data!AI56</f>
        <v>2.29579557965743E-6</v>
      </c>
      <c r="Y56" s="1">
        <f>data!AJ56</f>
        <v>40</v>
      </c>
      <c r="Z56" s="1">
        <f>data!AK56</f>
        <v>0.35607333313533701</v>
      </c>
      <c r="AA56" s="1">
        <f>data!AL56</f>
        <v>0.37323815575539598</v>
      </c>
      <c r="AB56" s="1">
        <f>data!AM56</f>
        <v>0.37109375</v>
      </c>
      <c r="AC56" s="1">
        <f>data!AN56</f>
        <v>1.7164822620059798E-2</v>
      </c>
      <c r="AD56" s="1">
        <f>data!AO56</f>
        <v>9.0213573122449196E-5</v>
      </c>
      <c r="AE56" s="1">
        <f>data!AP56</f>
        <v>0.41015625</v>
      </c>
      <c r="AF56" s="1">
        <f>data!AQ56</f>
        <v>1.2117168345018099E-6</v>
      </c>
      <c r="AG56" s="1">
        <f>data!AR56</f>
        <v>0.625</v>
      </c>
      <c r="AH56" s="1">
        <f>data!AS56</f>
        <v>4.37241309956737E-7</v>
      </c>
      <c r="AI56" s="1">
        <f>data!AT56</f>
        <v>1.73145370172714E-6</v>
      </c>
      <c r="AJ56" s="1">
        <f>data!AU56</f>
        <v>1.3289848946113301E-6</v>
      </c>
      <c r="AK56" s="1">
        <f>data!AV56</f>
        <v>3.9778640572926499E-6</v>
      </c>
      <c r="AL56" s="1">
        <f>data!AW56</f>
        <v>3.7497035012192E-6</v>
      </c>
      <c r="AM56" s="1">
        <f>data!AX56</f>
        <v>2.66952034443626E-7</v>
      </c>
      <c r="AN56" s="1">
        <f>data!AY56</f>
        <v>1.6465316301405899E-7</v>
      </c>
      <c r="AO56" s="1">
        <f>data!AZ56</f>
        <v>3.6431379097465E-7</v>
      </c>
      <c r="AP56" s="1">
        <f>data!BA56</f>
        <v>2.6687705739076201E-7</v>
      </c>
      <c r="AQ56" s="1">
        <f>data!BB56</f>
        <v>2.0013399860695001E-7</v>
      </c>
      <c r="AR56" s="1">
        <f>data!BC56</f>
        <v>1.03895522422364E-7</v>
      </c>
      <c r="AS56" s="1">
        <f>data!BD56</f>
        <v>3.1595256497361201E-6</v>
      </c>
      <c r="AT56" s="1">
        <f>data!BE56</f>
        <v>1.4553141642110101E-6</v>
      </c>
      <c r="AU56" s="1">
        <f>data!BF56</f>
        <v>2.19279870720288E-5</v>
      </c>
      <c r="AV56" s="1">
        <f>data!BG56</f>
        <v>2.9696139363474701E-5</v>
      </c>
      <c r="AW56" s="1">
        <f>data!BH56</f>
        <v>1.11073984493733E-6</v>
      </c>
      <c r="AX56" s="1">
        <f>data!BI56</f>
        <v>1.3620728265213699E-6</v>
      </c>
      <c r="AY56" s="1">
        <f>data!BJ56</f>
        <v>3.8063637767246902E-7</v>
      </c>
      <c r="AZ56" s="1">
        <f>data!BK56</f>
        <v>2.98665000151621E-7</v>
      </c>
      <c r="BA56" s="1">
        <f>data!BL56</f>
        <v>4.0555618259976699E-7</v>
      </c>
      <c r="BB56" s="1">
        <f>data!BM56</f>
        <v>5.9835347460417702E-7</v>
      </c>
      <c r="BC56" s="1">
        <f>data!BN56</f>
        <v>3.8138185995151299E-3</v>
      </c>
      <c r="BD56" s="1">
        <f>data!BO56</f>
        <v>1.1180215447206901E-3</v>
      </c>
      <c r="BE56" s="1">
        <f>data!BP56</f>
        <v>1.20763322418238E-3</v>
      </c>
      <c r="BF56" s="1">
        <f>data!BQ56</f>
        <v>1.3146414268320999E-3</v>
      </c>
      <c r="BG56" s="1">
        <f>data!BR56</f>
        <v>1.2611373255072399E-3</v>
      </c>
      <c r="BH56" s="1">
        <f>data!BS56</f>
        <v>9.4165952671237897E-4</v>
      </c>
      <c r="BI56" s="1">
        <f>data!BT56</f>
        <v>7.5666225736201599E-5</v>
      </c>
      <c r="BJ56" s="1">
        <f>data!BU56</f>
        <v>2.5526812740078899E-3</v>
      </c>
      <c r="BK56" s="1">
        <f>data!BV56</f>
        <v>1.4617437664337101E-3</v>
      </c>
      <c r="BL56" s="1">
        <f>data!BW56</f>
        <v>13.3392954281844</v>
      </c>
      <c r="BM56" s="1">
        <f>data!BX56</f>
        <v>8.6425925410686109</v>
      </c>
      <c r="BN56" s="1">
        <f>data!BY56</f>
        <v>3.0241104774067198</v>
      </c>
      <c r="BO56" s="1">
        <f>data!BZ56</f>
        <v>0.24933598297491899</v>
      </c>
      <c r="BP56" s="1">
        <f>data!CA56</f>
        <v>0.19500000000000001</v>
      </c>
      <c r="BQ56" s="1">
        <f>data!CB56</f>
        <v>1.4</v>
      </c>
      <c r="BR56" s="1">
        <f>data!CC56</f>
        <v>335.488</v>
      </c>
      <c r="BS56" s="1">
        <f>data!CD56</f>
        <v>0.36199999999999999</v>
      </c>
      <c r="BT56" s="1">
        <f>data!CE56</f>
        <v>1</v>
      </c>
      <c r="BU56" s="1">
        <f>data!CF56</f>
        <v>33</v>
      </c>
      <c r="BV56" s="1">
        <f>data!CG56</f>
        <v>0</v>
      </c>
      <c r="BW56" s="1">
        <f>data!CH56</f>
        <v>2</v>
      </c>
      <c r="BX56" s="1">
        <f>data!CI56</f>
        <v>47</v>
      </c>
      <c r="BY56" s="1">
        <f>data!CJ56</f>
        <v>21</v>
      </c>
      <c r="BZ56" s="1">
        <f>data!CK56</f>
        <v>385.10204100608797</v>
      </c>
      <c r="CA56" s="1">
        <f>data!CL56</f>
        <v>3</v>
      </c>
      <c r="CB56" s="1">
        <f>data!DG56</f>
        <v>-15.9499</v>
      </c>
      <c r="CC56" s="1">
        <f>data!J56</f>
        <v>0.19</v>
      </c>
      <c r="CD56" s="1">
        <f>data!CP56</f>
        <v>0</v>
      </c>
      <c r="CE56" s="1">
        <f>data!CQ56</f>
        <v>6</v>
      </c>
      <c r="CF56" s="1">
        <f>data!CR56</f>
        <v>28</v>
      </c>
      <c r="CG56" s="1">
        <f>data!DL56</f>
        <v>9512</v>
      </c>
      <c r="CH56" s="1">
        <f>data!B56</f>
        <v>69.150000000000006</v>
      </c>
      <c r="CI56" s="1">
        <f>data!C56</f>
        <v>22.46</v>
      </c>
      <c r="CJ56" s="1">
        <f>data!DO56</f>
        <v>330.95392600117401</v>
      </c>
      <c r="CK56" s="1">
        <f>data!CN56</f>
        <v>50.4</v>
      </c>
      <c r="CL56" s="1">
        <f>data!CO56</f>
        <v>58</v>
      </c>
      <c r="CM56" s="1">
        <f>data!DR56</f>
        <v>2804.8684149369801</v>
      </c>
      <c r="CN56" s="1">
        <f>data!DS56</f>
        <v>330.93092112158399</v>
      </c>
      <c r="CO56" s="1">
        <f>IF(OR(data!DU56="Inf",data!DU56="NaN"),data!X56,data!DU56)</f>
        <v>2.3075286017345098</v>
      </c>
      <c r="CP56" s="1">
        <f>data!DU56</f>
        <v>2.3075286017345098</v>
      </c>
      <c r="CQ56" s="1">
        <f t="shared" si="1"/>
        <v>0.29487683083862282</v>
      </c>
      <c r="CR56" s="1">
        <f>data!DW56</f>
        <v>0.36713400000000002</v>
      </c>
      <c r="CS56" s="1">
        <f>data!DX56</f>
        <v>275.89538599999997</v>
      </c>
      <c r="CT56" s="1" t="str">
        <f>data!DY56</f>
        <v>-15.813556</v>
      </c>
      <c r="CU56" s="1" t="str">
        <f>data!DZ56</f>
        <v>17.658258</v>
      </c>
      <c r="CV56" s="1" t="str">
        <f>data!EA56</f>
        <v>-1.001702</v>
      </c>
      <c r="CW56" s="1" t="str">
        <f>data!EB56</f>
        <v>4.757508</v>
      </c>
      <c r="CX56" s="1" t="str">
        <f>data!EC56</f>
        <v>275.895386</v>
      </c>
    </row>
    <row r="57" spans="1:102">
      <c r="A57" s="7">
        <f>data!A57</f>
        <v>38875</v>
      </c>
      <c r="B57" s="7" t="str">
        <f>data!K57</f>
        <v>IS26</v>
      </c>
      <c r="C57" s="1">
        <f>data!L57</f>
        <v>2307.1334080883298</v>
      </c>
      <c r="D57" s="1">
        <f>data!N57</f>
        <v>2.5505075815208E-2</v>
      </c>
      <c r="E57" s="1">
        <f>data!O57</f>
        <v>8.1266723150801492E-3</v>
      </c>
      <c r="F57" s="1">
        <f>data!P57</f>
        <v>3.9262015229883498E-2</v>
      </c>
      <c r="G57" s="1">
        <f>data!Q57</f>
        <v>1.6253344630160298E-2</v>
      </c>
      <c r="H57" s="1">
        <f>data!R57</f>
        <v>3.26279062498916E-3</v>
      </c>
      <c r="I57" s="1">
        <f>data!S57</f>
        <v>1.92968944095422E-3</v>
      </c>
      <c r="J57" s="1">
        <f>data!T57</f>
        <v>3.8358494768587501E-3</v>
      </c>
      <c r="K57" s="1">
        <f>data!U57</f>
        <v>2.1728439681087401E-3</v>
      </c>
      <c r="L57" s="1">
        <f>data!V57</f>
        <v>4.8608271569648602</v>
      </c>
      <c r="M57" s="1">
        <f>data!W57</f>
        <v>5.3199347929434602</v>
      </c>
      <c r="N57" s="1">
        <f>data!X57</f>
        <v>5.0903809749541598</v>
      </c>
      <c r="O57" s="1">
        <f>data!Z57</f>
        <v>0.229553817989299</v>
      </c>
      <c r="P57" s="1">
        <f>data!AA57</f>
        <v>0.25086485741523601</v>
      </c>
      <c r="Q57" s="1">
        <f>data!AB57</f>
        <v>0.25985775547579598</v>
      </c>
      <c r="R57" s="1">
        <f>data!AC57</f>
        <v>0.2587890625</v>
      </c>
      <c r="S57" s="1">
        <f>data!AD57</f>
        <v>8.9928980605595305E-3</v>
      </c>
      <c r="T57" s="1">
        <f>data!AE57</f>
        <v>9.0704584872734802E-5</v>
      </c>
      <c r="U57" s="1">
        <f>data!AF57</f>
        <v>0.302734375</v>
      </c>
      <c r="V57" s="1">
        <f>data!AG57</f>
        <v>1.4655545600599701E-6</v>
      </c>
      <c r="W57" s="1">
        <f>data!AH57</f>
        <v>0.32470703125</v>
      </c>
      <c r="X57" s="1">
        <f>data!AI57</f>
        <v>3.02172568967828E-6</v>
      </c>
      <c r="Y57" s="1">
        <f>data!AJ57</f>
        <v>50</v>
      </c>
      <c r="Z57" s="1">
        <f>data!AK57</f>
        <v>0.20903200987092899</v>
      </c>
      <c r="AA57" s="1">
        <f>data!AL57</f>
        <v>0.28379207873430501</v>
      </c>
      <c r="AB57" s="1">
        <f>data!AM57</f>
        <v>0.234375</v>
      </c>
      <c r="AC57" s="1">
        <f>data!AN57</f>
        <v>7.4760068863376203E-2</v>
      </c>
      <c r="AD57" s="1">
        <f>data!AO57</f>
        <v>1.13184220595632E-4</v>
      </c>
      <c r="AE57" s="1">
        <f>data!AP57</f>
        <v>0.3125</v>
      </c>
      <c r="AF57" s="1">
        <f>data!AQ57</f>
        <v>1.33576097686869E-6</v>
      </c>
      <c r="AG57" s="1">
        <f>data!AR57</f>
        <v>0.44921875</v>
      </c>
      <c r="AH57" s="1">
        <f>data!AS57</f>
        <v>1.3192769265018799E-6</v>
      </c>
      <c r="AI57" s="1">
        <f>data!AT57</f>
        <v>7.4193534523510898E-6</v>
      </c>
      <c r="AJ57" s="1">
        <f>data!AU57</f>
        <v>4.8760331645611E-6</v>
      </c>
      <c r="AK57" s="1">
        <f>data!AV57</f>
        <v>6.5268393937432002E-6</v>
      </c>
      <c r="AL57" s="1">
        <f>data!AW57</f>
        <v>5.8561204444200002E-6</v>
      </c>
      <c r="AM57" s="1">
        <f>data!AX57</f>
        <v>7.4971533270814699E-7</v>
      </c>
      <c r="AN57" s="1">
        <f>data!AY57</f>
        <v>6.8768591089646603E-7</v>
      </c>
      <c r="AO57" s="1">
        <f>data!AZ57</f>
        <v>6.2516253140260904E-7</v>
      </c>
      <c r="AP57" s="1">
        <f>data!BA57</f>
        <v>4.8729836914319101E-7</v>
      </c>
      <c r="AQ57" s="1">
        <f>data!BB57</f>
        <v>3.9756152354579101E-7</v>
      </c>
      <c r="AR57" s="1">
        <f>data!BC57</f>
        <v>3.3827035892418701E-7</v>
      </c>
      <c r="AS57" s="1">
        <f>data!BD57</f>
        <v>3.02953760165698E-5</v>
      </c>
      <c r="AT57" s="1">
        <f>data!BE57</f>
        <v>3.7441469347294397E-5</v>
      </c>
      <c r="AU57" s="1">
        <f>data!BF57</f>
        <v>1.70459766310726E-5</v>
      </c>
      <c r="AV57" s="1">
        <f>data!BG57</f>
        <v>1.7552778639075099E-5</v>
      </c>
      <c r="AW57" s="1">
        <f>data!BH57</f>
        <v>3.0298993772115801E-6</v>
      </c>
      <c r="AX57" s="1">
        <f>data!BI57</f>
        <v>4.9282878201714803E-6</v>
      </c>
      <c r="AY57" s="1">
        <f>data!BJ57</f>
        <v>1.3821866024725499E-6</v>
      </c>
      <c r="AZ57" s="1">
        <f>data!BK57</f>
        <v>1.0392625683428401E-6</v>
      </c>
      <c r="BA57" s="1">
        <f>data!BL57</f>
        <v>7.5214169853798803E-7</v>
      </c>
      <c r="BB57" s="1">
        <f>data!BM57</f>
        <v>7.70090646687064E-7</v>
      </c>
      <c r="BC57" s="1">
        <f>data!BN57</f>
        <v>1.1486092206505E-2</v>
      </c>
      <c r="BD57" s="1">
        <f>data!BO57</f>
        <v>4.7387586560654399E-3</v>
      </c>
      <c r="BE57" s="1">
        <f>data!BP57</f>
        <v>4.6572752002561196E-3</v>
      </c>
      <c r="BF57" s="1">
        <f>data!BQ57</f>
        <v>6.3081646280157503E-3</v>
      </c>
      <c r="BG57" s="1">
        <f>data!BR57</f>
        <v>5.4827199141359402E-3</v>
      </c>
      <c r="BH57" s="1">
        <f>data!BS57</f>
        <v>3.7009479399825601E-3</v>
      </c>
      <c r="BI57" s="1">
        <f>data!BT57</f>
        <v>1.16735510935801E-3</v>
      </c>
      <c r="BJ57" s="1">
        <f>data!BU57</f>
        <v>6.0033722923691002E-3</v>
      </c>
      <c r="BK57" s="1">
        <f>data!BV57</f>
        <v>6.0127239463404897E-3</v>
      </c>
      <c r="BL57" s="1">
        <f>data!BW57</f>
        <v>12.033262241586201</v>
      </c>
      <c r="BM57" s="1">
        <f>data!BX57</f>
        <v>8.6869265233946802</v>
      </c>
      <c r="BN57" s="1">
        <f>data!BY57</f>
        <v>2.0949624249254102</v>
      </c>
      <c r="BO57" s="1">
        <f>data!BZ57</f>
        <v>0.21054723571907699</v>
      </c>
      <c r="BP57" s="1">
        <f>data!CA57</f>
        <v>0.1</v>
      </c>
      <c r="BQ57" s="1">
        <f>data!CB57</f>
        <v>2.5</v>
      </c>
      <c r="BR57" s="1">
        <f>data!CC57</f>
        <v>7.6580000000000004</v>
      </c>
      <c r="BS57" s="1">
        <f>data!CD57</f>
        <v>0.33900000000000002</v>
      </c>
      <c r="BT57" s="1">
        <f>data!CE57</f>
        <v>1</v>
      </c>
      <c r="BU57" s="1">
        <f>data!CF57</f>
        <v>12</v>
      </c>
      <c r="BV57" s="1">
        <f>data!CG57</f>
        <v>0</v>
      </c>
      <c r="BW57" s="1">
        <f>data!CH57</f>
        <v>2</v>
      </c>
      <c r="BX57" s="1">
        <f>data!CI57</f>
        <v>11</v>
      </c>
      <c r="BY57" s="1">
        <f>data!CJ57</f>
        <v>30</v>
      </c>
      <c r="BZ57" s="1">
        <f>data!CK57</f>
        <v>358.07740902900701</v>
      </c>
      <c r="CA57" s="1">
        <f>data!CL57</f>
        <v>1</v>
      </c>
      <c r="CB57" s="1">
        <f>data!DG57</f>
        <v>2.8519999999999999</v>
      </c>
      <c r="CC57" s="1">
        <f>data!J57</f>
        <v>0.19</v>
      </c>
      <c r="CD57" s="1">
        <f>data!CP57</f>
        <v>0</v>
      </c>
      <c r="CE57" s="1">
        <f>data!CQ57</f>
        <v>6</v>
      </c>
      <c r="CF57" s="1">
        <f>data!CR57</f>
        <v>28</v>
      </c>
      <c r="CG57" s="1">
        <f>data!DL57</f>
        <v>7442</v>
      </c>
      <c r="CH57" s="1">
        <f>data!B57</f>
        <v>69.150000000000006</v>
      </c>
      <c r="CI57" s="1">
        <f>data!C57</f>
        <v>22.46</v>
      </c>
      <c r="CJ57" s="1">
        <f>data!DO57</f>
        <v>8.8223411480545906</v>
      </c>
      <c r="CK57" s="1">
        <f>data!CN57</f>
        <v>48.9</v>
      </c>
      <c r="CL57" s="1">
        <f>data!CO57</f>
        <v>13.7</v>
      </c>
      <c r="CM57" s="1">
        <f>data!DR57</f>
        <v>2307.1334080883298</v>
      </c>
      <c r="CN57" s="1">
        <f>data!DS57</f>
        <v>8.7832682722619602</v>
      </c>
      <c r="CO57" s="1">
        <f>IF(OR(data!DU57="Inf",data!DU57="NaN"),data!X57,data!DU57)</f>
        <v>5.1376449854240498</v>
      </c>
      <c r="CP57" s="1">
        <f>data!DU57</f>
        <v>5.1376449854240498</v>
      </c>
      <c r="CQ57" s="1">
        <f t="shared" si="1"/>
        <v>0.31001523892613947</v>
      </c>
      <c r="CR57" s="1">
        <f>data!DW57</f>
        <v>-5.2018550000000001</v>
      </c>
      <c r="CS57" s="1">
        <f>data!DX57</f>
        <v>263.876282</v>
      </c>
      <c r="CT57" s="1" t="str">
        <f>data!DY57</f>
        <v>2.848163</v>
      </c>
      <c r="CU57" s="1" t="str">
        <f>data!DZ57</f>
        <v>20.122229</v>
      </c>
      <c r="CV57" s="1" t="str">
        <f>data!EA57</f>
        <v>5.183688</v>
      </c>
      <c r="CW57" s="1" t="str">
        <f>data!EB57</f>
        <v>0.736211</v>
      </c>
      <c r="CX57" s="1" t="str">
        <f>data!EC57</f>
        <v>263.876282</v>
      </c>
    </row>
    <row r="58" spans="1:102">
      <c r="A58" s="7">
        <f>data!A58</f>
        <v>38858</v>
      </c>
      <c r="B58" s="7" t="str">
        <f>data!K58</f>
        <v>IS50</v>
      </c>
      <c r="C58" s="1">
        <f>data!L58</f>
        <v>1283.2928374058999</v>
      </c>
      <c r="D58" s="1">
        <f>data!N58</f>
        <v>0.287927869175438</v>
      </c>
      <c r="E58" s="1">
        <f>data!O58</f>
        <v>0.212617293144715</v>
      </c>
      <c r="F58" s="1">
        <f>data!P58</f>
        <v>0.39453415302436301</v>
      </c>
      <c r="G58" s="1">
        <f>data!Q58</f>
        <v>0.425234586289431</v>
      </c>
      <c r="H58" s="1">
        <f>data!R58</f>
        <v>3.9659307196905698E-2</v>
      </c>
      <c r="I58" s="1">
        <f>data!S58</f>
        <v>2.4226208645520102E-2</v>
      </c>
      <c r="J58" s="1">
        <f>data!T58</f>
        <v>1.6736095524764402E-2</v>
      </c>
      <c r="K58" s="1">
        <f>data!U58</f>
        <v>9.7980862600235002E-3</v>
      </c>
      <c r="L58" s="1">
        <f>data!V58</f>
        <v>4.4355053831090201</v>
      </c>
      <c r="M58" s="1">
        <f>data!W58</f>
        <v>3.4892133122172901</v>
      </c>
      <c r="N58" s="1">
        <f>data!X58</f>
        <v>3.96235934766315</v>
      </c>
      <c r="O58" s="1">
        <f>data!Z58</f>
        <v>0.47314603544586498</v>
      </c>
      <c r="P58" s="1">
        <f>data!AA58</f>
        <v>0.32708407057231198</v>
      </c>
      <c r="Q58" s="1">
        <f>data!AB58</f>
        <v>0.32890718582684703</v>
      </c>
      <c r="R58" s="1">
        <f>data!AC58</f>
        <v>0.328369140625</v>
      </c>
      <c r="S58" s="1">
        <f>data!AD58</f>
        <v>1.8231152545347101E-3</v>
      </c>
      <c r="T58" s="1">
        <f>data!AE58</f>
        <v>0.65283695518728702</v>
      </c>
      <c r="U58" s="1">
        <f>data!AF58</f>
        <v>0.33935546875</v>
      </c>
      <c r="V58" s="1">
        <f>data!AG58</f>
        <v>0.11946238498942401</v>
      </c>
      <c r="W58" s="1">
        <f>data!AH58</f>
        <v>0.352783203125</v>
      </c>
      <c r="X58" s="1">
        <f>data!AI58</f>
        <v>2.9734205066117202E-2</v>
      </c>
      <c r="Y58" s="1">
        <f>data!AJ58</f>
        <v>40</v>
      </c>
      <c r="Z58" s="1">
        <f>data!AK58</f>
        <v>0.384731179343823</v>
      </c>
      <c r="AA58" s="1">
        <f>data!AL58</f>
        <v>0.40517989741758098</v>
      </c>
      <c r="AB58" s="1">
        <f>data!AM58</f>
        <v>0.390625</v>
      </c>
      <c r="AC58" s="1">
        <f>data!AN58</f>
        <v>2.0448718073757002E-2</v>
      </c>
      <c r="AD58" s="1">
        <f>data!AO58</f>
        <v>0.37155791787727199</v>
      </c>
      <c r="AE58" s="1">
        <f>data!AP58</f>
        <v>0.76171875</v>
      </c>
      <c r="AF58" s="1">
        <f>data!AQ58</f>
        <v>3.8073229767546998E-3</v>
      </c>
      <c r="AG58" s="1">
        <f>data!AR58</f>
        <v>1.07421875</v>
      </c>
      <c r="AH58" s="1">
        <f>data!AS58</f>
        <v>4.1480986428811501E-4</v>
      </c>
      <c r="AI58" s="1">
        <f>data!AT58</f>
        <v>3.6075759627908398E-2</v>
      </c>
      <c r="AJ58" s="1">
        <f>data!AU58</f>
        <v>4.7420754134145301E-2</v>
      </c>
      <c r="AK58" s="1">
        <f>data!AV58</f>
        <v>0.124667064834275</v>
      </c>
      <c r="AL58" s="1">
        <f>data!AW58</f>
        <v>0.12314385716218</v>
      </c>
      <c r="AM58" s="1">
        <f>data!AX58</f>
        <v>6.2480107379301797E-3</v>
      </c>
      <c r="AN58" s="1">
        <f>data!AY58</f>
        <v>4.81637163060495E-3</v>
      </c>
      <c r="AO58" s="1">
        <f>data!AZ58</f>
        <v>2.6984538235249899E-3</v>
      </c>
      <c r="AP58" s="1">
        <f>data!BA58</f>
        <v>2.31931062445761E-3</v>
      </c>
      <c r="AQ58" s="1">
        <f>data!BB58</f>
        <v>3.57236541963174E-3</v>
      </c>
      <c r="AR58" s="1">
        <f>data!BC58</f>
        <v>4.9510017416925199E-3</v>
      </c>
      <c r="AS58" s="1">
        <f>data!BD58</f>
        <v>2.8027265778828001E-2</v>
      </c>
      <c r="AT58" s="1">
        <f>data!BE58</f>
        <v>2.88621874378274E-2</v>
      </c>
      <c r="AU58" s="1">
        <f>data!BF58</f>
        <v>0.207244953198057</v>
      </c>
      <c r="AV58" s="1">
        <f>data!BG58</f>
        <v>0.228822694731282</v>
      </c>
      <c r="AW58" s="1">
        <f>data!BH58</f>
        <v>9.6092989907208808E-3</v>
      </c>
      <c r="AX58" s="1">
        <f>data!BI58</f>
        <v>1.01593504055874E-2</v>
      </c>
      <c r="AY58" s="1">
        <f>data!BJ58</f>
        <v>3.5136044736072702E-3</v>
      </c>
      <c r="AZ58" s="1">
        <f>data!BK58</f>
        <v>3.7046953002291402E-3</v>
      </c>
      <c r="BA58" s="1">
        <f>data!BL58</f>
        <v>1.80619185636872E-3</v>
      </c>
      <c r="BB58" s="1">
        <f>data!BM58</f>
        <v>1.90937184993936E-3</v>
      </c>
      <c r="BC58" s="1">
        <f>data!BN58</f>
        <v>1.7138112909402801</v>
      </c>
      <c r="BD58" s="1">
        <f>data!BO58</f>
        <v>7.5368800205637401</v>
      </c>
      <c r="BE58" s="1">
        <f>data!BP58</f>
        <v>1.4160985184420001</v>
      </c>
      <c r="BF58" s="1">
        <f>data!BQ58</f>
        <v>0.26433088945171002</v>
      </c>
      <c r="BG58" s="1">
        <f>data!BR58</f>
        <v>0.84021470394685605</v>
      </c>
      <c r="BH58" s="1">
        <f>data!BS58</f>
        <v>2.6531421099744699</v>
      </c>
      <c r="BI58" s="1">
        <f>data!BT58</f>
        <v>0.81442270081018697</v>
      </c>
      <c r="BJ58" s="1">
        <f>data!BU58</f>
        <v>0.87359658699342002</v>
      </c>
      <c r="BK58" s="1">
        <f>data!BV58</f>
        <v>7.9902267489785697</v>
      </c>
      <c r="BL58" s="1">
        <f>data!BW58</f>
        <v>9.9480848484197804</v>
      </c>
      <c r="BM58" s="1">
        <f>data!BX58</f>
        <v>12.3245146918198</v>
      </c>
      <c r="BN58" s="1">
        <f>data!BY58</f>
        <v>2.0397301819282099</v>
      </c>
      <c r="BO58" s="1">
        <f>data!BZ58</f>
        <v>0.73526022161454296</v>
      </c>
      <c r="BP58" s="1">
        <f>data!CA58</f>
        <v>0.3</v>
      </c>
      <c r="BQ58" s="1">
        <f>data!CB58</f>
        <v>4</v>
      </c>
      <c r="BR58" s="1">
        <f>data!CC58</f>
        <v>251.40199999999999</v>
      </c>
      <c r="BS58" s="1">
        <f>data!CD58</f>
        <v>0.34399999999999997</v>
      </c>
      <c r="BT58" s="1">
        <f>data!CE58</f>
        <v>8</v>
      </c>
      <c r="BU58" s="1">
        <f>data!CF58</f>
        <v>14</v>
      </c>
      <c r="BV58" s="1">
        <f>data!CG58</f>
        <v>0</v>
      </c>
      <c r="BW58" s="1">
        <f>data!CH58</f>
        <v>9</v>
      </c>
      <c r="BX58" s="1">
        <f>data!CI58</f>
        <v>2</v>
      </c>
      <c r="BY58" s="1">
        <f>data!CJ58</f>
        <v>4</v>
      </c>
      <c r="BZ58" s="1">
        <f>data!CK58</f>
        <v>536.93877553939797</v>
      </c>
      <c r="CA58" s="1">
        <f>data!CL58</f>
        <v>3</v>
      </c>
      <c r="CB58" s="1">
        <f>data!DG58</f>
        <v>6.5461999999999998</v>
      </c>
      <c r="CC58" s="1">
        <f>data!J58</f>
        <v>0.6</v>
      </c>
      <c r="CD58" s="1">
        <f>data!CP58</f>
        <v>7</v>
      </c>
      <c r="CE58" s="1">
        <f>data!CQ58</f>
        <v>51</v>
      </c>
      <c r="CF58" s="1">
        <f>data!CR58</f>
        <v>11</v>
      </c>
      <c r="CG58" s="1">
        <f>data!DL58</f>
        <v>4251</v>
      </c>
      <c r="CH58" s="1">
        <f>data!B58</f>
        <v>-11.61</v>
      </c>
      <c r="CI58" s="1">
        <f>data!C58</f>
        <v>-25.48</v>
      </c>
      <c r="CJ58" s="1">
        <f>data!DO58</f>
        <v>250.95810498026799</v>
      </c>
      <c r="CK58" s="1">
        <f>data!CN58</f>
        <v>-8</v>
      </c>
      <c r="CL58" s="1">
        <f>data!CO58</f>
        <v>-14.3</v>
      </c>
      <c r="CM58" s="1">
        <f>data!DR58</f>
        <v>1283.2928374058999</v>
      </c>
      <c r="CN58" s="1">
        <f>data!DS58</f>
        <v>250.561189434287</v>
      </c>
      <c r="CO58" s="1">
        <f>IF(OR(data!DU58="Inf",data!DU58="NaN"),data!X58,data!DU58)</f>
        <v>4.0501866704460197</v>
      </c>
      <c r="CP58" s="1">
        <f>data!DU58</f>
        <v>4.0501866704460197</v>
      </c>
      <c r="CQ58" s="1">
        <f t="shared" si="1"/>
        <v>0.30188022521898378</v>
      </c>
      <c r="CR58" s="1">
        <f>data!DW58</f>
        <v>7.9657220000000004</v>
      </c>
      <c r="CS58" s="1">
        <f>data!DX58</f>
        <v>284.44320699999997</v>
      </c>
      <c r="CT58" s="1" t="str">
        <f>data!DY58</f>
        <v>-1.998687</v>
      </c>
      <c r="CU58" s="1" t="str">
        <f>data!DZ58</f>
        <v>-8.925538</v>
      </c>
      <c r="CV58" s="1" t="str">
        <f>data!EA58</f>
        <v>-7.994143</v>
      </c>
      <c r="CW58" s="1" t="str">
        <f>data!EB58</f>
        <v>-8.101757</v>
      </c>
      <c r="CX58" s="1" t="str">
        <f>data!EC58</f>
        <v>284.443207</v>
      </c>
    </row>
    <row r="59" spans="1:102">
      <c r="A59" s="7">
        <f>data!A59</f>
        <v>38858</v>
      </c>
      <c r="B59" s="7" t="str">
        <f>data!K59</f>
        <v>IS17</v>
      </c>
      <c r="C59" s="1">
        <f>data!L59</f>
        <v>3055.43623730117</v>
      </c>
      <c r="D59" s="1">
        <f>data!N59</f>
        <v>0.128832375387016</v>
      </c>
      <c r="E59" s="1">
        <f>data!O59</f>
        <v>2.3710879959345399E-2</v>
      </c>
      <c r="F59" s="1">
        <f>data!P59</f>
        <v>0.19583401577180101</v>
      </c>
      <c r="G59" s="1">
        <f>data!Q59</f>
        <v>4.7421759918690902E-2</v>
      </c>
      <c r="H59" s="1">
        <f>data!R59</f>
        <v>4.5497687733004897E-3</v>
      </c>
      <c r="I59" s="1">
        <f>data!S59</f>
        <v>2.6503779609024702E-3</v>
      </c>
      <c r="J59" s="1">
        <f>data!T59</f>
        <v>9.7949707889499592E-3</v>
      </c>
      <c r="K59" s="1">
        <f>data!U59</f>
        <v>5.7461908405104902E-3</v>
      </c>
      <c r="L59" s="1">
        <f>data!V59</f>
        <v>3.3071173780302798</v>
      </c>
      <c r="M59" s="1">
        <f>data!W59</f>
        <v>5.1154489429060304</v>
      </c>
      <c r="N59" s="1">
        <f>data!X59</f>
        <v>4.2112831604681604</v>
      </c>
      <c r="O59" s="1">
        <f>data!Z59</f>
        <v>0.90416578243787205</v>
      </c>
      <c r="P59" s="1">
        <f>data!AA59</f>
        <v>0.11835860812689</v>
      </c>
      <c r="Q59" s="1">
        <f>data!AB59</f>
        <v>0.11851565038157</v>
      </c>
      <c r="R59" s="1">
        <f>data!AC59</f>
        <v>0.118408203125</v>
      </c>
      <c r="S59" s="1">
        <f>data!AD59</f>
        <v>1.57042254680134E-4</v>
      </c>
      <c r="T59" s="1">
        <f>data!AE59</f>
        <v>0.15417916184688699</v>
      </c>
      <c r="U59" s="1">
        <f>data!AF59</f>
        <v>0.1239013671875</v>
      </c>
      <c r="V59" s="1">
        <f>data!AG59</f>
        <v>1.9620690054785199E-3</v>
      </c>
      <c r="W59" s="1">
        <f>data!AH59</f>
        <v>0.1275634765625</v>
      </c>
      <c r="X59" s="1">
        <f>data!AI59</f>
        <v>1.9494128322657699E-3</v>
      </c>
      <c r="Y59" s="1">
        <f>data!AJ59</f>
        <v>60</v>
      </c>
      <c r="Z59" s="1">
        <f>data!AK59</f>
        <v>0.21297346993862701</v>
      </c>
      <c r="AA59" s="1">
        <f>data!AL59</f>
        <v>0.220760427918544</v>
      </c>
      <c r="AB59" s="1">
        <f>data!AM59</f>
        <v>0.21484375</v>
      </c>
      <c r="AC59" s="1">
        <f>data!AN59</f>
        <v>7.7869579799169399E-3</v>
      </c>
      <c r="AD59" s="1">
        <f>data!AO59</f>
        <v>0.112653344386904</v>
      </c>
      <c r="AE59" s="1">
        <f>data!AP59</f>
        <v>0.68359375</v>
      </c>
      <c r="AF59" s="1">
        <f>data!AQ59</f>
        <v>2.6726705287457801E-5</v>
      </c>
      <c r="AG59" s="1">
        <f>data!AR59</f>
        <v>0.771484375</v>
      </c>
      <c r="AH59" s="1">
        <f>data!AS59</f>
        <v>2.4085629160872602E-5</v>
      </c>
      <c r="AI59" s="1">
        <f>data!AT59</f>
        <v>3.3180353552668602E-3</v>
      </c>
      <c r="AJ59" s="1">
        <f>data!AU59</f>
        <v>3.5834549885151602E-3</v>
      </c>
      <c r="AK59" s="1">
        <f>data!AV59</f>
        <v>5.2581350468455801E-4</v>
      </c>
      <c r="AL59" s="1">
        <f>data!AW59</f>
        <v>4.0820262166405002E-4</v>
      </c>
      <c r="AM59" s="1">
        <f>data!AX59</f>
        <v>1.11164062032718E-4</v>
      </c>
      <c r="AN59" s="1">
        <f>data!AY59</f>
        <v>9.6035134120620505E-5</v>
      </c>
      <c r="AO59" s="1">
        <f>data!AZ59</f>
        <v>2.02393568163323E-5</v>
      </c>
      <c r="AP59" s="1">
        <f>data!BA59</f>
        <v>1.78227834704033E-5</v>
      </c>
      <c r="AQ59" s="1">
        <f>data!BB59</f>
        <v>1.7242324536729201E-5</v>
      </c>
      <c r="AR59" s="1">
        <f>data!BC59</f>
        <v>9.4447323851413194E-6</v>
      </c>
      <c r="AS59" s="1">
        <f>data!BD59</f>
        <v>2.2298534923652601E-3</v>
      </c>
      <c r="AT59" s="1">
        <f>data!BE59</f>
        <v>2.2223466727311599E-3</v>
      </c>
      <c r="AU59" s="1">
        <f>data!BF59</f>
        <v>5.8586745505056798E-4</v>
      </c>
      <c r="AV59" s="1">
        <f>data!BG59</f>
        <v>5.5438966678487403E-4</v>
      </c>
      <c r="AW59" s="1">
        <f>data!BH59</f>
        <v>2.0083755269139099E-4</v>
      </c>
      <c r="AX59" s="1">
        <f>data!BI59</f>
        <v>1.8408165283663799E-4</v>
      </c>
      <c r="AY59" s="1">
        <f>data!BJ59</f>
        <v>4.1312596224780803E-5</v>
      </c>
      <c r="AZ59" s="1">
        <f>data!BK59</f>
        <v>5.2966492078690601E-5</v>
      </c>
      <c r="BA59" s="1">
        <f>data!BL59</f>
        <v>1.3616130115447999E-5</v>
      </c>
      <c r="BB59" s="1">
        <f>data!BM59</f>
        <v>1.5590847732237701E-5</v>
      </c>
      <c r="BC59" s="1">
        <f>data!BN59</f>
        <v>0.74854019806638705</v>
      </c>
      <c r="BD59" s="1">
        <f>data!BO59</f>
        <v>0.196485112895772</v>
      </c>
      <c r="BE59" s="1">
        <f>data!BP59</f>
        <v>6.4368610156156705E-2</v>
      </c>
      <c r="BF59" s="1">
        <f>data!BQ59</f>
        <v>0.16645623327638501</v>
      </c>
      <c r="BG59" s="1">
        <f>data!BR59</f>
        <v>0.115412421716271</v>
      </c>
      <c r="BH59" s="1">
        <f>data!BS59</f>
        <v>9.4644982600984195E-2</v>
      </c>
      <c r="BI59" s="1">
        <f>data!BT59</f>
        <v>7.2186850583530304E-2</v>
      </c>
      <c r="BJ59" s="1">
        <f>data!BU59</f>
        <v>0.63312777635011597</v>
      </c>
      <c r="BK59" s="1">
        <f>data!BV59</f>
        <v>0.218091889627297</v>
      </c>
      <c r="BL59" s="1">
        <f>data!BW59</f>
        <v>43.042630412564698</v>
      </c>
      <c r="BM59" s="1">
        <f>data!BX59</f>
        <v>27.153708290919202</v>
      </c>
      <c r="BN59" s="1">
        <f>data!BY59</f>
        <v>6.4857853854465697</v>
      </c>
      <c r="BO59" s="1">
        <f>data!BZ59</f>
        <v>1.6602004702348601</v>
      </c>
      <c r="BP59" s="1">
        <f>data!CA59</f>
        <v>7.0000000000000007E-2</v>
      </c>
      <c r="BQ59" s="1">
        <f>data!CB59</f>
        <v>2.5</v>
      </c>
      <c r="BR59" s="1">
        <f>data!CC59</f>
        <v>229.26</v>
      </c>
      <c r="BS59" s="1">
        <f>data!CD59</f>
        <v>0.34899999999999998</v>
      </c>
      <c r="BT59" s="1">
        <f>data!CE59</f>
        <v>8</v>
      </c>
      <c r="BU59" s="1">
        <f>data!CF59</f>
        <v>58</v>
      </c>
      <c r="BV59" s="1">
        <f>data!CG59</f>
        <v>0</v>
      </c>
      <c r="BW59" s="1">
        <f>data!CH59</f>
        <v>10</v>
      </c>
      <c r="BX59" s="1">
        <f>data!CI59</f>
        <v>36</v>
      </c>
      <c r="BY59" s="1">
        <f>data!CJ59</f>
        <v>3</v>
      </c>
      <c r="BZ59" s="1">
        <f>data!CK59</f>
        <v>1483.7755103111299</v>
      </c>
      <c r="CA59" s="1">
        <f>data!CL59</f>
        <v>1</v>
      </c>
      <c r="CB59" s="1">
        <f>data!DG59</f>
        <v>-4.3053999999999997</v>
      </c>
      <c r="CC59" s="1">
        <f>data!J59</f>
        <v>0.6</v>
      </c>
      <c r="CD59" s="1">
        <f>data!CP59</f>
        <v>7</v>
      </c>
      <c r="CE59" s="1">
        <f>data!CQ59</f>
        <v>51</v>
      </c>
      <c r="CF59" s="1">
        <f>data!CR59</f>
        <v>11</v>
      </c>
      <c r="CG59" s="1">
        <f>data!DL59</f>
        <v>9881</v>
      </c>
      <c r="CH59" s="1">
        <f>data!B59</f>
        <v>-11.61</v>
      </c>
      <c r="CI59" s="1">
        <f>data!C59</f>
        <v>-25.48</v>
      </c>
      <c r="CJ59" s="1">
        <f>data!DO59</f>
        <v>228.29218184662901</v>
      </c>
      <c r="CK59" s="1">
        <f>data!CN59</f>
        <v>6.7</v>
      </c>
      <c r="CL59" s="1">
        <f>data!CO59</f>
        <v>-4.9000000000000004</v>
      </c>
      <c r="CM59" s="1">
        <f>data!DR59</f>
        <v>3055.43623730117</v>
      </c>
      <c r="CN59" s="1">
        <f>data!DS59</f>
        <v>228.394454761063</v>
      </c>
      <c r="CO59" s="1">
        <f>IF(OR(data!DU59="Inf",data!DU59="NaN"),data!X59,data!DU59)</f>
        <v>4.1534535143194704</v>
      </c>
      <c r="CP59" s="1">
        <f>data!DU59</f>
        <v>4.1534535143194704</v>
      </c>
      <c r="CQ59" s="1">
        <f t="shared" si="1"/>
        <v>0.30922338197562693</v>
      </c>
      <c r="CR59" s="1">
        <f>data!DW59</f>
        <v>2.1815129999999998</v>
      </c>
      <c r="CS59" s="1">
        <f>data!DX59</f>
        <v>281.45117199999999</v>
      </c>
      <c r="CT59" s="1" t="str">
        <f>data!DY59</f>
        <v>-4.129854</v>
      </c>
      <c r="CU59" s="1" t="str">
        <f>data!DZ59</f>
        <v>-4.044077</v>
      </c>
      <c r="CV59" s="1" t="str">
        <f>data!EA59</f>
        <v>-2.122305</v>
      </c>
      <c r="CW59" s="1" t="str">
        <f>data!EB59</f>
        <v>-1.728858</v>
      </c>
      <c r="CX59" s="1" t="str">
        <f>data!EC59</f>
        <v>281.451172</v>
      </c>
    </row>
    <row r="60" spans="1:102">
      <c r="A60" s="7">
        <f>data!A60</f>
        <v>38858</v>
      </c>
      <c r="B60" s="7" t="str">
        <f>data!K60</f>
        <v>IS17</v>
      </c>
      <c r="C60" s="1">
        <f>data!L60</f>
        <v>3055.43623730117</v>
      </c>
      <c r="D60" s="1">
        <f>data!N60</f>
        <v>0.128324967468017</v>
      </c>
      <c r="E60" s="1">
        <f>data!O60</f>
        <v>2.4148980962870999E-2</v>
      </c>
      <c r="F60" s="1">
        <f>data!P60</f>
        <v>0.196260661748416</v>
      </c>
      <c r="G60" s="1">
        <f>data!Q60</f>
        <v>4.82979619257419E-2</v>
      </c>
      <c r="H60" s="1">
        <f>data!R60</f>
        <v>4.4763097986545604E-3</v>
      </c>
      <c r="I60" s="1">
        <f>data!S60</f>
        <v>2.6498331999158099E-3</v>
      </c>
      <c r="J60" s="1">
        <f>data!T60</f>
        <v>4.4763097986545604E-3</v>
      </c>
      <c r="K60" s="1">
        <f>data!U60</f>
        <v>2.6498331999158099E-3</v>
      </c>
      <c r="L60" s="1">
        <f>data!V60</f>
        <v>3.3480906845535401</v>
      </c>
      <c r="M60" s="1">
        <f>data!W60</f>
        <v>5.0937676073497196</v>
      </c>
      <c r="N60" s="1">
        <f>data!X60</f>
        <v>4.2209291459516303</v>
      </c>
      <c r="O60" s="1">
        <f>data!Z60</f>
        <v>0.87283846139808996</v>
      </c>
      <c r="P60" s="1">
        <f>data!AA60</f>
        <v>7.15643126889208E-2</v>
      </c>
      <c r="Q60" s="1">
        <f>data!AB60</f>
        <v>7.2236749795150407E-2</v>
      </c>
      <c r="R60" s="1">
        <f>data!AC60</f>
        <v>7.171630859375E-2</v>
      </c>
      <c r="S60" s="1">
        <f>data!AD60</f>
        <v>6.7243710622959295E-4</v>
      </c>
      <c r="T60" s="1">
        <f>data!AE60</f>
        <v>6.0983421803383897E-2</v>
      </c>
      <c r="U60" s="1">
        <f>data!AF60</f>
        <v>7.415771484375E-2</v>
      </c>
      <c r="V60" s="1">
        <f>data!AG60</f>
        <v>3.2001751453931801E-3</v>
      </c>
      <c r="W60" s="1">
        <f>data!AH60</f>
        <v>7.537841796875E-2</v>
      </c>
      <c r="X60" s="1">
        <f>data!AI60</f>
        <v>1.2641181867107699E-2</v>
      </c>
      <c r="Y60" s="1">
        <f>data!AJ60</f>
        <v>60</v>
      </c>
      <c r="Z60" s="1">
        <f>data!AK60</f>
        <v>0.21337795447361699</v>
      </c>
      <c r="AA60" s="1">
        <f>data!AL60</f>
        <v>0.22042644063147401</v>
      </c>
      <c r="AB60" s="1">
        <f>data!AM60</f>
        <v>0.21484375</v>
      </c>
      <c r="AC60" s="1">
        <f>data!AN60</f>
        <v>7.0484861578577499E-3</v>
      </c>
      <c r="AD60" s="1">
        <f>data!AO60</f>
        <v>0.113864218854724</v>
      </c>
      <c r="AE60" s="1">
        <f>data!AP60</f>
        <v>0.68359375</v>
      </c>
      <c r="AF60" s="1">
        <f>data!AQ60</f>
        <v>3.2646804080473502E-5</v>
      </c>
      <c r="AG60" s="1">
        <f>data!AR60</f>
        <v>1.005859375</v>
      </c>
      <c r="AH60" s="1">
        <f>data!AS60</f>
        <v>5.5721484563471802E-6</v>
      </c>
      <c r="AI60" s="1">
        <f>data!AT60</f>
        <v>3.7791733350017601E-3</v>
      </c>
      <c r="AJ60" s="1">
        <f>data!AU60</f>
        <v>0</v>
      </c>
      <c r="AK60" s="1">
        <f>data!AV60</f>
        <v>2.05481972757221E-4</v>
      </c>
      <c r="AL60" s="1">
        <f>data!AW60</f>
        <v>0</v>
      </c>
      <c r="AM60" s="1">
        <f>data!AX60</f>
        <v>1.6186550754598701E-4</v>
      </c>
      <c r="AN60" s="1">
        <f>data!AY60</f>
        <v>0</v>
      </c>
      <c r="AO60" s="1">
        <f>data!AZ60</f>
        <v>8.1926450554883998E-6</v>
      </c>
      <c r="AP60" s="1">
        <f>data!BA60</f>
        <v>0</v>
      </c>
      <c r="AQ60" s="1">
        <f>data!BB60</f>
        <v>1.2580996078203099E-6</v>
      </c>
      <c r="AR60" s="1">
        <f>data!BC60</f>
        <v>0</v>
      </c>
      <c r="AS60" s="1">
        <f>data!BD60</f>
        <v>1.88320985020267E-3</v>
      </c>
      <c r="AT60" s="1">
        <f>data!BE60</f>
        <v>0</v>
      </c>
      <c r="AU60" s="1">
        <f>data!BF60</f>
        <v>7.2709745629250997E-4</v>
      </c>
      <c r="AV60" s="1">
        <f>data!BG60</f>
        <v>0</v>
      </c>
      <c r="AW60" s="1">
        <f>data!BH60</f>
        <v>2.7339860280127298E-4</v>
      </c>
      <c r="AX60" s="1">
        <f>data!BI60</f>
        <v>0</v>
      </c>
      <c r="AY60" s="1">
        <f>data!BJ60</f>
        <v>3.6046684759209303E-5</v>
      </c>
      <c r="AZ60" s="1">
        <f>data!BK60</f>
        <v>0</v>
      </c>
      <c r="BA60" s="1">
        <f>data!BL60</f>
        <v>1.45793708810496E-5</v>
      </c>
      <c r="BB60" s="1">
        <f>data!BM60</f>
        <v>0</v>
      </c>
      <c r="BC60" s="1">
        <f>data!BN60</f>
        <v>0.92313315849079403</v>
      </c>
      <c r="BD60" s="1">
        <f>data!BO60</f>
        <v>0.27521211214615998</v>
      </c>
      <c r="BE60" s="1">
        <f>data!BP60</f>
        <v>0.157303182660261</v>
      </c>
      <c r="BF60" s="1">
        <f>data!BQ60</f>
        <v>0.157303182660261</v>
      </c>
      <c r="BG60" s="1">
        <f>data!BR60</f>
        <v>0.157303182660261</v>
      </c>
      <c r="BH60" s="1">
        <f>data!BS60</f>
        <v>0.32853474605771699</v>
      </c>
      <c r="BI60" s="1">
        <f>data!BT60</f>
        <v>0</v>
      </c>
      <c r="BJ60" s="1">
        <f>data!BU60</f>
        <v>0.76582997583053303</v>
      </c>
      <c r="BK60" s="1">
        <f>data!BV60</f>
        <v>0.42857529798059901</v>
      </c>
      <c r="BL60" s="1">
        <f>data!BW60</f>
        <v>43.844298222479203</v>
      </c>
      <c r="BM60" s="1">
        <f>data!BX60</f>
        <v>28.107824120085699</v>
      </c>
      <c r="BN60" s="1">
        <f>data!BY60</f>
        <v>5.8684963830932304</v>
      </c>
      <c r="BO60" s="1">
        <f>data!BZ60</f>
        <v>1.0652840481758601</v>
      </c>
      <c r="BP60" s="1">
        <f>data!CA60</f>
        <v>7.0000000000000007E-2</v>
      </c>
      <c r="BQ60" s="1">
        <f>data!CB60</f>
        <v>2.5</v>
      </c>
      <c r="BR60" s="1">
        <f>data!CC60</f>
        <v>228.31399999999999</v>
      </c>
      <c r="BS60" s="1">
        <f>data!CD60</f>
        <v>0.35299999999999998</v>
      </c>
      <c r="BT60" s="1">
        <f>data!CE60</f>
        <v>8</v>
      </c>
      <c r="BU60" s="1">
        <f>data!CF60</f>
        <v>58</v>
      </c>
      <c r="BV60" s="1">
        <f>data!CG60</f>
        <v>0</v>
      </c>
      <c r="BW60" s="1">
        <f>data!CH60</f>
        <v>10</v>
      </c>
      <c r="BX60" s="1">
        <f>data!CI60</f>
        <v>35</v>
      </c>
      <c r="BY60" s="1">
        <f>data!CJ60</f>
        <v>47</v>
      </c>
      <c r="BZ60" s="1">
        <f>data!CK60</f>
        <v>3217.9591836929299</v>
      </c>
      <c r="CA60" s="1">
        <f>data!CL60</f>
        <v>2</v>
      </c>
      <c r="CB60" s="1">
        <f>data!DG60</f>
        <v>-4.3053999999999997</v>
      </c>
      <c r="CC60" s="1">
        <f>data!J60</f>
        <v>0.6</v>
      </c>
      <c r="CD60" s="1">
        <f>data!CP60</f>
        <v>7</v>
      </c>
      <c r="CE60" s="1">
        <f>data!CQ60</f>
        <v>51</v>
      </c>
      <c r="CF60" s="1">
        <f>data!CR60</f>
        <v>11</v>
      </c>
      <c r="CG60" s="1">
        <f>data!DL60</f>
        <v>9881</v>
      </c>
      <c r="CH60" s="1">
        <f>data!B60</f>
        <v>-11.61</v>
      </c>
      <c r="CI60" s="1">
        <f>data!C60</f>
        <v>-25.48</v>
      </c>
      <c r="CJ60" s="1">
        <f>data!DO60</f>
        <v>228.29218184662901</v>
      </c>
      <c r="CK60" s="1">
        <f>data!CN60</f>
        <v>6.7</v>
      </c>
      <c r="CL60" s="1">
        <f>data!CO60</f>
        <v>-4.9000000000000004</v>
      </c>
      <c r="CM60" s="1">
        <f>data!DR60</f>
        <v>3055.43623730117</v>
      </c>
      <c r="CN60" s="1">
        <f>data!DS60</f>
        <v>228.394454761063</v>
      </c>
      <c r="CO60" s="1">
        <f>IF(OR(data!DU60="Inf",data!DU60="NaN"),data!X60,data!DU60)</f>
        <v>4.1629670404298702</v>
      </c>
      <c r="CP60" s="1">
        <f>data!DU60</f>
        <v>4.1629670404298702</v>
      </c>
      <c r="CQ60" s="1">
        <f t="shared" si="1"/>
        <v>0.30922338197562693</v>
      </c>
      <c r="CR60" s="1">
        <f>data!DW60</f>
        <v>2.1263589999999999</v>
      </c>
      <c r="CS60" s="1">
        <f>data!DX60</f>
        <v>281.45117199999999</v>
      </c>
      <c r="CT60" s="1" t="str">
        <f>data!DY60</f>
        <v>-4.129854</v>
      </c>
      <c r="CU60" s="1" t="str">
        <f>data!DZ60</f>
        <v>-4.044077</v>
      </c>
      <c r="CV60" s="1" t="str">
        <f>data!EA60</f>
        <v>-2.122305</v>
      </c>
      <c r="CW60" s="1" t="str">
        <f>data!EB60</f>
        <v>-1.728858</v>
      </c>
      <c r="CX60" s="1" t="str">
        <f>data!EC60</f>
        <v>281.451172</v>
      </c>
    </row>
    <row r="61" spans="1:102">
      <c r="A61" s="7">
        <f>data!A61</f>
        <v>38858</v>
      </c>
      <c r="B61" s="7" t="str">
        <f>data!K61</f>
        <v>IS09</v>
      </c>
      <c r="C61" s="1">
        <f>data!L61</f>
        <v>2474.7713430113299</v>
      </c>
      <c r="D61" s="1">
        <f>data!N61</f>
        <v>2.0324922210309199E-2</v>
      </c>
      <c r="E61" s="1">
        <f>data!O61</f>
        <v>5.2451197656501799E-3</v>
      </c>
      <c r="F61" s="1">
        <f>data!P61</f>
        <v>3.1453603893483499E-2</v>
      </c>
      <c r="G61" s="1">
        <f>data!Q61</f>
        <v>1.04902395313004E-2</v>
      </c>
      <c r="H61" s="1">
        <f>data!R61</f>
        <v>4.6529533151459697E-3</v>
      </c>
      <c r="I61" s="1">
        <f>data!S61</f>
        <v>2.6591671090865098E-3</v>
      </c>
      <c r="J61" s="1">
        <f>data!T61</f>
        <v>3.9714173221753303E-3</v>
      </c>
      <c r="K61" s="1">
        <f>data!U61</f>
        <v>2.3150399925712601E-3</v>
      </c>
      <c r="L61" s="1">
        <f>data!V61</f>
        <v>2.9718089794545199</v>
      </c>
      <c r="M61" s="1">
        <f>data!W61</f>
        <v>3.3333364378269401</v>
      </c>
      <c r="N61" s="1">
        <f>data!X61</f>
        <v>3.1525727086407298</v>
      </c>
      <c r="O61" s="1">
        <f>data!Z61</f>
        <v>0.180763729186209</v>
      </c>
      <c r="P61" s="1">
        <f>data!AA61</f>
        <v>0.174027875357844</v>
      </c>
      <c r="Q61" s="1">
        <f>data!AB61</f>
        <v>0.19145346935593199</v>
      </c>
      <c r="R61" s="1">
        <f>data!AC61</f>
        <v>0.185546875</v>
      </c>
      <c r="S61" s="1">
        <f>data!AD61</f>
        <v>1.7425593998088199E-2</v>
      </c>
      <c r="T61" s="1">
        <f>data!AE61</f>
        <v>1.09622070568632E-2</v>
      </c>
      <c r="U61" s="1">
        <f>data!AF61</f>
        <v>0.224609375</v>
      </c>
      <c r="V61" s="1">
        <f>data!AG61</f>
        <v>9.0567425282985805E-4</v>
      </c>
      <c r="W61" s="1">
        <f>data!AH61</f>
        <v>0.33203125</v>
      </c>
      <c r="X61" s="1">
        <f>data!AI61</f>
        <v>1.5389169632442899E-4</v>
      </c>
      <c r="Y61" s="1">
        <f>data!AJ61</f>
        <v>40</v>
      </c>
      <c r="Z61" s="1">
        <f>data!AK61</f>
        <v>0.15860513112091101</v>
      </c>
      <c r="AA61" s="1">
        <f>data!AL61</f>
        <v>0.256806854826029</v>
      </c>
      <c r="AB61" s="1">
        <f>data!AM61</f>
        <v>0.1953125</v>
      </c>
      <c r="AC61" s="1">
        <f>data!AN61</f>
        <v>9.8201723705117497E-2</v>
      </c>
      <c r="AD61" s="1">
        <f>data!AO61</f>
        <v>9.0213848758657605E-3</v>
      </c>
      <c r="AE61" s="1">
        <f>data!AP61</f>
        <v>0.21484375</v>
      </c>
      <c r="AF61" s="1">
        <f>data!AQ61</f>
        <v>2.3153549682176202E-3</v>
      </c>
      <c r="AG61" s="1">
        <f>data!AR61</f>
        <v>0.37109375</v>
      </c>
      <c r="AH61" s="1">
        <f>data!AS61</f>
        <v>2.9811203410152798E-4</v>
      </c>
      <c r="AI61" s="1">
        <f>data!AT61</f>
        <v>1.2147204892325001E-3</v>
      </c>
      <c r="AJ61" s="1">
        <f>data!AU61</f>
        <v>1.0239539916317799E-3</v>
      </c>
      <c r="AK61" s="1">
        <f>data!AV61</f>
        <v>2.6377457465371099E-4</v>
      </c>
      <c r="AL61" s="1">
        <f>data!AW61</f>
        <v>2.66806590786741E-4</v>
      </c>
      <c r="AM61" s="1">
        <f>data!AX61</f>
        <v>4.2581055246374503E-5</v>
      </c>
      <c r="AN61" s="1">
        <f>data!AY61</f>
        <v>5.03330449203958E-5</v>
      </c>
      <c r="AO61" s="1">
        <f>data!AZ61</f>
        <v>2.41592413182055E-5</v>
      </c>
      <c r="AP61" s="1">
        <f>data!BA61</f>
        <v>1.4230490044361201E-5</v>
      </c>
      <c r="AQ61" s="1">
        <f>data!BB61</f>
        <v>3.97566163070213E-6</v>
      </c>
      <c r="AR61" s="1">
        <f>data!BC61</f>
        <v>3.16560744062606E-6</v>
      </c>
      <c r="AS61" s="1">
        <f>data!BD61</f>
        <v>2.2651103640622399E-3</v>
      </c>
      <c r="AT61" s="1">
        <f>data!BE61</f>
        <v>2.37116108933979E-3</v>
      </c>
      <c r="AU61" s="1">
        <f>data!BF61</f>
        <v>9.0916928132191805E-4</v>
      </c>
      <c r="AV61" s="1">
        <f>data!BG61</f>
        <v>6.2687330165369997E-4</v>
      </c>
      <c r="AW61" s="1">
        <f>data!BH61</f>
        <v>1.1911879586547E-4</v>
      </c>
      <c r="AX61" s="1">
        <f>data!BI61</f>
        <v>1.41775752697841E-4</v>
      </c>
      <c r="AY61" s="1">
        <f>data!BJ61</f>
        <v>2.28380935112156E-5</v>
      </c>
      <c r="AZ61" s="1">
        <f>data!BK61</f>
        <v>1.6361160366865401E-5</v>
      </c>
      <c r="BA61" s="1">
        <f>data!BL61</f>
        <v>1.5572227822789401E-5</v>
      </c>
      <c r="BB61" s="1">
        <f>data!BM61</f>
        <v>1.2850371089743101E-5</v>
      </c>
      <c r="BC61" s="1">
        <f>data!BN61</f>
        <v>3.6468476778178001E-3</v>
      </c>
      <c r="BD61" s="1">
        <f>data!BO61</f>
        <v>6.80863001282626E-4</v>
      </c>
      <c r="BE61" s="1">
        <f>data!BP61</f>
        <v>1.49817823906261E-3</v>
      </c>
      <c r="BF61" s="1">
        <f>data!BQ61</f>
        <v>1.1747656812845901E-3</v>
      </c>
      <c r="BG61" s="1">
        <f>data!BR61</f>
        <v>1.3364719601736E-3</v>
      </c>
      <c r="BH61" s="1">
        <f>data!BS61</f>
        <v>6.9803066142771098E-4</v>
      </c>
      <c r="BI61" s="1">
        <f>data!BT61</f>
        <v>2.28687212725721E-4</v>
      </c>
      <c r="BJ61" s="1">
        <f>data!BU61</f>
        <v>2.3103757176442001E-3</v>
      </c>
      <c r="BK61" s="1">
        <f>data!BV61</f>
        <v>9.7510062599138602E-4</v>
      </c>
      <c r="BL61" s="1">
        <f>data!BW61</f>
        <v>6.7599225186932097</v>
      </c>
      <c r="BM61" s="1">
        <f>data!BX61</f>
        <v>4.4730329380893199</v>
      </c>
      <c r="BN61" s="1">
        <f>data!BY61</f>
        <v>2.7287124507603502</v>
      </c>
      <c r="BO61" s="1">
        <f>data!BZ61</f>
        <v>0.34557038719336403</v>
      </c>
      <c r="BP61" s="1">
        <f>data!CA61</f>
        <v>0.157</v>
      </c>
      <c r="BQ61" s="1">
        <f>data!CB61</f>
        <v>2.2999999999999998</v>
      </c>
      <c r="BR61" s="1">
        <f>data!CC61</f>
        <v>77.867999999999995</v>
      </c>
      <c r="BS61" s="1">
        <f>data!CD61</f>
        <v>0.35199999999999998</v>
      </c>
      <c r="BT61" s="1">
        <f>data!CE61</f>
        <v>9</v>
      </c>
      <c r="BU61" s="1">
        <f>data!CF61</f>
        <v>59</v>
      </c>
      <c r="BV61" s="1">
        <f>data!CG61</f>
        <v>59</v>
      </c>
      <c r="BW61" s="1">
        <f>data!CH61</f>
        <v>10</v>
      </c>
      <c r="BX61" s="1">
        <f>data!CI61</f>
        <v>18</v>
      </c>
      <c r="BY61" s="1">
        <f>data!CJ61</f>
        <v>27</v>
      </c>
      <c r="BZ61" s="1">
        <f>data!CK61</f>
        <v>69.210884332656903</v>
      </c>
      <c r="CA61" s="1">
        <f>data!CL61</f>
        <v>1</v>
      </c>
      <c r="CB61" s="1">
        <f>data!DG61</f>
        <v>-19.706099999999999</v>
      </c>
      <c r="CC61" s="1">
        <f>data!J61</f>
        <v>0.6</v>
      </c>
      <c r="CD61" s="1">
        <f>data!CP61</f>
        <v>7</v>
      </c>
      <c r="CE61" s="1">
        <f>data!CQ61</f>
        <v>51</v>
      </c>
      <c r="CF61" s="1">
        <f>data!CR61</f>
        <v>11</v>
      </c>
      <c r="CG61" s="1">
        <f>data!DL61</f>
        <v>8638</v>
      </c>
      <c r="CH61" s="1">
        <f>data!B61</f>
        <v>-11.61</v>
      </c>
      <c r="CI61" s="1">
        <f>data!C61</f>
        <v>-25.48</v>
      </c>
      <c r="CJ61" s="1">
        <f>data!DO61</f>
        <v>82.484439795895099</v>
      </c>
      <c r="CK61" s="1">
        <f>data!CN61</f>
        <v>-15.6</v>
      </c>
      <c r="CL61" s="1">
        <f>data!CO61</f>
        <v>-48</v>
      </c>
      <c r="CM61" s="1">
        <f>data!DR61</f>
        <v>2474.7713430113299</v>
      </c>
      <c r="CN61" s="1">
        <f>data!DS61</f>
        <v>82.401606101751398</v>
      </c>
      <c r="CO61" s="1">
        <f>IF(OR(data!DU61="Inf",data!DU61="NaN"),data!X61,data!DU61)</f>
        <v>2.94968556563115</v>
      </c>
      <c r="CP61" s="1">
        <f>data!DU61</f>
        <v>2.94968556563115</v>
      </c>
      <c r="CQ61" s="1">
        <f t="shared" si="1"/>
        <v>0.28649818742895694</v>
      </c>
      <c r="CR61" s="1">
        <f>data!DW61</f>
        <v>4.0327320000000002</v>
      </c>
      <c r="CS61" s="1">
        <f>data!DX61</f>
        <v>278.69091800000001</v>
      </c>
      <c r="CT61" s="1" t="str">
        <f>data!DY61</f>
        <v>-19.226597</v>
      </c>
      <c r="CU61" s="1" t="str">
        <f>data!DZ61</f>
        <v>10.338522</v>
      </c>
      <c r="CV61" s="1" t="str">
        <f>data!EA61</f>
        <v>-3.760744</v>
      </c>
      <c r="CW61" s="1" t="str">
        <f>data!EB61</f>
        <v>-4.581022</v>
      </c>
      <c r="CX61" s="1" t="str">
        <f>data!EC61</f>
        <v>278.690918</v>
      </c>
    </row>
    <row r="62" spans="1:102">
      <c r="A62" s="7">
        <f>data!A62</f>
        <v>38790</v>
      </c>
      <c r="B62" s="7" t="str">
        <f>data!K62</f>
        <v>IS08</v>
      </c>
      <c r="C62" s="1">
        <f>data!L62</f>
        <v>2663.5221072274699</v>
      </c>
      <c r="D62" s="1">
        <f>data!N62</f>
        <v>5.0178289427990498E-2</v>
      </c>
      <c r="E62" s="1">
        <f>data!O62</f>
        <v>1.08147813673E-2</v>
      </c>
      <c r="F62" s="1">
        <f>data!P62</f>
        <v>9.3537113348285697E-2</v>
      </c>
      <c r="G62" s="1">
        <f>data!Q62</f>
        <v>2.16295627346E-2</v>
      </c>
      <c r="H62" s="1">
        <f>data!R62</f>
        <v>2.8302919808258602E-3</v>
      </c>
      <c r="I62" s="1">
        <f>data!S62</f>
        <v>1.7116289271902601E-3</v>
      </c>
      <c r="J62" s="1">
        <f>data!T62</f>
        <v>3.6461558873279302E-3</v>
      </c>
      <c r="K62" s="1">
        <f>data!U62</f>
        <v>2.1969685073516001E-3</v>
      </c>
      <c r="L62" s="1">
        <f>data!V62</f>
        <v>3.7686797467841</v>
      </c>
      <c r="M62" s="1">
        <f>data!W62</f>
        <v>3.7091888737761298</v>
      </c>
      <c r="N62" s="1">
        <f>data!X62</f>
        <v>3.73893431028011</v>
      </c>
      <c r="O62" s="1">
        <f>data!Z62</f>
        <v>2.9745436503986901E-2</v>
      </c>
      <c r="P62" s="1">
        <f>data!AA62</f>
        <v>0.201962949601286</v>
      </c>
      <c r="Q62" s="1">
        <f>data!AB62</f>
        <v>0.202816036163814</v>
      </c>
      <c r="R62" s="1">
        <f>data!AC62</f>
        <v>0.20263671875</v>
      </c>
      <c r="S62" s="1">
        <f>data!AD62</f>
        <v>8.53086562528804E-4</v>
      </c>
      <c r="T62" s="1">
        <f>data!AE62</f>
        <v>1.4686390969183599E-3</v>
      </c>
      <c r="U62" s="1">
        <f>data!AF62</f>
        <v>0.21240234375</v>
      </c>
      <c r="V62" s="1">
        <f>data!AG62</f>
        <v>3.76351678261126E-5</v>
      </c>
      <c r="W62" s="1">
        <f>data!AH62</f>
        <v>0.263671875</v>
      </c>
      <c r="X62" s="1">
        <f>data!AI62</f>
        <v>5.4963881500008697E-5</v>
      </c>
      <c r="Y62" s="1">
        <f>data!AJ62</f>
        <v>40</v>
      </c>
      <c r="Z62" s="1">
        <f>data!AK62</f>
        <v>0.21284432196834299</v>
      </c>
      <c r="AA62" s="1">
        <f>data!AL62</f>
        <v>0.22068666101212001</v>
      </c>
      <c r="AB62" s="1">
        <f>data!AM62</f>
        <v>0.21484375</v>
      </c>
      <c r="AC62" s="1">
        <f>data!AN62</f>
        <v>7.8423390437770395E-3</v>
      </c>
      <c r="AD62" s="1">
        <f>data!AO62</f>
        <v>2.6668834642604002E-3</v>
      </c>
      <c r="AE62" s="1">
        <f>data!AP62</f>
        <v>0.5859375</v>
      </c>
      <c r="AF62" s="1">
        <f>data!AQ62</f>
        <v>1.47568933039495E-6</v>
      </c>
      <c r="AG62" s="1">
        <f>data!AR62</f>
        <v>0.64453125</v>
      </c>
      <c r="AH62" s="1">
        <f>data!AS62</f>
        <v>2.3119531113004302E-6</v>
      </c>
      <c r="AI62" s="1">
        <f>data!AT62</f>
        <v>2.2769115428619301E-5</v>
      </c>
      <c r="AJ62" s="1">
        <f>data!AU62</f>
        <v>2.6342430499945099E-5</v>
      </c>
      <c r="AK62" s="1">
        <f>data!AV62</f>
        <v>2.2636835698248898E-5</v>
      </c>
      <c r="AL62" s="1">
        <f>data!AW62</f>
        <v>2.2412095013730599E-5</v>
      </c>
      <c r="AM62" s="1">
        <f>data!AX62</f>
        <v>3.7825421016364101E-6</v>
      </c>
      <c r="AN62" s="1">
        <f>data!AY62</f>
        <v>2.38175786377333E-6</v>
      </c>
      <c r="AO62" s="1">
        <f>data!AZ62</f>
        <v>9.7087310646608703E-7</v>
      </c>
      <c r="AP62" s="1">
        <f>data!BA62</f>
        <v>6.1924163783411695E-7</v>
      </c>
      <c r="AQ62" s="1">
        <f>data!BB62</f>
        <v>8.6372411466465098E-7</v>
      </c>
      <c r="AR62" s="1">
        <f>data!BC62</f>
        <v>7.0934408618286898E-7</v>
      </c>
      <c r="AS62" s="1">
        <f>data!BD62</f>
        <v>6.71764158027751E-5</v>
      </c>
      <c r="AT62" s="1">
        <f>data!BE62</f>
        <v>7.7786726536721197E-5</v>
      </c>
      <c r="AU62" s="1">
        <f>data!BF62</f>
        <v>3.54162746436442E-5</v>
      </c>
      <c r="AV62" s="1">
        <f>data!BG62</f>
        <v>2.6679650378993699E-5</v>
      </c>
      <c r="AW62" s="1">
        <f>data!BH62</f>
        <v>2.3133610034273102E-6</v>
      </c>
      <c r="AX62" s="1">
        <f>data!BI62</f>
        <v>1.8542818739970101E-6</v>
      </c>
      <c r="AY62" s="1">
        <f>data!BJ62</f>
        <v>2.7738981373691498E-6</v>
      </c>
      <c r="AZ62" s="1">
        <f>data!BK62</f>
        <v>2.44892693695805E-6</v>
      </c>
      <c r="BA62" s="1">
        <f>data!BL62</f>
        <v>2.3617005957466002E-6</v>
      </c>
      <c r="BB62" s="1">
        <f>data!BM62</f>
        <v>1.9515002730027401E-6</v>
      </c>
      <c r="BC62" s="1">
        <f>data!BN62</f>
        <v>4.0446610809187003E-2</v>
      </c>
      <c r="BD62" s="1">
        <f>data!BO62</f>
        <v>4.8617091349365997E-3</v>
      </c>
      <c r="BE62" s="1">
        <f>data!BP62</f>
        <v>4.26148844327243E-3</v>
      </c>
      <c r="BF62" s="1">
        <f>data!BQ62</f>
        <v>6.1881954263530402E-3</v>
      </c>
      <c r="BG62" s="1">
        <f>data!BR62</f>
        <v>5.2248419348127299E-3</v>
      </c>
      <c r="BH62" s="1">
        <f>data!BS62</f>
        <v>8.9580648229093296E-4</v>
      </c>
      <c r="BI62" s="1">
        <f>data!BT62</f>
        <v>1.3623875730957801E-3</v>
      </c>
      <c r="BJ62" s="1">
        <f>data!BU62</f>
        <v>3.5221768874374303E-2</v>
      </c>
      <c r="BK62" s="1">
        <f>data!BV62</f>
        <v>4.9435498345258401E-3</v>
      </c>
      <c r="BL62" s="1">
        <f>data!BW62</f>
        <v>33.0485737803603</v>
      </c>
      <c r="BM62" s="1">
        <f>data!BX62</f>
        <v>21.3974881774175</v>
      </c>
      <c r="BN62" s="1">
        <f>data!BY62</f>
        <v>7.7412123302131404</v>
      </c>
      <c r="BO62" s="1">
        <f>data!BZ62</f>
        <v>0.36269881056471398</v>
      </c>
      <c r="BP62" s="1">
        <f>data!CA62</f>
        <v>0.1797</v>
      </c>
      <c r="BQ62" s="1">
        <f>data!CB62</f>
        <v>0.38500000000000001</v>
      </c>
      <c r="BR62" s="1">
        <f>data!CC62</f>
        <v>10.608000000000001</v>
      </c>
      <c r="BS62" s="1">
        <f>data!CD62</f>
        <v>0.34200000000000003</v>
      </c>
      <c r="BT62" s="1">
        <f>data!CE62</f>
        <v>4</v>
      </c>
      <c r="BU62" s="1">
        <f>data!CF62</f>
        <v>42</v>
      </c>
      <c r="BV62" s="1">
        <f>data!CG62</f>
        <v>0</v>
      </c>
      <c r="BW62" s="1">
        <f>data!CH62</f>
        <v>5</v>
      </c>
      <c r="BX62" s="1">
        <f>data!CI62</f>
        <v>47</v>
      </c>
      <c r="BY62" s="1">
        <f>data!CJ62</f>
        <v>47</v>
      </c>
      <c r="BZ62" s="1">
        <f>data!CK62</f>
        <v>389.18367385864298</v>
      </c>
      <c r="CA62" s="1">
        <f>data!CL62</f>
        <v>5</v>
      </c>
      <c r="CB62" s="1">
        <f>data!DG62</f>
        <v>3.6406000000000001</v>
      </c>
      <c r="CC62" s="1">
        <f>data!J62</f>
        <v>0.3</v>
      </c>
      <c r="CD62" s="1">
        <f>data!CP62</f>
        <v>3</v>
      </c>
      <c r="CE62" s="1">
        <f>data!CQ62</f>
        <v>21</v>
      </c>
      <c r="CF62" s="1">
        <f>data!CR62</f>
        <v>6</v>
      </c>
      <c r="CG62" s="1">
        <f>data!DL62</f>
        <v>8684</v>
      </c>
      <c r="CH62" s="1">
        <f>data!B62</f>
        <v>7.4</v>
      </c>
      <c r="CI62" s="1">
        <f>data!C62</f>
        <v>-64.400000000000006</v>
      </c>
      <c r="CJ62" s="1">
        <f>data!DO62</f>
        <v>9.0590971652675893</v>
      </c>
      <c r="CK62" s="1">
        <f>data!CN62</f>
        <v>-16.3</v>
      </c>
      <c r="CL62" s="1">
        <f>data!CO62</f>
        <v>-68.099999999999994</v>
      </c>
      <c r="CM62" s="1">
        <f>data!DR62</f>
        <v>2663.5221072274699</v>
      </c>
      <c r="CN62" s="1">
        <f>data!DS62</f>
        <v>9.9423467003300097</v>
      </c>
      <c r="CO62" s="1">
        <f>IF(OR(data!DU62="Inf",data!DU62="NaN"),data!X62,data!DU62)</f>
        <v>3.7838471021841298</v>
      </c>
      <c r="CP62" s="1">
        <f>data!DU62</f>
        <v>3.7838471021841298</v>
      </c>
      <c r="CQ62" s="1">
        <f t="shared" si="1"/>
        <v>0.30671604182720752</v>
      </c>
      <c r="CR62" s="1">
        <f>data!DW62</f>
        <v>-0.62787999999999999</v>
      </c>
      <c r="CS62" s="1">
        <f>data!DX62</f>
        <v>282.294556</v>
      </c>
      <c r="CT62" s="1" t="str">
        <f>data!DY62</f>
        <v>3.582721</v>
      </c>
      <c r="CU62" s="1" t="str">
        <f>data!DZ62</f>
        <v>-6.601392</v>
      </c>
      <c r="CV62" s="1" t="str">
        <f>data!EA62</f>
        <v>0.634908</v>
      </c>
      <c r="CW62" s="1" t="str">
        <f>data!EB62</f>
        <v>-0.038890</v>
      </c>
      <c r="CX62" s="1" t="str">
        <f>data!EC62</f>
        <v>282.294556</v>
      </c>
    </row>
    <row r="63" spans="1:102">
      <c r="A63" s="7">
        <f>data!A63</f>
        <v>38754</v>
      </c>
      <c r="B63" s="7" t="str">
        <f>data!K63</f>
        <v>IS35</v>
      </c>
      <c r="C63" s="1">
        <f>data!L63</f>
        <v>3923.0884754450899</v>
      </c>
      <c r="D63" s="1">
        <f>data!N63</f>
        <v>6.1362198033796202E-2</v>
      </c>
      <c r="E63" s="1">
        <f>data!O63</f>
        <v>8.1378035338182993E-3</v>
      </c>
      <c r="F63" s="1">
        <f>data!P63</f>
        <v>9.4677775018000898E-2</v>
      </c>
      <c r="G63" s="1">
        <f>data!Q63</f>
        <v>1.6275607067636599E-2</v>
      </c>
      <c r="H63" s="1">
        <f>data!R63</f>
        <v>5.93463007472631E-3</v>
      </c>
      <c r="I63" s="1">
        <f>data!S63</f>
        <v>3.5561982871274299E-3</v>
      </c>
      <c r="J63" s="1">
        <f>data!T63</f>
        <v>7.8149793089627405E-3</v>
      </c>
      <c r="K63" s="1">
        <f>data!U63</f>
        <v>4.4840258584820103E-3</v>
      </c>
      <c r="L63" s="1">
        <f>data!V63</f>
        <v>9.8491539464105493</v>
      </c>
      <c r="M63" s="1">
        <f>data!W63</f>
        <v>8.7323765077663005</v>
      </c>
      <c r="N63" s="1">
        <f>data!X63</f>
        <v>9.2907652270884302</v>
      </c>
      <c r="O63" s="1">
        <f>data!Z63</f>
        <v>0.55838871932212397</v>
      </c>
      <c r="P63" s="1">
        <f>data!AA63</f>
        <v>0.12566919512167399</v>
      </c>
      <c r="Q63" s="1">
        <f>data!AB63</f>
        <v>0.12575435873052601</v>
      </c>
      <c r="R63" s="1">
        <f>data!AC63</f>
        <v>0.125732421875</v>
      </c>
      <c r="S63" s="1">
        <f>data!AD63</f>
        <v>8.5163608852190098E-5</v>
      </c>
      <c r="T63" s="1">
        <f>data!AE63</f>
        <v>2.4182675009170201E-3</v>
      </c>
      <c r="U63" s="1">
        <f>data!AF63</f>
        <v>0.142822265625</v>
      </c>
      <c r="V63" s="1">
        <f>data!AG63</f>
        <v>2.00767620562835E-4</v>
      </c>
      <c r="W63" s="1">
        <f>data!AH63</f>
        <v>0.152587890625</v>
      </c>
      <c r="X63" s="1">
        <f>data!AI63</f>
        <v>1.17919090528719E-4</v>
      </c>
      <c r="Y63" s="1">
        <f>data!AJ63</f>
        <v>70</v>
      </c>
      <c r="Z63" s="1">
        <f>data!AK63</f>
        <v>0.121393825966879</v>
      </c>
      <c r="AA63" s="1">
        <f>data!AL63</f>
        <v>0.14536664276078201</v>
      </c>
      <c r="AB63" s="1">
        <f>data!AM63</f>
        <v>0.13671875</v>
      </c>
      <c r="AC63" s="1">
        <f>data!AN63</f>
        <v>2.3972816793902799E-2</v>
      </c>
      <c r="AD63" s="1">
        <f>data!AO63</f>
        <v>1.8370051805708699E-3</v>
      </c>
      <c r="AE63" s="1">
        <f>data!AP63</f>
        <v>0.1953125</v>
      </c>
      <c r="AF63" s="1">
        <f>data!AQ63</f>
        <v>1.04487192834494E-4</v>
      </c>
      <c r="AG63" s="1">
        <f>data!AR63</f>
        <v>0.263671875</v>
      </c>
      <c r="AH63" s="1">
        <f>data!AS63</f>
        <v>4.71826573980697E-5</v>
      </c>
      <c r="AI63" s="1">
        <f>data!AT63</f>
        <v>1.14128699696759E-5</v>
      </c>
      <c r="AJ63" s="1">
        <f>data!AU63</f>
        <v>1.23757367191887E-5</v>
      </c>
      <c r="AK63" s="1">
        <f>data!AV63</f>
        <v>8.3098650603953303E-5</v>
      </c>
      <c r="AL63" s="1">
        <f>data!AW63</f>
        <v>9.76765986292556E-5</v>
      </c>
      <c r="AM63" s="1">
        <f>data!AX63</f>
        <v>1.8252075869179799E-6</v>
      </c>
      <c r="AN63" s="1">
        <f>data!AY63</f>
        <v>2.5207655391251001E-6</v>
      </c>
      <c r="AO63" s="1">
        <f>data!AZ63</f>
        <v>5.5249609817836601E-7</v>
      </c>
      <c r="AP63" s="1">
        <f>data!BA63</f>
        <v>6.1111108534533897E-7</v>
      </c>
      <c r="AQ63" s="1">
        <f>data!BB63</f>
        <v>3.1377263336207101E-7</v>
      </c>
      <c r="AR63" s="1">
        <f>data!BC63</f>
        <v>3.2370082922337599E-7</v>
      </c>
      <c r="AS63" s="1">
        <f>data!BD63</f>
        <v>8.0366040991333804E-5</v>
      </c>
      <c r="AT63" s="1">
        <f>data!BE63</f>
        <v>1.50595933279683E-4</v>
      </c>
      <c r="AU63" s="1">
        <f>data!BF63</f>
        <v>8.3731883873105594E-5</v>
      </c>
      <c r="AV63" s="1">
        <f>data!BG63</f>
        <v>6.0632562611744503E-5</v>
      </c>
      <c r="AW63" s="1">
        <f>data!BH63</f>
        <v>3.7523875651286401E-6</v>
      </c>
      <c r="AX63" s="1">
        <f>data!BI63</f>
        <v>4.0850619085611199E-6</v>
      </c>
      <c r="AY63" s="1">
        <f>data!BJ63</f>
        <v>9.7597054089672194E-7</v>
      </c>
      <c r="AZ63" s="1">
        <f>data!BK63</f>
        <v>1.17226948442743E-6</v>
      </c>
      <c r="BA63" s="1">
        <f>data!BL63</f>
        <v>4.6689369629660699E-7</v>
      </c>
      <c r="BB63" s="1">
        <f>data!BM63</f>
        <v>5.4883606423046104E-7</v>
      </c>
      <c r="BC63" s="1">
        <f>data!BN63</f>
        <v>9.4057641382092994E-2</v>
      </c>
      <c r="BD63" s="1">
        <f>data!BO63</f>
        <v>6.3161266189913599E-3</v>
      </c>
      <c r="BE63" s="1">
        <f>data!BP63</f>
        <v>2.6168483817644601E-2</v>
      </c>
      <c r="BF63" s="1">
        <f>data!BQ63</f>
        <v>4.2798190157231498E-2</v>
      </c>
      <c r="BG63" s="1">
        <f>data!BR63</f>
        <v>3.44833369874381E-2</v>
      </c>
      <c r="BH63" s="1">
        <f>data!BS63</f>
        <v>2.67371844036482E-3</v>
      </c>
      <c r="BI63" s="1">
        <f>data!BT63</f>
        <v>1.1758978121862799E-2</v>
      </c>
      <c r="BJ63" s="1">
        <f>data!BU63</f>
        <v>5.9574304394654901E-2</v>
      </c>
      <c r="BK63" s="1">
        <f>data!BV63</f>
        <v>6.8587335394719997E-3</v>
      </c>
      <c r="BL63" s="1">
        <f>data!BW63</f>
        <v>15.953441718499599</v>
      </c>
      <c r="BM63" s="1">
        <f>data!BX63</f>
        <v>9.9453552417772801</v>
      </c>
      <c r="BN63" s="1">
        <f>data!BY63</f>
        <v>2.7276258506059698</v>
      </c>
      <c r="BO63" s="1">
        <f>data!BZ63</f>
        <v>5.5533995261937703E-2</v>
      </c>
      <c r="BP63" s="1">
        <f>data!CA63</f>
        <v>0.05</v>
      </c>
      <c r="BQ63" s="1">
        <f>data!CB63</f>
        <v>0.3</v>
      </c>
      <c r="BR63" s="1">
        <f>data!CC63</f>
        <v>176.76400000000001</v>
      </c>
      <c r="BS63" s="1">
        <f>data!CD63</f>
        <v>0.28100000000000003</v>
      </c>
      <c r="BT63" s="1">
        <f>data!CE63</f>
        <v>4</v>
      </c>
      <c r="BU63" s="1">
        <f>data!CF63</f>
        <v>11</v>
      </c>
      <c r="BV63" s="1">
        <f>data!CG63</f>
        <v>0</v>
      </c>
      <c r="BW63" s="1">
        <f>data!CH63</f>
        <v>5</v>
      </c>
      <c r="BX63" s="1">
        <f>data!CI63</f>
        <v>39</v>
      </c>
      <c r="BY63" s="1">
        <f>data!CJ63</f>
        <v>16</v>
      </c>
      <c r="BZ63" s="1">
        <f>data!CK63</f>
        <v>674.387754917145</v>
      </c>
      <c r="CA63" s="1">
        <f>data!CL63</f>
        <v>1</v>
      </c>
      <c r="CB63" s="1">
        <f>data!DG63</f>
        <v>-12.5579</v>
      </c>
      <c r="CC63" s="1">
        <f>data!J63</f>
        <v>2.93</v>
      </c>
      <c r="CD63" s="1">
        <f>data!CP63</f>
        <v>1</v>
      </c>
      <c r="CE63" s="1">
        <f>data!CQ63</f>
        <v>57</v>
      </c>
      <c r="CF63" s="1">
        <f>data!CR63</f>
        <v>37</v>
      </c>
      <c r="CG63" s="1">
        <f>data!DL63</f>
        <v>13193</v>
      </c>
      <c r="CH63" s="1">
        <f>data!B63</f>
        <v>-54.47</v>
      </c>
      <c r="CI63" s="1">
        <f>data!C63</f>
        <v>18.09</v>
      </c>
      <c r="CJ63" s="1">
        <f>data!DO63</f>
        <v>179.30735534038601</v>
      </c>
      <c r="CK63" s="1">
        <f>data!CN63</f>
        <v>-19.100000000000001</v>
      </c>
      <c r="CL63" s="1">
        <f>data!CO63</f>
        <v>17.399999999999999</v>
      </c>
      <c r="CM63" s="1">
        <f>data!DR63</f>
        <v>3923.0884754450899</v>
      </c>
      <c r="CN63" s="1">
        <f>data!DS63</f>
        <v>179.48385613678099</v>
      </c>
      <c r="CO63" s="1">
        <f>IF(OR(data!DU63="Inf",data!DU63="NaN"),data!X63,data!DU63)</f>
        <v>8.9143042767947893</v>
      </c>
      <c r="CP63" s="1">
        <f>data!DU63</f>
        <v>8.9143042767947893</v>
      </c>
      <c r="CQ63" s="1">
        <f t="shared" si="1"/>
        <v>0.29736136401463581</v>
      </c>
      <c r="CR63" s="1">
        <f>data!DW63</f>
        <v>2.6608909999999999</v>
      </c>
      <c r="CS63" s="1">
        <f>data!DX63</f>
        <v>282.27044699999999</v>
      </c>
      <c r="CT63" s="1" t="str">
        <f>data!DY63</f>
        <v>NaN</v>
      </c>
      <c r="CU63" s="1" t="str">
        <f>data!DZ63</f>
        <v>NaN</v>
      </c>
      <c r="CV63" s="1" t="str">
        <f>data!EA63</f>
        <v>-2.627094</v>
      </c>
      <c r="CW63" s="1" t="str">
        <f>data!EB63</f>
        <v>0.883969</v>
      </c>
      <c r="CX63" s="1" t="str">
        <f>data!EC63</f>
        <v>282.270447</v>
      </c>
    </row>
    <row r="64" spans="1:102">
      <c r="A64" s="7">
        <f>data!A64</f>
        <v>38665</v>
      </c>
      <c r="B64" s="7" t="str">
        <f>data!K64</f>
        <v>IS22</v>
      </c>
      <c r="C64" s="1">
        <f>data!L64</f>
        <v>2291.3341764952802</v>
      </c>
      <c r="D64" s="1">
        <f>data!N64</f>
        <v>6.2443792484265397E-2</v>
      </c>
      <c r="E64" s="1">
        <f>data!O64</f>
        <v>2.42793019105648E-2</v>
      </c>
      <c r="F64" s="1">
        <f>data!P64</f>
        <v>8.8505724933893998E-2</v>
      </c>
      <c r="G64" s="1">
        <f>data!Q64</f>
        <v>4.8558603821129601E-2</v>
      </c>
      <c r="H64" s="1">
        <f>data!R64</f>
        <v>9.3847687030105108E-3</v>
      </c>
      <c r="I64" s="1">
        <f>data!S64</f>
        <v>5.5177498419064098E-3</v>
      </c>
      <c r="J64" s="1">
        <f>data!T64</f>
        <v>8.6429135553849901E-3</v>
      </c>
      <c r="K64" s="1">
        <f>data!U64</f>
        <v>5.1348888967250499E-3</v>
      </c>
      <c r="L64" s="1">
        <f>data!V64</f>
        <v>9.3413551880988699</v>
      </c>
      <c r="M64" s="1">
        <f>data!W64</f>
        <v>10.286279357205</v>
      </c>
      <c r="N64" s="1">
        <f>data!X64</f>
        <v>9.8138172726519599</v>
      </c>
      <c r="O64" s="1">
        <f>data!Z64</f>
        <v>0.47246208455308703</v>
      </c>
      <c r="P64" s="1">
        <f>data!AA64</f>
        <v>0.12321070965660701</v>
      </c>
      <c r="Q64" s="1">
        <f>data!AB64</f>
        <v>0.12426504495257901</v>
      </c>
      <c r="R64" s="1">
        <f>data!AC64</f>
        <v>0.1239013671875</v>
      </c>
      <c r="S64" s="1">
        <f>data!AD64</f>
        <v>1.0543352959715799E-3</v>
      </c>
      <c r="T64" s="1">
        <f>data!AE64</f>
        <v>4.0368095746749801E-3</v>
      </c>
      <c r="U64" s="1">
        <f>data!AF64</f>
        <v>0.125732421875</v>
      </c>
      <c r="V64" s="1">
        <f>data!AG64</f>
        <v>2.08600003291567E-4</v>
      </c>
      <c r="W64" s="1">
        <f>data!AH64</f>
        <v>0.12939453125</v>
      </c>
      <c r="X64" s="1">
        <f>data!AI64</f>
        <v>3.01419270446132E-4</v>
      </c>
      <c r="Y64" s="1">
        <f>data!AJ64</f>
        <v>70</v>
      </c>
      <c r="Z64" s="1">
        <f>data!AK64</f>
        <v>9.0144888591070296E-2</v>
      </c>
      <c r="AA64" s="1">
        <f>data!AL64</f>
        <v>0.13380632196942199</v>
      </c>
      <c r="AB64" s="1">
        <f>data!AM64</f>
        <v>0.1171875</v>
      </c>
      <c r="AC64" s="1">
        <f>data!AN64</f>
        <v>4.3661433378351197E-2</v>
      </c>
      <c r="AD64" s="1">
        <f>data!AO64</f>
        <v>1.4409753514086801E-3</v>
      </c>
      <c r="AE64" s="1">
        <f>data!AP64</f>
        <v>0.1953125</v>
      </c>
      <c r="AF64" s="1">
        <f>data!AQ64</f>
        <v>1.5330277976763099E-4</v>
      </c>
      <c r="AG64" s="1">
        <f>data!AR64</f>
        <v>0.537109375</v>
      </c>
      <c r="AH64" s="1">
        <f>data!AS64</f>
        <v>5.92602931597853E-6</v>
      </c>
      <c r="AI64" s="1">
        <f>data!AT64</f>
        <v>4.0560132352591901E-4</v>
      </c>
      <c r="AJ64" s="1">
        <f>data!AU64</f>
        <v>9.1475444111687202E-4</v>
      </c>
      <c r="AK64" s="1">
        <f>data!AV64</f>
        <v>1.2163671549358599E-4</v>
      </c>
      <c r="AL64" s="1">
        <f>data!AW64</f>
        <v>8.4741362390970795E-5</v>
      </c>
      <c r="AM64" s="1">
        <f>data!AX64</f>
        <v>9.5741943863419907E-6</v>
      </c>
      <c r="AN64" s="1">
        <f>data!AY64</f>
        <v>1.8338124596588499E-5</v>
      </c>
      <c r="AO64" s="1">
        <f>data!AZ64</f>
        <v>2.4150795831127402E-6</v>
      </c>
      <c r="AP64" s="1">
        <f>data!BA64</f>
        <v>2.4090758179780899E-6</v>
      </c>
      <c r="AQ64" s="1">
        <f>data!BB64</f>
        <v>1.13243766945093E-6</v>
      </c>
      <c r="AR64" s="1">
        <f>data!BC64</f>
        <v>8.5881309438588195E-7</v>
      </c>
      <c r="AS64" s="1">
        <f>data!BD64</f>
        <v>3.7316585899173002E-4</v>
      </c>
      <c r="AT64" s="1">
        <f>data!BE64</f>
        <v>2.71730455532607E-4</v>
      </c>
      <c r="AU64" s="1">
        <f>data!BF64</f>
        <v>1.07793959350761E-4</v>
      </c>
      <c r="AV64" s="1">
        <f>data!BG64</f>
        <v>1.25321718053123E-4</v>
      </c>
      <c r="AW64" s="1">
        <f>data!BH64</f>
        <v>1.0771441508895699E-5</v>
      </c>
      <c r="AX64" s="1">
        <f>data!BI64</f>
        <v>8.2239251723315393E-6</v>
      </c>
      <c r="AY64" s="1">
        <f>data!BJ64</f>
        <v>3.6882615658063099E-6</v>
      </c>
      <c r="AZ64" s="1">
        <f>data!BK64</f>
        <v>2.54202396562293E-6</v>
      </c>
      <c r="BA64" s="1">
        <f>data!BL64</f>
        <v>7.3945834519623399E-7</v>
      </c>
      <c r="BB64" s="1">
        <f>data!BM64</f>
        <v>9.5237194246654495E-7</v>
      </c>
      <c r="BC64" s="1">
        <f>data!BN64</f>
        <v>0.183066970111748</v>
      </c>
      <c r="BD64" s="1">
        <f>data!BO64</f>
        <v>4.95353410780838E-2</v>
      </c>
      <c r="BE64" s="1">
        <f>data!BP64</f>
        <v>0.114692153021766</v>
      </c>
      <c r="BF64" s="1">
        <f>data!BQ64</f>
        <v>8.2732326339416504E-2</v>
      </c>
      <c r="BG64" s="1">
        <f>data!BR64</f>
        <v>9.8712239680591202E-2</v>
      </c>
      <c r="BH64" s="1">
        <f>data!BS64</f>
        <v>9.8389537641293004E-2</v>
      </c>
      <c r="BI64" s="1">
        <f>data!BT64</f>
        <v>2.2599010172635998E-2</v>
      </c>
      <c r="BJ64" s="1">
        <f>data!BU64</f>
        <v>8.4354730431157002E-2</v>
      </c>
      <c r="BK64" s="1">
        <f>data!BV64</f>
        <v>0.110155576949102</v>
      </c>
      <c r="BL64" s="1">
        <f>data!BW64</f>
        <v>9.4307838301334392</v>
      </c>
      <c r="BM64" s="1">
        <f>data!BX64</f>
        <v>7.5840047005125797</v>
      </c>
      <c r="BN64" s="1">
        <f>data!BY64</f>
        <v>1.85455188438747</v>
      </c>
      <c r="BO64" s="1">
        <f>data!BZ64</f>
        <v>0.60440774619723603</v>
      </c>
      <c r="BP64" s="1">
        <f>data!CA64</f>
        <v>9.5000000000000001E-2</v>
      </c>
      <c r="BQ64" s="1">
        <f>data!CB64</f>
        <v>0.93</v>
      </c>
      <c r="BR64" s="1">
        <f>data!CC64</f>
        <v>237.31700000000001</v>
      </c>
      <c r="BS64" s="1">
        <f>data!CD64</f>
        <v>0.33600000000000002</v>
      </c>
      <c r="BT64" s="1">
        <f>data!CE64</f>
        <v>8</v>
      </c>
      <c r="BU64" s="1">
        <f>data!CF64</f>
        <v>38</v>
      </c>
      <c r="BV64" s="1">
        <f>data!CG64</f>
        <v>0</v>
      </c>
      <c r="BW64" s="1">
        <f>data!CH64</f>
        <v>9</v>
      </c>
      <c r="BX64" s="1">
        <f>data!CI64</f>
        <v>43</v>
      </c>
      <c r="BY64" s="1">
        <f>data!CJ64</f>
        <v>27</v>
      </c>
      <c r="BZ64" s="1">
        <f>data!CK64</f>
        <v>851.42440629005398</v>
      </c>
      <c r="CA64" s="1">
        <f>data!CL64</f>
        <v>1</v>
      </c>
      <c r="CB64" s="1">
        <f>data!DG64</f>
        <v>-14.875400000000001</v>
      </c>
      <c r="CC64" s="1">
        <f>data!J64</f>
        <v>0.66</v>
      </c>
      <c r="CD64" s="1">
        <f>data!CP64</f>
        <v>7</v>
      </c>
      <c r="CE64" s="1">
        <f>data!CQ64</f>
        <v>33</v>
      </c>
      <c r="CF64" s="1">
        <f>data!CR64</f>
        <v>8</v>
      </c>
      <c r="CG64" s="1">
        <f>data!DL64</f>
        <v>7912</v>
      </c>
      <c r="CH64" s="1">
        <f>data!B64</f>
        <v>-30.96</v>
      </c>
      <c r="CI64" s="1">
        <f>data!C64</f>
        <v>145.94</v>
      </c>
      <c r="CJ64" s="1">
        <f>data!DO64</f>
        <v>239.72354750151001</v>
      </c>
      <c r="CK64" s="1">
        <f>data!CN64</f>
        <v>-22.1</v>
      </c>
      <c r="CL64" s="1">
        <f>data!CO64</f>
        <v>166.3</v>
      </c>
      <c r="CM64" s="1">
        <f>data!DR64</f>
        <v>2291.3341764952802</v>
      </c>
      <c r="CN64" s="1">
        <f>data!DS64</f>
        <v>240.39291308541701</v>
      </c>
      <c r="CO64" s="1">
        <f>IF(OR(data!DU64="Inf",data!DU64="NaN"),data!X64,data!DU64)</f>
        <v>9.3343588090028504</v>
      </c>
      <c r="CP64" s="1">
        <f>data!DU64</f>
        <v>9.3343588090028504</v>
      </c>
      <c r="CQ64" s="1">
        <f t="shared" si="1"/>
        <v>0.28960239844480284</v>
      </c>
      <c r="CR64" s="1">
        <f>data!DW64</f>
        <v>-7.9045199999999998</v>
      </c>
      <c r="CS64" s="1">
        <f>data!DX64</f>
        <v>278.60189800000001</v>
      </c>
      <c r="CT64" s="1" t="str">
        <f>data!DY64</f>
        <v>-14.728193</v>
      </c>
      <c r="CU64" s="1" t="str">
        <f>data!DZ64</f>
        <v>-1.907250</v>
      </c>
      <c r="CV64" s="1" t="str">
        <f>data!EA64</f>
        <v>7.908756</v>
      </c>
      <c r="CW64" s="1" t="str">
        <f>data!EB64</f>
        <v>6.886969</v>
      </c>
      <c r="CX64" s="1" t="str">
        <f>data!EC64</f>
        <v>278.601898</v>
      </c>
    </row>
    <row r="65" spans="1:102">
      <c r="A65" s="7">
        <f>data!A65</f>
        <v>38665</v>
      </c>
      <c r="B65" s="7" t="str">
        <f>data!K65</f>
        <v>IS07</v>
      </c>
      <c r="C65" s="1">
        <f>data!L65</f>
        <v>1689.39368380212</v>
      </c>
      <c r="D65" s="1">
        <f>data!N65</f>
        <v>0.14170828012348199</v>
      </c>
      <c r="E65" s="1">
        <f>data!O65</f>
        <v>3.86366759383912E-2</v>
      </c>
      <c r="F65" s="1">
        <f>data!P65</f>
        <v>0.231249499039163</v>
      </c>
      <c r="G65" s="1">
        <f>data!Q65</f>
        <v>7.7273351876782304E-2</v>
      </c>
      <c r="H65" s="1">
        <f>data!R65</f>
        <v>2.5494781911724201E-2</v>
      </c>
      <c r="I65" s="1">
        <f>data!S65</f>
        <v>1.4901953911053799E-2</v>
      </c>
      <c r="J65" s="1">
        <f>data!T65</f>
        <v>1.4917305097717101E-2</v>
      </c>
      <c r="K65" s="1">
        <f>data!U65</f>
        <v>9.1293519356744797E-3</v>
      </c>
      <c r="L65" s="1">
        <f>data!V65</f>
        <v>2.45829437473762</v>
      </c>
      <c r="M65" s="1">
        <f>data!W65</f>
        <v>2.5960972322926898</v>
      </c>
      <c r="N65" s="1">
        <f>data!X65</f>
        <v>2.52719580351516</v>
      </c>
      <c r="O65" s="1">
        <f>data!Z65</f>
        <v>6.8901428777536494E-2</v>
      </c>
      <c r="P65" s="1">
        <f>data!AA65</f>
        <v>0.395709226404519</v>
      </c>
      <c r="Q65" s="1">
        <f>data!AB65</f>
        <v>0.40847552685410099</v>
      </c>
      <c r="R65" s="1">
        <f>data!AC65</f>
        <v>0.39794921875</v>
      </c>
      <c r="S65" s="1">
        <f>data!AD65</f>
        <v>1.2766300449581399E-2</v>
      </c>
      <c r="T65" s="1">
        <f>data!AE65</f>
        <v>6.9759958899357696E-3</v>
      </c>
      <c r="U65" s="1">
        <f>data!AF65</f>
        <v>0.42724609375</v>
      </c>
      <c r="V65" s="1">
        <f>data!AG65</f>
        <v>4.12076547572069E-4</v>
      </c>
      <c r="W65" s="1">
        <f>data!AH65</f>
        <v>0.439453125</v>
      </c>
      <c r="X65" s="1">
        <f>data!AI65</f>
        <v>1.7356371672997599E-4</v>
      </c>
      <c r="Y65" s="1">
        <f>data!AJ65</f>
        <v>40</v>
      </c>
      <c r="Z65" s="1">
        <f>data!AK65</f>
        <v>0.37757674445568101</v>
      </c>
      <c r="AA65" s="1">
        <f>data!AL65</f>
        <v>0.41089798105027803</v>
      </c>
      <c r="AB65" s="1">
        <f>data!AM65</f>
        <v>0.390625</v>
      </c>
      <c r="AC65" s="1">
        <f>data!AN65</f>
        <v>3.3321236594597299E-2</v>
      </c>
      <c r="AD65" s="1">
        <f>data!AO65</f>
        <v>1.0307806999485501E-2</v>
      </c>
      <c r="AE65" s="1">
        <f>data!AP65</f>
        <v>0.859375</v>
      </c>
      <c r="AF65" s="1">
        <f>data!AQ65</f>
        <v>4.9710078291235999E-5</v>
      </c>
      <c r="AG65" s="1">
        <f>data!AR65</f>
        <v>1.11328125</v>
      </c>
      <c r="AH65" s="1">
        <f>data!AS65</f>
        <v>2.0752349413273601E-5</v>
      </c>
      <c r="AI65" s="1">
        <f>data!AT65</f>
        <v>1.89693908174634E-3</v>
      </c>
      <c r="AJ65" s="1">
        <f>data!AU65</f>
        <v>2.9665711621166199E-3</v>
      </c>
      <c r="AK65" s="1">
        <f>data!AV65</f>
        <v>7.7239727118717004E-3</v>
      </c>
      <c r="AL65" s="1">
        <f>data!AW65</f>
        <v>1.29148385859785E-2</v>
      </c>
      <c r="AM65" s="1">
        <f>data!AX65</f>
        <v>6.35151666559348E-4</v>
      </c>
      <c r="AN65" s="1">
        <f>data!AY65</f>
        <v>1.0324292546022699E-3</v>
      </c>
      <c r="AO65" s="1">
        <f>data!AZ65</f>
        <v>4.18414709716376E-5</v>
      </c>
      <c r="AP65" s="1">
        <f>data!BA65</f>
        <v>6.4713218980256198E-5</v>
      </c>
      <c r="AQ65" s="1">
        <f>data!BB65</f>
        <v>4.8879352630984401E-5</v>
      </c>
      <c r="AR65" s="1">
        <f>data!BC65</f>
        <v>7.5801241250613699E-5</v>
      </c>
      <c r="AS65" s="1">
        <f>data!BD65</f>
        <v>4.39287005439643E-4</v>
      </c>
      <c r="AT65" s="1">
        <f>data!BE65</f>
        <v>3.69018801011883E-4</v>
      </c>
      <c r="AU65" s="1">
        <f>data!BF65</f>
        <v>3.32920828117334E-3</v>
      </c>
      <c r="AV65" s="1">
        <f>data!BG65</f>
        <v>3.2076541009726E-3</v>
      </c>
      <c r="AW65" s="1">
        <f>data!BH65</f>
        <v>3.0603425615440401E-4</v>
      </c>
      <c r="AX65" s="1">
        <f>data!BI65</f>
        <v>3.9375958014390398E-4</v>
      </c>
      <c r="AY65" s="1">
        <f>data!BJ65</f>
        <v>7.1959357042703E-5</v>
      </c>
      <c r="AZ65" s="1">
        <f>data!BK65</f>
        <v>8.9187592169309693E-5</v>
      </c>
      <c r="BA65" s="1">
        <f>data!BL65</f>
        <v>2.2430490975452199E-5</v>
      </c>
      <c r="BB65" s="1">
        <f>data!BM65</f>
        <v>2.9824082834736599E-5</v>
      </c>
      <c r="BC65" s="1">
        <f>data!BN65</f>
        <v>0.24929575475948501</v>
      </c>
      <c r="BD65" s="1">
        <f>data!BO65</f>
        <v>0.183676673467117</v>
      </c>
      <c r="BE65" s="1">
        <f>data!BP65</f>
        <v>0.26484591100084298</v>
      </c>
      <c r="BF65" s="1">
        <f>data!BQ65</f>
        <v>8.9167379002595096E-2</v>
      </c>
      <c r="BG65" s="1">
        <f>data!BR65</f>
        <v>0.177006645001719</v>
      </c>
      <c r="BH65" s="1">
        <f>data!BS65</f>
        <v>0.45509374571850097</v>
      </c>
      <c r="BI65" s="1">
        <f>data!BT65</f>
        <v>0.12422348128485899</v>
      </c>
      <c r="BJ65" s="1">
        <f>data!BU65</f>
        <v>7.2289109757766104E-2</v>
      </c>
      <c r="BK65" s="1">
        <f>data!BV65</f>
        <v>0.49076209895227402</v>
      </c>
      <c r="BL65" s="1">
        <f>data!BW65</f>
        <v>9.0704639027651304</v>
      </c>
      <c r="BM65" s="1">
        <f>data!BX65</f>
        <v>6.1070023807529799</v>
      </c>
      <c r="BN65" s="1">
        <f>data!BY65</f>
        <v>1.40839771725555</v>
      </c>
      <c r="BO65" s="1">
        <f>data!BZ65</f>
        <v>0.49478969156909303</v>
      </c>
      <c r="BP65" s="1">
        <f>data!CA65</f>
        <v>0.31</v>
      </c>
      <c r="BQ65" s="1">
        <f>data!CB65</f>
        <v>3.16</v>
      </c>
      <c r="BR65" s="1">
        <f>data!CC65</f>
        <v>140.95099999999999</v>
      </c>
      <c r="BS65" s="1">
        <f>data!CD65</f>
        <v>0.35099999999999998</v>
      </c>
      <c r="BT65" s="1">
        <f>data!CE65</f>
        <v>8</v>
      </c>
      <c r="BU65" s="1">
        <f>data!CF65</f>
        <v>13</v>
      </c>
      <c r="BV65" s="1">
        <f>data!CG65</f>
        <v>0</v>
      </c>
      <c r="BW65" s="1">
        <f>data!CH65</f>
        <v>9</v>
      </c>
      <c r="BX65" s="1">
        <f>data!CI65</f>
        <v>7</v>
      </c>
      <c r="BY65" s="1">
        <f>data!CJ65</f>
        <v>59</v>
      </c>
      <c r="BZ65" s="1">
        <f>data!CK65</f>
        <v>318.87286543846102</v>
      </c>
      <c r="CA65" s="1">
        <f>data!CL65</f>
        <v>4</v>
      </c>
      <c r="CB65" s="1">
        <f>data!DG65</f>
        <v>20.718599999999999</v>
      </c>
      <c r="CC65" s="1">
        <f>data!J65</f>
        <v>0.66</v>
      </c>
      <c r="CD65" s="1">
        <f>data!CP65</f>
        <v>7</v>
      </c>
      <c r="CE65" s="1">
        <f>data!CQ65</f>
        <v>33</v>
      </c>
      <c r="CF65" s="1">
        <f>data!CR65</f>
        <v>8</v>
      </c>
      <c r="CG65" s="1">
        <f>data!DL65</f>
        <v>5692</v>
      </c>
      <c r="CH65" s="1">
        <f>data!B65</f>
        <v>-30.96</v>
      </c>
      <c r="CI65" s="1">
        <f>data!C65</f>
        <v>145.94</v>
      </c>
      <c r="CJ65" s="1">
        <f>data!DO65</f>
        <v>138.82942164517999</v>
      </c>
      <c r="CK65" s="1">
        <f>data!CN65</f>
        <v>-19.899999999999999</v>
      </c>
      <c r="CL65" s="1">
        <f>data!CO65</f>
        <v>134.30000000000001</v>
      </c>
      <c r="CM65" s="1">
        <f>data!DR65</f>
        <v>1689.39368380212</v>
      </c>
      <c r="CN65" s="1">
        <f>data!DS65</f>
        <v>138.81187956849601</v>
      </c>
      <c r="CO65" s="1">
        <f>IF(OR(data!DU65="Inf",data!DU65="NaN"),data!X65,data!DU65)</f>
        <v>2.7168488899911201</v>
      </c>
      <c r="CP65" s="1">
        <f>data!DU65</f>
        <v>2.7168488899911201</v>
      </c>
      <c r="CQ65" s="1">
        <f t="shared" si="1"/>
        <v>0.29680142020416728</v>
      </c>
      <c r="CR65" s="1">
        <f>data!DW65</f>
        <v>-2.6652049999999998</v>
      </c>
      <c r="CS65" s="1">
        <f>data!DX65</f>
        <v>282.89562999999998</v>
      </c>
      <c r="CT65" s="1" t="str">
        <f>data!DY65</f>
        <v>20.615789</v>
      </c>
      <c r="CU65" s="1" t="str">
        <f>data!DZ65</f>
        <v>-20.966745</v>
      </c>
      <c r="CV65" s="1" t="str">
        <f>data!EA65</f>
        <v>2.709516</v>
      </c>
      <c r="CW65" s="1" t="str">
        <f>data!EB65</f>
        <v>-2.823769</v>
      </c>
      <c r="CX65" s="1" t="str">
        <f>data!EC65</f>
        <v>282.895630</v>
      </c>
    </row>
    <row r="66" spans="1:102">
      <c r="A66" s="7">
        <f>data!A66</f>
        <v>38665</v>
      </c>
      <c r="B66" s="7" t="str">
        <f>data!K66</f>
        <v>IS05</v>
      </c>
      <c r="C66" s="1">
        <f>data!L66</f>
        <v>1291.4587692087</v>
      </c>
      <c r="D66" s="1">
        <f>data!N66</f>
        <v>5.3645175820369699E-2</v>
      </c>
      <c r="E66" s="1">
        <f>data!O66</f>
        <v>2.15940914209867E-2</v>
      </c>
      <c r="F66" s="1">
        <f>data!P66</f>
        <v>8.87298895670144E-2</v>
      </c>
      <c r="G66" s="1">
        <f>data!Q66</f>
        <v>4.3188182841973399E-2</v>
      </c>
      <c r="H66" s="1">
        <f>data!R66</f>
        <v>7.60315015290526E-3</v>
      </c>
      <c r="I66" s="1">
        <f>data!S66</f>
        <v>4.5040309762502803E-3</v>
      </c>
      <c r="J66" s="1">
        <f>data!T66</f>
        <v>8.2369136401982002E-3</v>
      </c>
      <c r="K66" s="1">
        <f>data!U66</f>
        <v>4.9099465509374303E-3</v>
      </c>
      <c r="L66" s="1">
        <f>data!V66</f>
        <v>3.05354393642568</v>
      </c>
      <c r="M66" s="1">
        <f>data!W66</f>
        <v>2.4146415656567202</v>
      </c>
      <c r="N66" s="1">
        <f>data!X66</f>
        <v>2.7340927510411999</v>
      </c>
      <c r="O66" s="1">
        <f>data!Z66</f>
        <v>0.31945118538447997</v>
      </c>
      <c r="P66" s="1">
        <f>data!AA66</f>
        <v>0.41355482297997498</v>
      </c>
      <c r="Q66" s="1">
        <f>data!AB66</f>
        <v>0.41530082095204102</v>
      </c>
      <c r="R66" s="1">
        <f>data!AC66</f>
        <v>0.4150390625</v>
      </c>
      <c r="S66" s="1">
        <f>data!AD66</f>
        <v>1.74599797206626E-3</v>
      </c>
      <c r="T66" s="1">
        <f>data!AE66</f>
        <v>2.2621326090244399E-2</v>
      </c>
      <c r="U66" s="1">
        <f>data!AF66</f>
        <v>0.419921875</v>
      </c>
      <c r="V66" s="1">
        <f>data!AG66</f>
        <v>6.2760802124717198E-4</v>
      </c>
      <c r="W66" s="1">
        <f>data!AH66</f>
        <v>0.4296875</v>
      </c>
      <c r="X66" s="1">
        <f>data!AI66</f>
        <v>4.1570149139568899E-4</v>
      </c>
      <c r="Y66" s="1">
        <f>data!AJ66</f>
        <v>40</v>
      </c>
      <c r="Z66" s="1">
        <f>data!AK66</f>
        <v>0.33434514094948098</v>
      </c>
      <c r="AA66" s="1">
        <f>data!AL66</f>
        <v>0.423363613092122</v>
      </c>
      <c r="AB66" s="1">
        <f>data!AM66</f>
        <v>0.390625</v>
      </c>
      <c r="AC66" s="1">
        <f>data!AN66</f>
        <v>8.9018472142640304E-2</v>
      </c>
      <c r="AD66" s="1">
        <f>data!AO66</f>
        <v>1.87021029227032E-2</v>
      </c>
      <c r="AE66" s="1">
        <f>data!AP66</f>
        <v>0.46875</v>
      </c>
      <c r="AF66" s="1">
        <f>data!AQ66</f>
        <v>3.8167276329816599E-4</v>
      </c>
      <c r="AG66" s="1">
        <f>data!AR66</f>
        <v>0.56640625</v>
      </c>
      <c r="AH66" s="1">
        <f>data!AS66</f>
        <v>7.1921073756100703E-4</v>
      </c>
      <c r="AI66" s="1">
        <f>data!AT66</f>
        <v>7.9113975182769402E-4</v>
      </c>
      <c r="AJ66" s="1">
        <f>data!AU66</f>
        <v>9.8590532671125595E-4</v>
      </c>
      <c r="AK66" s="1">
        <f>data!AV66</f>
        <v>9.2805269913256907E-3</v>
      </c>
      <c r="AL66" s="1">
        <f>data!AW66</f>
        <v>1.2357736340592101E-2</v>
      </c>
      <c r="AM66" s="1">
        <f>data!AX66</f>
        <v>3.4365492740769598E-4</v>
      </c>
      <c r="AN66" s="1">
        <f>data!AY66</f>
        <v>3.69822185025723E-4</v>
      </c>
      <c r="AO66" s="1">
        <f>data!AZ66</f>
        <v>3.1023377747909603E-5</v>
      </c>
      <c r="AP66" s="1">
        <f>data!BA66</f>
        <v>2.04739200928851E-5</v>
      </c>
      <c r="AQ66" s="1">
        <f>data!BB66</f>
        <v>1.8866797612632001E-5</v>
      </c>
      <c r="AR66" s="1">
        <f>data!BC66</f>
        <v>2.04853070341592E-5</v>
      </c>
      <c r="AS66" s="1">
        <f>data!BD66</f>
        <v>3.70471395267612E-3</v>
      </c>
      <c r="AT66" s="1">
        <f>data!BE66</f>
        <v>4.3917525102945797E-3</v>
      </c>
      <c r="AU66" s="1">
        <f>data!BF66</f>
        <v>3.1305773859173401E-2</v>
      </c>
      <c r="AV66" s="1">
        <f>data!BG66</f>
        <v>2.0647942327431699E-2</v>
      </c>
      <c r="AW66" s="1">
        <f>data!BH66</f>
        <v>1.2709266867245901E-3</v>
      </c>
      <c r="AX66" s="1">
        <f>data!BI66</f>
        <v>1.5527825497748001E-3</v>
      </c>
      <c r="AY66" s="1">
        <f>data!BJ66</f>
        <v>2.8809295891519502E-4</v>
      </c>
      <c r="AZ66" s="1">
        <f>data!BK66</f>
        <v>2.9023120216521101E-4</v>
      </c>
      <c r="BA66" s="1">
        <f>data!BL66</f>
        <v>5.3915055544119503E-5</v>
      </c>
      <c r="BB66" s="1">
        <f>data!BM66</f>
        <v>5.1799570631358697E-5</v>
      </c>
      <c r="BC66" s="1">
        <f>data!BN66</f>
        <v>9.5604455168526906E-2</v>
      </c>
      <c r="BD66" s="1">
        <f>data!BO66</f>
        <v>2.9781116558730499E-2</v>
      </c>
      <c r="BE66" s="1">
        <f>data!BP66</f>
        <v>2.72900993271483E-2</v>
      </c>
      <c r="BF66" s="1">
        <f>data!BQ66</f>
        <v>3.1405830286871002E-2</v>
      </c>
      <c r="BG66" s="1">
        <f>data!BR66</f>
        <v>2.9347964807009599E-2</v>
      </c>
      <c r="BH66" s="1">
        <f>data!BS66</f>
        <v>1.81594785883274E-2</v>
      </c>
      <c r="BI66" s="1">
        <f>data!BT66</f>
        <v>2.9102612711593501E-3</v>
      </c>
      <c r="BJ66" s="1">
        <f>data!BU66</f>
        <v>6.6256490361517303E-2</v>
      </c>
      <c r="BK66" s="1">
        <f>data!BV66</f>
        <v>3.4880962803291601E-2</v>
      </c>
      <c r="BL66" s="1">
        <f>data!BW66</f>
        <v>11.670148265204199</v>
      </c>
      <c r="BM66" s="1">
        <f>data!BX66</f>
        <v>8.9475844847789308</v>
      </c>
      <c r="BN66" s="1">
        <f>data!BY66</f>
        <v>3.2576178892545302</v>
      </c>
      <c r="BO66" s="1">
        <f>data!BZ66</f>
        <v>0.128524603605701</v>
      </c>
      <c r="BP66" s="1">
        <f>data!CA66</f>
        <v>0.28999999999999998</v>
      </c>
      <c r="BQ66" s="1">
        <f>data!CB66</f>
        <v>1.3</v>
      </c>
      <c r="BR66" s="1">
        <f>data!CC66</f>
        <v>352.25700000000001</v>
      </c>
      <c r="BS66" s="1">
        <f>data!CD66</f>
        <v>0.35299999999999998</v>
      </c>
      <c r="BT66" s="1">
        <f>data!CE66</f>
        <v>7</v>
      </c>
      <c r="BU66" s="1">
        <f>data!CF66</f>
        <v>56</v>
      </c>
      <c r="BV66" s="1">
        <f>data!CG66</f>
        <v>0</v>
      </c>
      <c r="BW66" s="1">
        <f>data!CH66</f>
        <v>8</v>
      </c>
      <c r="BX66" s="1">
        <f>data!CI66</f>
        <v>43</v>
      </c>
      <c r="BY66" s="1">
        <f>data!CJ66</f>
        <v>53</v>
      </c>
      <c r="BZ66" s="1">
        <f>data!CK66</f>
        <v>402.44897961616499</v>
      </c>
      <c r="CA66" s="1">
        <f>data!CL66</f>
        <v>1</v>
      </c>
      <c r="CB66" s="1">
        <f>data!DG66</f>
        <v>-12.924799999999999</v>
      </c>
      <c r="CC66" s="1">
        <f>data!J66</f>
        <v>0.66</v>
      </c>
      <c r="CD66" s="1">
        <f>data!CP66</f>
        <v>7</v>
      </c>
      <c r="CE66" s="1">
        <f>data!CQ66</f>
        <v>33</v>
      </c>
      <c r="CF66" s="1">
        <f>data!CR66</f>
        <v>8</v>
      </c>
      <c r="CG66" s="1">
        <f>data!DL66</f>
        <v>4252</v>
      </c>
      <c r="CH66" s="1">
        <f>data!B66</f>
        <v>-30.96</v>
      </c>
      <c r="CI66" s="1">
        <f>data!C66</f>
        <v>145.94</v>
      </c>
      <c r="CJ66" s="1">
        <f>data!DO66</f>
        <v>354.42175371660102</v>
      </c>
      <c r="CK66" s="1">
        <f>data!CN66</f>
        <v>-42.1</v>
      </c>
      <c r="CL66" s="1">
        <f>data!CO66</f>
        <v>147.19999999999999</v>
      </c>
      <c r="CM66" s="1">
        <f>data!DR66</f>
        <v>1291.4587692087</v>
      </c>
      <c r="CN66" s="1">
        <f>data!DS66</f>
        <v>352.56459487903402</v>
      </c>
      <c r="CO66" s="1">
        <f>IF(OR(data!DU66="Inf",data!DU66="NaN"),data!X66,data!DU66)</f>
        <v>2.62249604307465</v>
      </c>
      <c r="CP66" s="1">
        <f>data!DU66</f>
        <v>2.62249604307465</v>
      </c>
      <c r="CQ66" s="1">
        <f t="shared" si="1"/>
        <v>0.30372971994560205</v>
      </c>
      <c r="CR66" s="1">
        <f>data!DW66</f>
        <v>-17.029731999999999</v>
      </c>
      <c r="CS66" s="1">
        <f>data!DX66</f>
        <v>269.68689000000001</v>
      </c>
      <c r="CT66" s="1" t="str">
        <f>data!DY66</f>
        <v>-12.965204</v>
      </c>
      <c r="CU66" s="1" t="str">
        <f>data!DZ66</f>
        <v>15.844643</v>
      </c>
      <c r="CV66" s="1" t="str">
        <f>data!EA66</f>
        <v>16.485579</v>
      </c>
      <c r="CW66" s="1" t="str">
        <f>data!EB66</f>
        <v>-17.025364</v>
      </c>
      <c r="CX66" s="1" t="str">
        <f>data!EC66</f>
        <v>269.686890</v>
      </c>
    </row>
    <row r="67" spans="1:102">
      <c r="A67" s="7">
        <f>data!A67</f>
        <v>38651</v>
      </c>
      <c r="B67" s="7" t="str">
        <f>data!K67</f>
        <v>IS41</v>
      </c>
      <c r="C67" s="1">
        <f>data!L67</f>
        <v>2459.72365580521</v>
      </c>
      <c r="D67" s="1">
        <f>data!N67</f>
        <v>6.3108359912333295E-2</v>
      </c>
      <c r="E67" s="1">
        <f>data!O67</f>
        <v>1.12282354279017E-2</v>
      </c>
      <c r="F67" s="1">
        <f>data!P67</f>
        <v>0.104513724254125</v>
      </c>
      <c r="G67" s="1">
        <f>data!Q67</f>
        <v>2.2456470855803299E-2</v>
      </c>
      <c r="H67" s="1">
        <f>data!R67</f>
        <v>6.4312770228417398E-3</v>
      </c>
      <c r="I67" s="1">
        <f>data!S67</f>
        <v>3.7934311859238001E-3</v>
      </c>
      <c r="J67" s="1">
        <f>data!T67</f>
        <v>5.6426941969821001E-3</v>
      </c>
      <c r="K67" s="1">
        <f>data!U67</f>
        <v>3.25425360315012E-3</v>
      </c>
      <c r="L67" s="1">
        <f>data!V67</f>
        <v>6.47248888977487</v>
      </c>
      <c r="M67" s="1">
        <f>data!W67</f>
        <v>6.4300689904723596</v>
      </c>
      <c r="N67" s="1">
        <f>data!X67</f>
        <v>6.4512789401236201</v>
      </c>
      <c r="O67" s="1">
        <f>data!Z67</f>
        <v>2.1209949651250799E-2</v>
      </c>
      <c r="P67" s="1">
        <f>data!AA67</f>
        <v>0.154770950261751</v>
      </c>
      <c r="Q67" s="1">
        <f>data!AB67</f>
        <v>0.156335019148931</v>
      </c>
      <c r="R67" s="1">
        <f>data!AC67</f>
        <v>0.155029296875</v>
      </c>
      <c r="S67" s="1">
        <f>data!AD67</f>
        <v>1.5640688871795001E-3</v>
      </c>
      <c r="T67" s="1">
        <f>data!AE67</f>
        <v>2.65331341356857E-3</v>
      </c>
      <c r="U67" s="1">
        <f>data!AF67</f>
        <v>0.16845703125</v>
      </c>
      <c r="V67" s="1">
        <f>data!AG67</f>
        <v>1.9725497320987901E-4</v>
      </c>
      <c r="W67" s="1">
        <f>data!AH67</f>
        <v>0.1806640625</v>
      </c>
      <c r="X67" s="1">
        <f>data!AI67</f>
        <v>5.46579926887222E-5</v>
      </c>
      <c r="Y67" s="1">
        <f>data!AJ67</f>
        <v>60</v>
      </c>
      <c r="Z67" s="1">
        <f>data!AK67</f>
        <v>0.139555915878596</v>
      </c>
      <c r="AA67" s="1">
        <f>data!AL67</f>
        <v>0.15819369653088</v>
      </c>
      <c r="AB67" s="1">
        <f>data!AM67</f>
        <v>0.146484375</v>
      </c>
      <c r="AC67" s="1">
        <f>data!AN67</f>
        <v>1.8637780652284299E-2</v>
      </c>
      <c r="AD67" s="1">
        <f>data!AO67</f>
        <v>3.6907738531455399E-3</v>
      </c>
      <c r="AE67" s="1">
        <f>data!AP67</f>
        <v>0.185546875</v>
      </c>
      <c r="AF67" s="1">
        <f>data!AQ67</f>
        <v>6.1254606364263101E-5</v>
      </c>
      <c r="AG67" s="1">
        <f>data!AR67</f>
        <v>0.41015625</v>
      </c>
      <c r="AH67" s="1">
        <f>data!AS67</f>
        <v>1.6139951856688198E-5</v>
      </c>
      <c r="AI67" s="1">
        <f>data!AT67</f>
        <v>1.2311777355036101E-4</v>
      </c>
      <c r="AJ67" s="1">
        <f>data!AU67</f>
        <v>1.01371745942525E-4</v>
      </c>
      <c r="AK67" s="1">
        <f>data!AV67</f>
        <v>3.5561506953439203E-5</v>
      </c>
      <c r="AL67" s="1">
        <f>data!AW67</f>
        <v>3.6877870931540001E-5</v>
      </c>
      <c r="AM67" s="1">
        <f>data!AX67</f>
        <v>6.8541128817234803E-6</v>
      </c>
      <c r="AN67" s="1">
        <f>data!AY67</f>
        <v>5.14853176433633E-6</v>
      </c>
      <c r="AO67" s="1">
        <f>data!AZ67</f>
        <v>3.1590404826101198E-6</v>
      </c>
      <c r="AP67" s="1">
        <f>data!BA67</f>
        <v>2.96671177496718E-6</v>
      </c>
      <c r="AQ67" s="1">
        <f>data!BB67</f>
        <v>5.9353339617121696E-6</v>
      </c>
      <c r="AR67" s="1">
        <f>data!BC67</f>
        <v>5.5545896052071398E-6</v>
      </c>
      <c r="AS67" s="1">
        <f>data!BD67</f>
        <v>4.93071921966114E-4</v>
      </c>
      <c r="AT67" s="1">
        <f>data!BE67</f>
        <v>3.8064947851369199E-4</v>
      </c>
      <c r="AU67" s="1">
        <f>data!BF67</f>
        <v>3.2385864028227399E-5</v>
      </c>
      <c r="AV67" s="1">
        <f>data!BG67</f>
        <v>3.0711967973860203E-5</v>
      </c>
      <c r="AW67" s="1">
        <f>data!BH67</f>
        <v>1.2742957217507101E-5</v>
      </c>
      <c r="AX67" s="1">
        <f>data!BI67</f>
        <v>9.9180959437853606E-6</v>
      </c>
      <c r="AY67" s="1">
        <f>data!BJ67</f>
        <v>3.26043097115754E-6</v>
      </c>
      <c r="AZ67" s="1">
        <f>data!BK67</f>
        <v>2.7040650321958398E-6</v>
      </c>
      <c r="BA67" s="1">
        <f>data!BL67</f>
        <v>4.1283936365645698E-6</v>
      </c>
      <c r="BB67" s="1">
        <f>data!BM67</f>
        <v>5.68501181287401E-6</v>
      </c>
      <c r="BC67" s="1">
        <f>data!BN67</f>
        <v>0.149991094267095</v>
      </c>
      <c r="BD67" s="1">
        <f>data!BO67</f>
        <v>5.4198403567116998E-2</v>
      </c>
      <c r="BE67" s="1">
        <f>data!BP67</f>
        <v>4.5464617276266002E-2</v>
      </c>
      <c r="BF67" s="1">
        <f>data!BQ67</f>
        <v>2.7959830625150998E-2</v>
      </c>
      <c r="BG67" s="1">
        <f>data!BR67</f>
        <v>3.67122239507085E-2</v>
      </c>
      <c r="BH67" s="1">
        <f>data!BS67</f>
        <v>3.3277526099267499E-2</v>
      </c>
      <c r="BI67" s="1">
        <f>data!BT67</f>
        <v>1.2377753344227201E-2</v>
      </c>
      <c r="BJ67" s="1">
        <f>data!BU67</f>
        <v>0.113278870316387</v>
      </c>
      <c r="BK67" s="1">
        <f>data!BV67</f>
        <v>6.3599219275958893E-2</v>
      </c>
      <c r="BL67" s="1">
        <f>data!BW67</f>
        <v>16.250850940322898</v>
      </c>
      <c r="BM67" s="1">
        <f>data!BX67</f>
        <v>10.2015998369738</v>
      </c>
      <c r="BN67" s="1">
        <f>data!BY67</f>
        <v>4.0855899786534504</v>
      </c>
      <c r="BO67" s="1">
        <f>data!BZ67</f>
        <v>1.16134438404937</v>
      </c>
      <c r="BP67" s="1">
        <f>data!CA67</f>
        <v>9.7000000000000003E-2</v>
      </c>
      <c r="BQ67" s="1">
        <f>data!CB67</f>
        <v>1.1000000000000001</v>
      </c>
      <c r="BR67" s="1">
        <f>data!CC67</f>
        <v>237.12299999999999</v>
      </c>
      <c r="BS67" s="1">
        <f>data!CD67</f>
        <v>0.35299999999999998</v>
      </c>
      <c r="BT67" s="1">
        <f>data!CE67</f>
        <v>22</v>
      </c>
      <c r="BU67" s="1">
        <f>data!CF67</f>
        <v>43</v>
      </c>
      <c r="BV67" s="1">
        <f>data!CG67</f>
        <v>0</v>
      </c>
      <c r="BW67" s="1">
        <f>data!CH67</f>
        <v>23</v>
      </c>
      <c r="BX67" s="1">
        <f>data!CI67</f>
        <v>44</v>
      </c>
      <c r="BY67" s="1">
        <f>data!CJ67</f>
        <v>51</v>
      </c>
      <c r="BZ67" s="1">
        <f>data!CK67</f>
        <v>727.755102157593</v>
      </c>
      <c r="CA67" s="1">
        <f>data!CL67</f>
        <v>1</v>
      </c>
      <c r="CB67" s="1">
        <f>data!DG67</f>
        <v>10.7986</v>
      </c>
      <c r="CC67" s="1">
        <f>data!J67</f>
        <v>0.43</v>
      </c>
      <c r="CD67" s="1">
        <f>data!CP67</f>
        <v>21</v>
      </c>
      <c r="CE67" s="1">
        <f>data!CQ67</f>
        <v>30</v>
      </c>
      <c r="CF67" s="1">
        <f>data!CR67</f>
        <v>47</v>
      </c>
      <c r="CG67" s="1">
        <f>data!DL67</f>
        <v>8008</v>
      </c>
      <c r="CH67" s="1">
        <f>data!B67</f>
        <v>-36.299999999999997</v>
      </c>
      <c r="CI67" s="1">
        <f>data!C67</f>
        <v>-80.540000000000006</v>
      </c>
      <c r="CJ67" s="1">
        <f>data!DO67</f>
        <v>237.49618795203401</v>
      </c>
      <c r="CK67" s="1">
        <f>data!CN67</f>
        <v>-26.3</v>
      </c>
      <c r="CL67" s="1">
        <f>data!CO67</f>
        <v>-57.3</v>
      </c>
      <c r="CM67" s="1">
        <f>data!DR67</f>
        <v>2459.72365580521</v>
      </c>
      <c r="CN67" s="1">
        <f>data!DS67</f>
        <v>237.57442562678401</v>
      </c>
      <c r="CO67" s="1">
        <f>IF(OR(data!DU67="Inf",data!DU67="NaN"),data!X67,data!DU67)</f>
        <v>6.6863472745625501</v>
      </c>
      <c r="CP67" s="1">
        <f>data!DU67</f>
        <v>6.6863472745625501</v>
      </c>
      <c r="CQ67" s="1">
        <f t="shared" ref="CQ67:CQ98" si="2">C67/CG67</f>
        <v>0.30715829867697425</v>
      </c>
      <c r="CR67" s="1">
        <f>data!DW67</f>
        <v>-2.0855079999999999</v>
      </c>
      <c r="CS67" s="1">
        <f>data!DX67</f>
        <v>279.99743699999999</v>
      </c>
      <c r="CT67" s="1" t="str">
        <f>data!DY67</f>
        <v>10.762595</v>
      </c>
      <c r="CU67" s="1" t="str">
        <f>data!DZ67</f>
        <v>6.794950</v>
      </c>
      <c r="CV67" s="1" t="str">
        <f>data!EA67</f>
        <v>2.158068</v>
      </c>
      <c r="CW67" s="1" t="str">
        <f>data!EB67</f>
        <v>-0.602578</v>
      </c>
      <c r="CX67" s="1" t="str">
        <f>data!EC67</f>
        <v>279.997437</v>
      </c>
    </row>
    <row r="68" spans="1:102">
      <c r="A68" s="7">
        <f>data!A68</f>
        <v>38651</v>
      </c>
      <c r="B68" s="7" t="str">
        <f>data!K68</f>
        <v>IS14</v>
      </c>
      <c r="C68" s="1">
        <f>data!L68</f>
        <v>334.38960093059399</v>
      </c>
      <c r="D68" s="1">
        <f>data!N68</f>
        <v>0.56124435196247402</v>
      </c>
      <c r="E68" s="1">
        <f>data!O68</f>
        <v>0.19599804520471401</v>
      </c>
      <c r="F68" s="1">
        <f>data!P68</f>
        <v>0.96945258317758698</v>
      </c>
      <c r="G68" s="1">
        <f>data!Q68</f>
        <v>0.39199609040942801</v>
      </c>
      <c r="H68" s="1">
        <f>data!R68</f>
        <v>3.3384159571637498E-2</v>
      </c>
      <c r="I68" s="1">
        <f>data!S68</f>
        <v>2.01593722492956E-2</v>
      </c>
      <c r="J68" s="1">
        <f>data!T68</f>
        <v>2.0009012519749899E-2</v>
      </c>
      <c r="K68" s="1">
        <f>data!U68</f>
        <v>1.23043947125229E-2</v>
      </c>
      <c r="L68" s="1">
        <f>data!V68</f>
        <v>4.6692321773723799</v>
      </c>
      <c r="M68" s="1">
        <f>data!W68</f>
        <v>4.9285603499197697</v>
      </c>
      <c r="N68" s="1">
        <f>data!X68</f>
        <v>4.7988962636460704</v>
      </c>
      <c r="O68" s="1">
        <f>data!Z68</f>
        <v>0.12966408627369799</v>
      </c>
      <c r="P68" s="1">
        <f>data!AA68</f>
        <v>0.16335166272510299</v>
      </c>
      <c r="Q68" s="1">
        <f>data!AB68</f>
        <v>0.167764971214512</v>
      </c>
      <c r="R68" s="1">
        <f>data!AC68</f>
        <v>0.166015625</v>
      </c>
      <c r="S68" s="1">
        <f>data!AD68</f>
        <v>4.4133084894087101E-3</v>
      </c>
      <c r="T68" s="1">
        <f>data!AE68</f>
        <v>4.3685546176527999E-2</v>
      </c>
      <c r="U68" s="1">
        <f>data!AF68</f>
        <v>0.24658203125</v>
      </c>
      <c r="V68" s="1">
        <f>data!AG68</f>
        <v>4.3620174811988499E-5</v>
      </c>
      <c r="W68" s="1">
        <f>data!AH68</f>
        <v>0.37353515625</v>
      </c>
      <c r="X68" s="1">
        <f>data!AI68</f>
        <v>5.8082389628930801E-5</v>
      </c>
      <c r="Y68" s="1">
        <f>data!AJ68</f>
        <v>90</v>
      </c>
      <c r="Z68" s="1">
        <f>data!AK68</f>
        <v>0.24409849455976401</v>
      </c>
      <c r="AA68" s="1">
        <f>data!AL68</f>
        <v>0.24425296734658</v>
      </c>
      <c r="AB68" s="1">
        <f>data!AM68</f>
        <v>0.244140625</v>
      </c>
      <c r="AC68" s="1">
        <f>data!AN68</f>
        <v>1.54472786815935E-4</v>
      </c>
      <c r="AD68" s="1">
        <f>data!AO68</f>
        <v>0.12767830591402199</v>
      </c>
      <c r="AE68" s="1">
        <f>data!AP68</f>
        <v>2.1875</v>
      </c>
      <c r="AF68" s="1">
        <f>data!AQ68</f>
        <v>9.4630276316726996E-7</v>
      </c>
      <c r="AG68" s="1">
        <f>data!AR68</f>
        <v>2.275390625</v>
      </c>
      <c r="AH68" s="1">
        <f>data!AS68</f>
        <v>8.6629371611665596E-7</v>
      </c>
      <c r="AI68" s="1">
        <f>data!AT68</f>
        <v>1.1523313931038101E-3</v>
      </c>
      <c r="AJ68" s="1">
        <f>data!AU68</f>
        <v>1.01763248402109E-3</v>
      </c>
      <c r="AK68" s="1">
        <f>data!AV68</f>
        <v>1.1676992204123899E-4</v>
      </c>
      <c r="AL68" s="1">
        <f>data!AW68</f>
        <v>1.00982155365633E-4</v>
      </c>
      <c r="AM68" s="1">
        <f>data!AX68</f>
        <v>2.9258234900900099E-5</v>
      </c>
      <c r="AN68" s="1">
        <f>data!AY68</f>
        <v>3.1406476585748802E-5</v>
      </c>
      <c r="AO68" s="1">
        <f>data!AZ68</f>
        <v>8.0683829925661499E-6</v>
      </c>
      <c r="AP68" s="1">
        <f>data!BA68</f>
        <v>8.0376318784441008E-6</v>
      </c>
      <c r="AQ68" s="1">
        <f>data!BB68</f>
        <v>4.4164292393636698E-6</v>
      </c>
      <c r="AR68" s="1">
        <f>data!BC68</f>
        <v>4.54174340705407E-6</v>
      </c>
      <c r="AS68" s="1">
        <f>data!BD68</f>
        <v>1.49907594567769E-4</v>
      </c>
      <c r="AT68" s="1">
        <f>data!BE68</f>
        <v>2.68128824029826E-4</v>
      </c>
      <c r="AU68" s="1">
        <f>data!BF68</f>
        <v>9.4233897386165205E-5</v>
      </c>
      <c r="AV68" s="1">
        <f>data!BG68</f>
        <v>7.3541396535059799E-5</v>
      </c>
      <c r="AW68" s="1">
        <f>data!BH68</f>
        <v>2.9295628798210701E-5</v>
      </c>
      <c r="AX68" s="1">
        <f>data!BI68</f>
        <v>4.4655503868087897E-5</v>
      </c>
      <c r="AY68" s="1">
        <f>data!BJ68</f>
        <v>5.4844371799303198E-6</v>
      </c>
      <c r="AZ68" s="1">
        <f>data!BK68</f>
        <v>6.5111011126246699E-6</v>
      </c>
      <c r="BA68" s="1">
        <f>data!BL68</f>
        <v>2.0630283723270199E-6</v>
      </c>
      <c r="BB68" s="1">
        <f>data!BM68</f>
        <v>1.13228083863074E-6</v>
      </c>
      <c r="BC68" s="1">
        <f>data!BN68</f>
        <v>2.6068841469157902</v>
      </c>
      <c r="BD68" s="1">
        <f>data!BO68</f>
        <v>2.6382748251196002</v>
      </c>
      <c r="BE68" s="1">
        <f>data!BP68</f>
        <v>0.52385499232543298</v>
      </c>
      <c r="BF68" s="1">
        <f>data!BQ68</f>
        <v>0.136067401449287</v>
      </c>
      <c r="BG68" s="1">
        <f>data!BR68</f>
        <v>0.32996119688735998</v>
      </c>
      <c r="BH68" s="1">
        <f>data!BS68</f>
        <v>1.4107663997939699</v>
      </c>
      <c r="BI68" s="1">
        <f>data!BT68</f>
        <v>0.27420723516851703</v>
      </c>
      <c r="BJ68" s="1">
        <f>data!BU68</f>
        <v>2.27692295002843</v>
      </c>
      <c r="BK68" s="1">
        <f>data!BV68</f>
        <v>2.99178139035048</v>
      </c>
      <c r="BL68" s="1">
        <f>data!BW68</f>
        <v>29.0392987457804</v>
      </c>
      <c r="BM68" s="1">
        <f>data!BX68</f>
        <v>21.103891475751801</v>
      </c>
      <c r="BN68" s="1">
        <f>data!BY68</f>
        <v>7.9005779210023803</v>
      </c>
      <c r="BO68" s="1">
        <f>data!BZ68</f>
        <v>5.1331679255208096</v>
      </c>
      <c r="BP68" s="1">
        <f>data!CA68</f>
        <v>0.1</v>
      </c>
      <c r="BQ68" s="1">
        <f>data!CB68</f>
        <v>9.3000000000000007</v>
      </c>
      <c r="BR68" s="1">
        <f>data!CC68</f>
        <v>206.191</v>
      </c>
      <c r="BS68" s="1">
        <f>data!CD68</f>
        <v>0.35599999999999998</v>
      </c>
      <c r="BT68" s="1">
        <f>data!CE68</f>
        <v>21</v>
      </c>
      <c r="BU68" s="1">
        <f>data!CF68</f>
        <v>12</v>
      </c>
      <c r="BV68" s="1">
        <f>data!CG68</f>
        <v>0</v>
      </c>
      <c r="BW68" s="1">
        <f>data!CH68</f>
        <v>21</v>
      </c>
      <c r="BX68" s="1">
        <f>data!CI68</f>
        <v>48</v>
      </c>
      <c r="BY68" s="1">
        <f>data!CJ68</f>
        <v>21</v>
      </c>
      <c r="BZ68" s="1">
        <f>data!CK68</f>
        <v>317.55102038383501</v>
      </c>
      <c r="CA68" s="1">
        <f>data!CL68</f>
        <v>3</v>
      </c>
      <c r="CB68" s="1">
        <f>data!DG68</f>
        <v>1.7765</v>
      </c>
      <c r="CC68" s="1">
        <f>data!J68</f>
        <v>0.43</v>
      </c>
      <c r="CD68" s="1">
        <f>data!CP68</f>
        <v>21</v>
      </c>
      <c r="CE68" s="1">
        <f>data!CQ68</f>
        <v>30</v>
      </c>
      <c r="CF68" s="1">
        <f>data!CR68</f>
        <v>47</v>
      </c>
      <c r="CG68" s="1">
        <f>data!DL68</f>
        <v>973</v>
      </c>
      <c r="CH68" s="1">
        <f>data!B68</f>
        <v>-36.299999999999997</v>
      </c>
      <c r="CI68" s="1">
        <f>data!C68</f>
        <v>-80.540000000000006</v>
      </c>
      <c r="CJ68" s="1">
        <f>data!DO68</f>
        <v>177.04652062538801</v>
      </c>
      <c r="CK68" s="1">
        <f>data!CN68</f>
        <v>-33.799999999999997</v>
      </c>
      <c r="CL68" s="1">
        <f>data!CO68</f>
        <v>-80.7</v>
      </c>
      <c r="CM68" s="1">
        <f>data!DR68</f>
        <v>334.38960093059399</v>
      </c>
      <c r="CN68" s="1">
        <f>data!DS68</f>
        <v>207.87393995641699</v>
      </c>
      <c r="CO68" s="1">
        <f>IF(OR(data!DU68="Inf",data!DU68="NaN"),data!X68,data!DU68)</f>
        <v>4.8238317267666497</v>
      </c>
      <c r="CP68" s="1">
        <f>data!DU68</f>
        <v>4.8238317267666497</v>
      </c>
      <c r="CQ68" s="1">
        <f t="shared" si="2"/>
        <v>0.34366865460492702</v>
      </c>
      <c r="CR68" s="1">
        <f>data!DW68</f>
        <v>-8.4738360000000004</v>
      </c>
      <c r="CS68" s="1">
        <f>data!DX68</f>
        <v>267.38876299999998</v>
      </c>
      <c r="CT68" s="1" t="str">
        <f>data!DY68</f>
        <v>1.773805</v>
      </c>
      <c r="CU68" s="1" t="str">
        <f>data!DZ68</f>
        <v>12.624911</v>
      </c>
      <c r="CV68" s="1" t="str">
        <f>data!EA68</f>
        <v>6.552342</v>
      </c>
      <c r="CW68" s="1" t="str">
        <f>data!EB68</f>
        <v>4.941887</v>
      </c>
      <c r="CX68" s="1" t="str">
        <f>data!EC68</f>
        <v>267.388763</v>
      </c>
    </row>
    <row r="69" spans="1:102">
      <c r="A69" s="7">
        <f>data!A69</f>
        <v>38651</v>
      </c>
      <c r="B69" s="7" t="str">
        <f>data!K69</f>
        <v>IS08</v>
      </c>
      <c r="C69" s="1">
        <f>data!L69</f>
        <v>2532.4869197604899</v>
      </c>
      <c r="D69" s="1">
        <f>data!N69</f>
        <v>9.5672999999999994E-2</v>
      </c>
      <c r="E69" s="1">
        <f>data!O69</f>
        <v>1.1235999999999999E-2</v>
      </c>
      <c r="F69" s="1">
        <f>data!P69</f>
        <v>0.15515999999999999</v>
      </c>
      <c r="G69" s="1">
        <f>data!Q69</f>
        <v>2.2471000000000001E-2</v>
      </c>
      <c r="H69" s="1">
        <f>data!R69</f>
        <v>1.3635E-2</v>
      </c>
      <c r="I69" s="1">
        <f>data!S69</f>
        <v>7.8793999999999999E-3</v>
      </c>
      <c r="J69" s="1">
        <f>data!T69</f>
        <v>8.9402000000000006E-3</v>
      </c>
      <c r="K69" s="1">
        <f>data!U69</f>
        <v>5.3165E-3</v>
      </c>
      <c r="L69" s="1">
        <f>data!V69</f>
        <v>4.2708000000000004</v>
      </c>
      <c r="M69" s="1">
        <f>data!W69</f>
        <v>4.266</v>
      </c>
      <c r="N69" s="1">
        <f>data!X69</f>
        <v>4.2683999999999997</v>
      </c>
      <c r="O69" s="1">
        <f>data!Z69</f>
        <v>2.4153999999999998E-3</v>
      </c>
      <c r="P69" s="1">
        <f>data!AA69</f>
        <v>0.25866</v>
      </c>
      <c r="Q69" s="1">
        <f>data!AB69</f>
        <v>0.25889000000000001</v>
      </c>
      <c r="R69" s="1">
        <f>data!AC69</f>
        <v>0.25879000000000002</v>
      </c>
      <c r="S69" s="1">
        <f>data!AD69</f>
        <v>2.2609E-4</v>
      </c>
      <c r="T69" s="1">
        <f>data!AE69</f>
        <v>0.22116</v>
      </c>
      <c r="U69" s="1">
        <f>data!AF69</f>
        <v>0.27466000000000002</v>
      </c>
      <c r="V69" s="1">
        <f>data!AG69</f>
        <v>1.4764000000000001E-3</v>
      </c>
      <c r="W69" s="1">
        <f>data!AH69</f>
        <v>0.29419000000000001</v>
      </c>
      <c r="X69" s="1">
        <f>data!AI69</f>
        <v>2.7296E-3</v>
      </c>
      <c r="Y69" s="1">
        <f>data!AJ69</f>
        <v>40</v>
      </c>
      <c r="Z69" s="1">
        <f>data!AK69</f>
        <v>0.24676000000000001</v>
      </c>
      <c r="AA69" s="1">
        <f>data!AL69</f>
        <v>0.25792999999999999</v>
      </c>
      <c r="AB69" s="1">
        <f>data!AM69</f>
        <v>0.25391000000000002</v>
      </c>
      <c r="AC69" s="1">
        <f>data!AN69</f>
        <v>1.1168000000000001E-2</v>
      </c>
      <c r="AD69" s="1">
        <f>data!AO69</f>
        <v>0.15234</v>
      </c>
      <c r="AE69" s="1">
        <f>data!AP69</f>
        <v>0.50780999999999998</v>
      </c>
      <c r="AF69" s="1">
        <f>data!AQ69</f>
        <v>3.7881999999999998E-4</v>
      </c>
      <c r="AG69" s="1">
        <f>data!AR69</f>
        <v>0.58594000000000002</v>
      </c>
      <c r="AH69" s="1">
        <f>data!AS69</f>
        <v>3.5176000000000001E-4</v>
      </c>
      <c r="AI69" s="1">
        <f>data!AT69</f>
        <v>1.4039E-3</v>
      </c>
      <c r="AJ69" s="1">
        <f>data!AU69</f>
        <v>7.6141999999999996E-4</v>
      </c>
      <c r="AK69" s="1">
        <f>data!AV69</f>
        <v>1.6837E-3</v>
      </c>
      <c r="AL69" s="1">
        <f>data!AW69</f>
        <v>1.4626000000000001E-3</v>
      </c>
      <c r="AM69" s="1">
        <f>data!AX69</f>
        <v>6.1899999999999998E-4</v>
      </c>
      <c r="AN69" s="1">
        <f>data!AY69</f>
        <v>1.6387999999999999E-3</v>
      </c>
      <c r="AO69" s="1" t="str">
        <f>data!AZ69</f>
        <v>5.6675e-005</v>
      </c>
      <c r="AP69" s="1" t="str">
        <f>data!BA69</f>
        <v>3.6194e-005</v>
      </c>
      <c r="AQ69" s="1" t="str">
        <f>data!BB69</f>
        <v>7.108e-005</v>
      </c>
      <c r="AR69" s="1" t="str">
        <f>data!BC69</f>
        <v>8.0732e-005</v>
      </c>
      <c r="AS69" s="1">
        <f>data!BD69</f>
        <v>6.8528E-3</v>
      </c>
      <c r="AT69" s="1">
        <f>data!BE69</f>
        <v>1.0559000000000001E-2</v>
      </c>
      <c r="AU69" s="1">
        <f>data!BF69</f>
        <v>5.3991000000000004E-3</v>
      </c>
      <c r="AV69" s="1">
        <f>data!BG69</f>
        <v>1.0135999999999999E-2</v>
      </c>
      <c r="AW69" s="1">
        <f>data!BH69</f>
        <v>8.5634999999999997E-4</v>
      </c>
      <c r="AX69" s="1">
        <f>data!BI69</f>
        <v>1.4701E-3</v>
      </c>
      <c r="AY69" s="1">
        <f>data!BJ69</f>
        <v>3.6551999999999998E-4</v>
      </c>
      <c r="AZ69" s="1">
        <f>data!BK69</f>
        <v>2.9229000000000001E-4</v>
      </c>
      <c r="BA69" s="1">
        <f>data!BL69</f>
        <v>2.4966000000000002E-4</v>
      </c>
      <c r="BB69" s="1">
        <f>data!BM69</f>
        <v>4.0985000000000001E-4</v>
      </c>
      <c r="BC69" s="1">
        <f>data!BN69</f>
        <v>0.21113000000000001</v>
      </c>
      <c r="BD69" s="1">
        <f>data!BO69</f>
        <v>5.9788000000000001E-2</v>
      </c>
      <c r="BE69" s="1">
        <f>data!BP69</f>
        <v>9.2180999999999999E-2</v>
      </c>
      <c r="BF69" s="1">
        <f>data!BQ69</f>
        <v>4.1050000000000003E-2</v>
      </c>
      <c r="BG69" s="1">
        <f>data!BR69</f>
        <v>6.6614999999999994E-2</v>
      </c>
      <c r="BH69" s="1">
        <f>data!BS69</f>
        <v>0.11049</v>
      </c>
      <c r="BI69" s="1">
        <f>data!BT69</f>
        <v>3.6155E-2</v>
      </c>
      <c r="BJ69" s="1">
        <f>data!BU69</f>
        <v>0.14452000000000001</v>
      </c>
      <c r="BK69" s="1">
        <f>data!BV69</f>
        <v>0.12562999999999999</v>
      </c>
      <c r="BL69" s="1">
        <f>data!BW69</f>
        <v>11.38</v>
      </c>
      <c r="BM69" s="1">
        <f>data!BX69</f>
        <v>6.7794999999999996</v>
      </c>
      <c r="BN69" s="1">
        <f>data!BY69</f>
        <v>3.1694</v>
      </c>
      <c r="BO69" s="1">
        <f>data!BZ69</f>
        <v>2.2383999999999999</v>
      </c>
      <c r="BP69" s="1">
        <f>data!CA69</f>
        <v>0.11</v>
      </c>
      <c r="BQ69" s="1">
        <f>data!CB69</f>
        <v>1.2</v>
      </c>
      <c r="BR69" s="1">
        <f>data!CC69</f>
        <v>204.69</v>
      </c>
      <c r="BS69" s="1">
        <f>data!CD69</f>
        <v>0.34200000000000003</v>
      </c>
      <c r="BT69" s="1">
        <f>data!CE69</f>
        <v>22</v>
      </c>
      <c r="BU69" s="1">
        <f>data!CF69</f>
        <v>46</v>
      </c>
      <c r="BV69" s="1">
        <f>data!CG69</f>
        <v>0</v>
      </c>
      <c r="BW69" s="1">
        <f>data!CH69</f>
        <v>23</v>
      </c>
      <c r="BX69" s="1">
        <f>data!CI69</f>
        <v>53</v>
      </c>
      <c r="BY69" s="1">
        <f>data!CJ69</f>
        <v>54</v>
      </c>
      <c r="BZ69" s="1">
        <f>data!CK69</f>
        <v>447.24</v>
      </c>
      <c r="CA69" s="1">
        <f>data!CL69</f>
        <v>3</v>
      </c>
      <c r="CB69" s="1">
        <f>data!DG69</f>
        <v>6.9733000000000001</v>
      </c>
      <c r="CC69" s="1">
        <f>data!J69</f>
        <v>0.43</v>
      </c>
      <c r="CD69" s="1">
        <f>data!CP69</f>
        <v>21</v>
      </c>
      <c r="CE69" s="1">
        <f>data!CQ69</f>
        <v>30</v>
      </c>
      <c r="CF69" s="1">
        <f>data!CR69</f>
        <v>47</v>
      </c>
      <c r="CG69" s="1">
        <f>data!DL69</f>
        <v>8771</v>
      </c>
      <c r="CH69" s="1">
        <f>data!B69</f>
        <v>-36.299999999999997</v>
      </c>
      <c r="CI69" s="1">
        <f>data!C69</f>
        <v>-80.540000000000006</v>
      </c>
      <c r="CJ69" s="1">
        <f>data!DO69</f>
        <v>206.55784041737499</v>
      </c>
      <c r="CK69" s="1">
        <f>data!CN69</f>
        <v>-16.3</v>
      </c>
      <c r="CL69" s="1">
        <f>data!CO69</f>
        <v>-68.099999999999994</v>
      </c>
      <c r="CM69" s="1">
        <f>data!DR69</f>
        <v>2532.4869197604899</v>
      </c>
      <c r="CN69" s="1">
        <f>data!DS69</f>
        <v>205.84396216772799</v>
      </c>
      <c r="CO69" s="1">
        <f>IF(OR(data!DU69="Inf",data!DU69="NaN"),data!X69,data!DU69)</f>
        <v>4.3740386558045099</v>
      </c>
      <c r="CP69" s="1">
        <f>data!DU69</f>
        <v>4.3740386558045099</v>
      </c>
      <c r="CQ69" s="1">
        <f t="shared" si="2"/>
        <v>0.28873411466885074</v>
      </c>
      <c r="CR69" s="1">
        <f>data!DW69</f>
        <v>1.009746</v>
      </c>
      <c r="CS69" s="1">
        <f>data!DX69</f>
        <v>282.02331500000003</v>
      </c>
      <c r="CT69" s="1" t="str">
        <f>data!DY69</f>
        <v>6.639661</v>
      </c>
      <c r="CU69" s="1" t="str">
        <f>data!DZ69</f>
        <v>8.494168</v>
      </c>
      <c r="CV69" s="1" t="str">
        <f>data!EA69</f>
        <v>-1.607193</v>
      </c>
      <c r="CW69" s="1" t="str">
        <f>data!EB69</f>
        <v>-1.312813</v>
      </c>
      <c r="CX69" s="1" t="str">
        <f>data!EC69</f>
        <v>282.023315</v>
      </c>
    </row>
    <row r="70" spans="1:102">
      <c r="A70" s="7">
        <f>data!A70</f>
        <v>38599</v>
      </c>
      <c r="B70" s="7" t="str">
        <f>data!K70</f>
        <v>IS49</v>
      </c>
      <c r="C70" s="1">
        <f>data!L70</f>
        <v>1862.3511725324599</v>
      </c>
      <c r="D70" s="1">
        <f>data!N70</f>
        <v>0.248273311414478</v>
      </c>
      <c r="E70" s="1">
        <f>data!O70</f>
        <v>3.5662490227398598E-2</v>
      </c>
      <c r="F70" s="1">
        <f>data!P70</f>
        <v>0.34904157121954599</v>
      </c>
      <c r="G70" s="1">
        <f>data!Q70</f>
        <v>7.1324980454797099E-2</v>
      </c>
      <c r="H70" s="1">
        <f>data!R70</f>
        <v>2.05981106192148E-2</v>
      </c>
      <c r="I70" s="1">
        <f>data!S70</f>
        <v>1.1906516444165601E-2</v>
      </c>
      <c r="J70" s="1">
        <f>data!T70</f>
        <v>2.2375475331308799E-2</v>
      </c>
      <c r="K70" s="1">
        <f>data!U70</f>
        <v>1.33672708735547E-2</v>
      </c>
      <c r="L70" s="1">
        <f>data!V70</f>
        <v>2.0896944140303901</v>
      </c>
      <c r="M70" s="1">
        <f>data!W70</f>
        <v>1.68605557045584</v>
      </c>
      <c r="N70" s="1">
        <f>data!X70</f>
        <v>1.88787499224311</v>
      </c>
      <c r="O70" s="1">
        <f>data!Z70</f>
        <v>0.20181942178727799</v>
      </c>
      <c r="P70" s="1">
        <f>data!AA70</f>
        <v>0.64442915318386795</v>
      </c>
      <c r="Q70" s="1">
        <f>data!AB70</f>
        <v>0.64470613923007902</v>
      </c>
      <c r="R70" s="1">
        <f>data!AC70</f>
        <v>0.64453125</v>
      </c>
      <c r="S70" s="1">
        <f>data!AD70</f>
        <v>2.7698604621073701E-4</v>
      </c>
      <c r="T70" s="1">
        <f>data!AE70</f>
        <v>1.33282304265943E-2</v>
      </c>
      <c r="U70" s="1">
        <f>data!AF70</f>
        <v>0.68359375</v>
      </c>
      <c r="V70" s="1">
        <f>data!AG70</f>
        <v>1.1518709008833E-4</v>
      </c>
      <c r="W70" s="1">
        <f>data!AH70</f>
        <v>0.908203125</v>
      </c>
      <c r="X70" s="1">
        <f>data!AI70</f>
        <v>2.0744272539169801E-5</v>
      </c>
      <c r="Y70" s="1">
        <f>data!AJ70</f>
        <v>50</v>
      </c>
      <c r="Z70" s="1">
        <f>data!AK70</f>
        <v>0.64272914616509402</v>
      </c>
      <c r="AA70" s="1">
        <f>data!AL70</f>
        <v>0.66824399474211604</v>
      </c>
      <c r="AB70" s="1">
        <f>data!AM70</f>
        <v>0.6640625</v>
      </c>
      <c r="AC70" s="1">
        <f>data!AN70</f>
        <v>2.5514848577022499E-2</v>
      </c>
      <c r="AD70" s="1">
        <f>data!AO70</f>
        <v>1.13800760591503E-2</v>
      </c>
      <c r="AE70" s="1">
        <f>data!AP70</f>
        <v>0.9765625</v>
      </c>
      <c r="AF70" s="1">
        <f>data!AQ70</f>
        <v>8.9710729225894601E-5</v>
      </c>
      <c r="AG70" s="1">
        <f>data!AR70</f>
        <v>1.1328125</v>
      </c>
      <c r="AH70" s="1">
        <f>data!AS70</f>
        <v>1.9594372040592201E-5</v>
      </c>
      <c r="AI70" s="1">
        <f>data!AT70</f>
        <v>7.3195416107006402E-5</v>
      </c>
      <c r="AJ70" s="1">
        <f>data!AU70</f>
        <v>4.95030171272042E-5</v>
      </c>
      <c r="AK70" s="1">
        <f>data!AV70</f>
        <v>2.0632087562517699E-3</v>
      </c>
      <c r="AL70" s="1">
        <f>data!AW70</f>
        <v>1.91063093160121E-3</v>
      </c>
      <c r="AM70" s="1">
        <f>data!AX70</f>
        <v>2.3983206444490199E-4</v>
      </c>
      <c r="AN70" s="1">
        <f>data!AY70</f>
        <v>1.9447481769671701E-4</v>
      </c>
      <c r="AO70" s="1">
        <f>data!AZ70</f>
        <v>5.4026647315387999E-5</v>
      </c>
      <c r="AP70" s="1">
        <f>data!BA70</f>
        <v>7.7206943567527896E-5</v>
      </c>
      <c r="AQ70" s="1">
        <f>data!BB70</f>
        <v>2.2466087242378599E-5</v>
      </c>
      <c r="AR70" s="1">
        <f>data!BC70</f>
        <v>1.94710611495399E-5</v>
      </c>
      <c r="AS70" s="1">
        <f>data!BD70</f>
        <v>3.1469498924556699E-4</v>
      </c>
      <c r="AT70" s="1">
        <f>data!BE70</f>
        <v>3.7217937500597299E-4</v>
      </c>
      <c r="AU70" s="1">
        <f>data!BF70</f>
        <v>6.1331129384164396E-3</v>
      </c>
      <c r="AV70" s="1">
        <f>data!BG70</f>
        <v>6.9301554372789096E-3</v>
      </c>
      <c r="AW70" s="1">
        <f>data!BH70</f>
        <v>4.20172015422336E-4</v>
      </c>
      <c r="AX70" s="1">
        <f>data!BI70</f>
        <v>4.88220372010257E-4</v>
      </c>
      <c r="AY70" s="1">
        <f>data!BJ70</f>
        <v>1.06865447769307E-4</v>
      </c>
      <c r="AZ70" s="1">
        <f>data!BK70</f>
        <v>4.7883491542237999E-5</v>
      </c>
      <c r="BA70" s="1">
        <f>data!BL70</f>
        <v>6.0266904825496099E-5</v>
      </c>
      <c r="BB70" s="1">
        <f>data!BM70</f>
        <v>8.7416761009994406E-5</v>
      </c>
      <c r="BC70" s="1">
        <f>data!BN70</f>
        <v>0.74104782948830505</v>
      </c>
      <c r="BD70" s="1">
        <f>data!BO70</f>
        <v>0.126846067129053</v>
      </c>
      <c r="BE70" s="1">
        <f>data!BP70</f>
        <v>0.15435665208431501</v>
      </c>
      <c r="BF70" s="1">
        <f>data!BQ70</f>
        <v>0.17318057330067599</v>
      </c>
      <c r="BG70" s="1">
        <f>data!BR70</f>
        <v>0.16376861269249501</v>
      </c>
      <c r="BH70" s="1">
        <f>data!BS70</f>
        <v>7.8929962439815399E-2</v>
      </c>
      <c r="BI70" s="1">
        <f>data!BT70</f>
        <v>1.331052234061E-2</v>
      </c>
      <c r="BJ70" s="1">
        <f>data!BU70</f>
        <v>0.57727921679580996</v>
      </c>
      <c r="BK70" s="1">
        <f>data!BV70</f>
        <v>0.14939833906994701</v>
      </c>
      <c r="BL70" s="1">
        <f>data!BW70</f>
        <v>16.945319775782998</v>
      </c>
      <c r="BM70" s="1">
        <f>data!BX70</f>
        <v>10.3891028592145</v>
      </c>
      <c r="BN70" s="1">
        <f>data!BY70</f>
        <v>4.5249685962703703</v>
      </c>
      <c r="BO70" s="1">
        <f>data!BZ70</f>
        <v>0.32912882509097702</v>
      </c>
      <c r="BP70" s="1">
        <f>data!CA70</f>
        <v>0.3</v>
      </c>
      <c r="BQ70" s="1">
        <f>data!CB70</f>
        <v>4</v>
      </c>
      <c r="BR70" s="1">
        <f>data!CC70</f>
        <v>273.78100000000001</v>
      </c>
      <c r="BS70" s="1">
        <f>data!CD70</f>
        <v>0.34699999999999998</v>
      </c>
      <c r="BT70" s="1">
        <f>data!CE70</f>
        <v>0</v>
      </c>
      <c r="BU70" s="1">
        <f>data!CF70</f>
        <v>14</v>
      </c>
      <c r="BV70" s="1">
        <f>data!CG70</f>
        <v>0</v>
      </c>
      <c r="BW70" s="1">
        <f>data!CH70</f>
        <v>0</v>
      </c>
      <c r="BX70" s="1">
        <f>data!CI70</f>
        <v>38</v>
      </c>
      <c r="BY70" s="1">
        <f>data!CJ70</f>
        <v>42</v>
      </c>
      <c r="BZ70" s="1">
        <f>data!CK70</f>
        <v>296.55976700782799</v>
      </c>
      <c r="CA70" s="1">
        <f>data!CL70</f>
        <v>1</v>
      </c>
      <c r="CB70" s="1">
        <f>data!DG70</f>
        <v>10.5456</v>
      </c>
      <c r="CC70" s="1">
        <f>data!J70</f>
        <v>0.14000000000000001</v>
      </c>
      <c r="CD70" s="1">
        <f>data!CP70</f>
        <v>23</v>
      </c>
      <c r="CE70" s="1">
        <f>data!CQ70</f>
        <v>4</v>
      </c>
      <c r="CF70" s="1">
        <f>data!CR70</f>
        <v>36</v>
      </c>
      <c r="CG70" s="1">
        <f>data!DL70</f>
        <v>5604</v>
      </c>
      <c r="CH70" s="1">
        <f>data!B70</f>
        <v>-33.229999999999997</v>
      </c>
      <c r="CI70" s="1">
        <f>data!C70</f>
        <v>-32.31</v>
      </c>
      <c r="CJ70" s="1">
        <f>data!DO70</f>
        <v>277.04295110670802</v>
      </c>
      <c r="CK70" s="1">
        <f>data!CN70</f>
        <v>-37</v>
      </c>
      <c r="CL70" s="1">
        <f>data!CO70</f>
        <v>-12.3</v>
      </c>
      <c r="CM70" s="1">
        <f>data!DR70</f>
        <v>1862.3511725324599</v>
      </c>
      <c r="CN70" s="1">
        <f>data!DS70</f>
        <v>277.369203318465</v>
      </c>
      <c r="CO70" s="1">
        <f>IF(OR(data!DU70="Inf",data!DU70="NaN"),data!X70,data!DU70)</f>
        <v>1.9497458076046701</v>
      </c>
      <c r="CP70" s="1">
        <f>data!DU70</f>
        <v>1.9497458076046701</v>
      </c>
      <c r="CQ70" s="1">
        <f t="shared" si="2"/>
        <v>0.33232533414212345</v>
      </c>
      <c r="CR70" s="1">
        <f>data!DW70</f>
        <v>-10.430662999999999</v>
      </c>
      <c r="CS70" s="1">
        <f>data!DX70</f>
        <v>269.32067899999998</v>
      </c>
      <c r="CT70" s="1" t="str">
        <f>data!DY70</f>
        <v>10.954944</v>
      </c>
      <c r="CU70" s="1" t="str">
        <f>data!DZ70</f>
        <v>5.540917</v>
      </c>
      <c r="CV70" s="1" t="str">
        <f>data!EA70</f>
        <v>9.673927</v>
      </c>
      <c r="CW70" s="1" t="str">
        <f>data!EB70</f>
        <v>8.103418</v>
      </c>
      <c r="CX70" s="1" t="str">
        <f>data!EC70</f>
        <v>269.320679</v>
      </c>
    </row>
    <row r="71" spans="1:102">
      <c r="A71" s="7">
        <f>data!A71</f>
        <v>38599</v>
      </c>
      <c r="B71" s="7" t="str">
        <f>data!K71</f>
        <v>IS09</v>
      </c>
      <c r="C71" s="1">
        <f>data!L71</f>
        <v>2513.8756845333101</v>
      </c>
      <c r="D71" s="1">
        <f>data!N71</f>
        <v>6.4354652418716907E-2</v>
      </c>
      <c r="E71" s="1">
        <f>data!O71</f>
        <v>2.28664491130116E-3</v>
      </c>
      <c r="F71" s="1">
        <f>data!P71</f>
        <v>0.11625993486172199</v>
      </c>
      <c r="G71" s="1">
        <f>data!Q71</f>
        <v>4.5732898226023199E-3</v>
      </c>
      <c r="H71" s="1">
        <f>data!R71</f>
        <v>6.7919494790188396E-3</v>
      </c>
      <c r="I71" s="1">
        <f>data!S71</f>
        <v>4.0128346743484103E-3</v>
      </c>
      <c r="J71" s="1">
        <f>data!T71</f>
        <v>6.93276859712801E-3</v>
      </c>
      <c r="K71" s="1">
        <f>data!U71</f>
        <v>4.1284597085343797E-3</v>
      </c>
      <c r="L71" s="1">
        <f>data!V71</f>
        <v>2.4489934348372899</v>
      </c>
      <c r="M71" s="1">
        <f>data!W71</f>
        <v>2.04816099793277</v>
      </c>
      <c r="N71" s="1">
        <f>data!X71</f>
        <v>2.2485772163850299</v>
      </c>
      <c r="O71" s="1">
        <f>data!Z71</f>
        <v>0.20041621845226101</v>
      </c>
      <c r="P71" s="1">
        <f>data!AA71</f>
        <v>0.49430303561101702</v>
      </c>
      <c r="Q71" s="1">
        <f>data!AB71</f>
        <v>0.49446889289534601</v>
      </c>
      <c r="R71" s="1">
        <f>data!AC71</f>
        <v>0.494384765625</v>
      </c>
      <c r="S71" s="1">
        <f>data!AD71</f>
        <v>1.6585728432982899E-4</v>
      </c>
      <c r="T71" s="1">
        <f>data!AE71</f>
        <v>5.5398893188277195E-4</v>
      </c>
      <c r="U71" s="1">
        <f>data!AF71</f>
        <v>0.5126953125</v>
      </c>
      <c r="V71" s="1">
        <f>data!AG71</f>
        <v>1.9199749547189798E-5</v>
      </c>
      <c r="W71" s="1">
        <f>data!AH71</f>
        <v>0.548095703125</v>
      </c>
      <c r="X71" s="1">
        <f>data!AI71</f>
        <v>3.7073053080437499E-6</v>
      </c>
      <c r="Y71" s="1">
        <f>data!AJ71</f>
        <v>50</v>
      </c>
      <c r="Z71" s="1">
        <f>data!AK71</f>
        <v>0.50191965726643895</v>
      </c>
      <c r="AA71" s="1">
        <f>data!AL71</f>
        <v>0.51155512713296003</v>
      </c>
      <c r="AB71" s="1">
        <f>data!AM71</f>
        <v>0.5078125</v>
      </c>
      <c r="AC71" s="1">
        <f>data!AN71</f>
        <v>9.6354698665216398E-3</v>
      </c>
      <c r="AD71" s="1">
        <f>data!AO71</f>
        <v>6.3820358731817397E-4</v>
      </c>
      <c r="AE71" s="1">
        <f>data!AP71</f>
        <v>0.8984375</v>
      </c>
      <c r="AF71" s="1">
        <f>data!AQ71</f>
        <v>4.7954852215614902E-6</v>
      </c>
      <c r="AG71" s="1">
        <f>data!AR71</f>
        <v>0.95703125</v>
      </c>
      <c r="AH71" s="1">
        <f>data!AS71</f>
        <v>6.4226049369063196E-6</v>
      </c>
      <c r="AI71" s="1">
        <f>data!AT71</f>
        <v>5.6919535173732202E-6</v>
      </c>
      <c r="AJ71" s="1">
        <f>data!AU71</f>
        <v>3.9846713691892398E-6</v>
      </c>
      <c r="AK71" s="1">
        <f>data!AV71</f>
        <v>5.3584363244221897E-4</v>
      </c>
      <c r="AL71" s="1">
        <f>data!AW71</f>
        <v>7.0144876845268096E-4</v>
      </c>
      <c r="AM71" s="1">
        <f>data!AX71</f>
        <v>4.2135874958736398E-6</v>
      </c>
      <c r="AN71" s="1">
        <f>data!AY71</f>
        <v>4.6818293688748703E-6</v>
      </c>
      <c r="AO71" s="1">
        <f>data!AZ71</f>
        <v>1.51967367683255E-6</v>
      </c>
      <c r="AP71" s="1">
        <f>data!BA71</f>
        <v>1.87254838477737E-6</v>
      </c>
      <c r="AQ71" s="1">
        <f>data!BB71</f>
        <v>8.7513314272928895E-7</v>
      </c>
      <c r="AR71" s="1">
        <f>data!BC71</f>
        <v>1.1733356498634401E-6</v>
      </c>
      <c r="AS71" s="1">
        <f>data!BD71</f>
        <v>1.0843339370884299E-5</v>
      </c>
      <c r="AT71" s="1">
        <f>data!BE71</f>
        <v>2.1136806688720599E-5</v>
      </c>
      <c r="AU71" s="1">
        <f>data!BF71</f>
        <v>4.1576935114024603E-4</v>
      </c>
      <c r="AV71" s="1">
        <f>data!BG71</f>
        <v>4.3607310488825399E-4</v>
      </c>
      <c r="AW71" s="1">
        <f>data!BH71</f>
        <v>9.7658596386013208E-6</v>
      </c>
      <c r="AX71" s="1">
        <f>data!BI71</f>
        <v>9.3108937295168007E-6</v>
      </c>
      <c r="AY71" s="1">
        <f>data!BJ71</f>
        <v>6.58397563312974E-6</v>
      </c>
      <c r="AZ71" s="1">
        <f>data!BK71</f>
        <v>3.2979133492422102E-6</v>
      </c>
      <c r="BA71" s="1">
        <f>data!BL71</f>
        <v>2.4014673627480501E-6</v>
      </c>
      <c r="BB71" s="1">
        <f>data!BM71</f>
        <v>1.7840966480787901E-6</v>
      </c>
      <c r="BC71" s="1">
        <f>data!BN71</f>
        <v>6.6666818885220594E-2</v>
      </c>
      <c r="BD71" s="1">
        <f>data!BO71</f>
        <v>6.6538634124709501E-3</v>
      </c>
      <c r="BE71" s="1">
        <f>data!BP71</f>
        <v>2.35482912005411E-2</v>
      </c>
      <c r="BF71" s="1">
        <f>data!BQ71</f>
        <v>2.24559560043231E-2</v>
      </c>
      <c r="BG71" s="1">
        <f>data!BR71</f>
        <v>2.30021236024321E-2</v>
      </c>
      <c r="BH71" s="1">
        <f>data!BS71</f>
        <v>2.4663388910575799E-3</v>
      </c>
      <c r="BI71" s="1">
        <f>data!BT71</f>
        <v>7.7239762457451502E-4</v>
      </c>
      <c r="BJ71" s="1">
        <f>data!BU71</f>
        <v>4.3664695282788497E-2</v>
      </c>
      <c r="BK71" s="1">
        <f>data!BV71</f>
        <v>7.0962473066658802E-3</v>
      </c>
      <c r="BL71" s="1">
        <f>data!BW71</f>
        <v>17.1173144354008</v>
      </c>
      <c r="BM71" s="1">
        <f>data!BX71</f>
        <v>10.135680321971099</v>
      </c>
      <c r="BN71" s="1">
        <f>data!BY71</f>
        <v>2.8982897421771798</v>
      </c>
      <c r="BO71" s="1">
        <f>data!BZ71</f>
        <v>4.4953215825468303E-2</v>
      </c>
      <c r="BP71" s="1">
        <f>data!CA71</f>
        <v>0.28000000000000003</v>
      </c>
      <c r="BQ71" s="1">
        <f>data!CB71</f>
        <v>3.46</v>
      </c>
      <c r="BR71" s="1">
        <f>data!CC71</f>
        <v>139.608</v>
      </c>
      <c r="BS71" s="1">
        <f>data!CD71</f>
        <v>0.34499999999999997</v>
      </c>
      <c r="BT71" s="1">
        <f>data!CE71</f>
        <v>0</v>
      </c>
      <c r="BU71" s="1">
        <f>data!CF71</f>
        <v>49</v>
      </c>
      <c r="BV71" s="1">
        <f>data!CG71</f>
        <v>0</v>
      </c>
      <c r="BW71" s="1">
        <f>data!CH71</f>
        <v>1</v>
      </c>
      <c r="BX71" s="1">
        <f>data!CI71</f>
        <v>23</v>
      </c>
      <c r="BY71" s="1">
        <f>data!CJ71</f>
        <v>16</v>
      </c>
      <c r="BZ71" s="1">
        <f>data!CK71</f>
        <v>447.93057727813698</v>
      </c>
      <c r="CA71" s="1">
        <f>data!CL71</f>
        <v>5</v>
      </c>
      <c r="CB71" s="1">
        <f>data!DG71</f>
        <v>18.527200000000001</v>
      </c>
      <c r="CC71" s="1">
        <f>data!J71</f>
        <v>0.14000000000000001</v>
      </c>
      <c r="CD71" s="1">
        <f>data!CP71</f>
        <v>23</v>
      </c>
      <c r="CE71" s="1">
        <f>data!CQ71</f>
        <v>4</v>
      </c>
      <c r="CF71" s="1">
        <f>data!CR71</f>
        <v>36</v>
      </c>
      <c r="CG71" s="1">
        <f>data!DL71</f>
        <v>8304</v>
      </c>
      <c r="CH71" s="1">
        <f>data!B71</f>
        <v>-33.229999999999997</v>
      </c>
      <c r="CI71" s="1">
        <f>data!C71</f>
        <v>-32.31</v>
      </c>
      <c r="CJ71" s="1">
        <f>data!DO71</f>
        <v>143.991108258764</v>
      </c>
      <c r="CK71" s="1">
        <f>data!CN71</f>
        <v>-15.6</v>
      </c>
      <c r="CL71" s="1">
        <f>data!CO71</f>
        <v>-48</v>
      </c>
      <c r="CM71" s="1">
        <f>data!DR71</f>
        <v>2513.8756845333101</v>
      </c>
      <c r="CN71" s="1">
        <f>data!DS71</f>
        <v>143.911841962224</v>
      </c>
      <c r="CO71" s="1">
        <f>IF(OR(data!DU71="Inf",data!DU71="NaN"),data!X71,data!DU71)</f>
        <v>2.3951617611053702</v>
      </c>
      <c r="CP71" s="1">
        <f>data!DU71</f>
        <v>2.3951617611053702</v>
      </c>
      <c r="CQ71" s="1">
        <f t="shared" si="2"/>
        <v>0.30273069418753734</v>
      </c>
      <c r="CR71" s="1">
        <f>data!DW71</f>
        <v>-3.309301</v>
      </c>
      <c r="CS71" s="1">
        <f>data!DX71</f>
        <v>279.21533199999999</v>
      </c>
      <c r="CT71" s="1" t="str">
        <f>data!DY71</f>
        <v>18.931286</v>
      </c>
      <c r="CU71" s="1" t="str">
        <f>data!DZ71</f>
        <v>-23.773417</v>
      </c>
      <c r="CV71" s="1" t="str">
        <f>data!EA71</f>
        <v>3.176054</v>
      </c>
      <c r="CW71" s="1" t="str">
        <f>data!EB71</f>
        <v>-3.597803</v>
      </c>
      <c r="CX71" s="1" t="str">
        <f>data!EC71</f>
        <v>279.215332</v>
      </c>
    </row>
    <row r="72" spans="1:102">
      <c r="A72" s="7">
        <f>data!A72</f>
        <v>38457</v>
      </c>
      <c r="B72" s="7" t="str">
        <f>data!K72</f>
        <v>IS41</v>
      </c>
      <c r="C72" s="1">
        <f>data!L72</f>
        <v>2445.8525337264</v>
      </c>
      <c r="D72" s="1">
        <f>data!N72</f>
        <v>2.1926113277856402E-2</v>
      </c>
      <c r="E72" s="1">
        <f>data!O72</f>
        <v>4.0185470628395399E-3</v>
      </c>
      <c r="F72" s="1">
        <f>data!P72</f>
        <v>3.6599055224283202E-2</v>
      </c>
      <c r="G72" s="1">
        <f>data!Q72</f>
        <v>8.0370941256790694E-3</v>
      </c>
      <c r="H72" s="1">
        <f>data!R72</f>
        <v>3.38015173009011E-3</v>
      </c>
      <c r="I72" s="1">
        <f>data!S72</f>
        <v>2.0286122562984E-3</v>
      </c>
      <c r="J72" s="1">
        <f>data!T72</f>
        <v>2.8883043916142601E-3</v>
      </c>
      <c r="K72" s="1">
        <f>data!U72</f>
        <v>1.71512785670408E-3</v>
      </c>
      <c r="L72" s="1">
        <f>data!V72</f>
        <v>2.14182189411724</v>
      </c>
      <c r="M72" s="1">
        <f>data!W72</f>
        <v>2.00109554727175</v>
      </c>
      <c r="N72" s="1">
        <f>data!X72</f>
        <v>2.0714587206944901</v>
      </c>
      <c r="O72" s="1">
        <f>data!Z72</f>
        <v>7.0363173422748504E-2</v>
      </c>
      <c r="P72" s="1">
        <f>data!AA72</f>
        <v>0.53563231910178</v>
      </c>
      <c r="Q72" s="1">
        <f>data!AB72</f>
        <v>0.535998748415351</v>
      </c>
      <c r="R72" s="1">
        <f>data!AC72</f>
        <v>0.535888671875</v>
      </c>
      <c r="S72" s="1">
        <f>data!AD72</f>
        <v>3.6642931357089298E-4</v>
      </c>
      <c r="T72" s="1">
        <f>data!AE72</f>
        <v>3.9182028016969796E-3</v>
      </c>
      <c r="U72" s="1">
        <f>data!AF72</f>
        <v>0.538330078125</v>
      </c>
      <c r="V72" s="1">
        <f>data!AG72</f>
        <v>1.33920268224707E-4</v>
      </c>
      <c r="W72" s="1">
        <f>data!AH72</f>
        <v>0.5419921875</v>
      </c>
      <c r="X72" s="1">
        <f>data!AI72</f>
        <v>2.8330359362860102E-4</v>
      </c>
      <c r="Y72" s="1">
        <f>data!AJ72</f>
        <v>30</v>
      </c>
      <c r="Z72" s="1">
        <f>data!AK72</f>
        <v>0.51627628551853699</v>
      </c>
      <c r="AA72" s="1">
        <f>data!AL72</f>
        <v>0.533618285188178</v>
      </c>
      <c r="AB72" s="1">
        <f>data!AM72</f>
        <v>0.52734375</v>
      </c>
      <c r="AC72" s="1">
        <f>data!AN72</f>
        <v>1.7341999669641301E-2</v>
      </c>
      <c r="AD72" s="1">
        <f>data!AO72</f>
        <v>2.3829980378833899E-3</v>
      </c>
      <c r="AE72" s="1">
        <f>data!AP72</f>
        <v>0.78125</v>
      </c>
      <c r="AF72" s="1">
        <f>data!AQ72</f>
        <v>3.7664570528178998E-5</v>
      </c>
      <c r="AG72" s="1">
        <f>data!AR72</f>
        <v>1.015625</v>
      </c>
      <c r="AH72" s="1">
        <f>data!AS72</f>
        <v>2.1790327851268401E-5</v>
      </c>
      <c r="AI72" s="1">
        <f>data!AT72</f>
        <v>8.8484332526688397E-5</v>
      </c>
      <c r="AJ72" s="1">
        <f>data!AU72</f>
        <v>8.4543815302284595E-5</v>
      </c>
      <c r="AK72" s="1">
        <f>data!AV72</f>
        <v>3.9874131118472801E-3</v>
      </c>
      <c r="AL72" s="1">
        <f>data!AW72</f>
        <v>2.96379682946416E-3</v>
      </c>
      <c r="AM72" s="1">
        <f>data!AX72</f>
        <v>1.6006916747993499E-4</v>
      </c>
      <c r="AN72" s="1">
        <f>data!AY72</f>
        <v>1.54591200723638E-4</v>
      </c>
      <c r="AO72" s="1">
        <f>data!AZ72</f>
        <v>2.9788042820414901E-5</v>
      </c>
      <c r="AP72" s="1">
        <f>data!BA72</f>
        <v>3.8942470401397299E-5</v>
      </c>
      <c r="AQ72" s="1">
        <f>data!BB72</f>
        <v>6.7766313707003198E-6</v>
      </c>
      <c r="AR72" s="1">
        <f>data!BC72</f>
        <v>3.5647125659317999E-6</v>
      </c>
      <c r="AS72" s="1">
        <f>data!BD72</f>
        <v>1.4916907831805101E-4</v>
      </c>
      <c r="AT72" s="1">
        <f>data!BE72</f>
        <v>1.10464849699026E-4</v>
      </c>
      <c r="AU72" s="1">
        <f>data!BF72</f>
        <v>6.7426751479396701E-3</v>
      </c>
      <c r="AV72" s="1">
        <f>data!BG72</f>
        <v>4.8203173542559199E-3</v>
      </c>
      <c r="AW72" s="1">
        <f>data!BH72</f>
        <v>1.4916907831805101E-4</v>
      </c>
      <c r="AX72" s="1">
        <f>data!BI72</f>
        <v>1.10464849699026E-4</v>
      </c>
      <c r="AY72" s="1">
        <f>data!BJ72</f>
        <v>4.9446653844274703E-5</v>
      </c>
      <c r="AZ72" s="1">
        <f>data!BK72</f>
        <v>6.2702721985337899E-5</v>
      </c>
      <c r="BA72" s="1">
        <f>data!BL72</f>
        <v>4.3454308280421801E-5</v>
      </c>
      <c r="BB72" s="1">
        <f>data!BM72</f>
        <v>7.1244591869438996E-5</v>
      </c>
      <c r="BC72" s="1">
        <f>data!BN72</f>
        <v>1.62090276381456E-2</v>
      </c>
      <c r="BD72" s="1">
        <f>data!BO72</f>
        <v>3.9696905203462996E-3</v>
      </c>
      <c r="BE72" s="1">
        <f>data!BP72</f>
        <v>8.9431742298727405E-3</v>
      </c>
      <c r="BF72" s="1">
        <f>data!BQ72</f>
        <v>5.7361849017413102E-3</v>
      </c>
      <c r="BG72" s="1">
        <f>data!BR72</f>
        <v>7.3396795658070202E-3</v>
      </c>
      <c r="BH72" s="1">
        <f>data!BS72</f>
        <v>1.12144464061395E-3</v>
      </c>
      <c r="BI72" s="1">
        <f>data!BT72</f>
        <v>2.2676839011146299E-3</v>
      </c>
      <c r="BJ72" s="1">
        <f>data!BU72</f>
        <v>8.8693480723385596E-3</v>
      </c>
      <c r="BK72" s="1">
        <f>data!BV72</f>
        <v>4.1250552613618504E-3</v>
      </c>
      <c r="BL72" s="1">
        <f>data!BW72</f>
        <v>10.8276367887508</v>
      </c>
      <c r="BM72" s="1">
        <f>data!BX72</f>
        <v>6.9196013880054004</v>
      </c>
      <c r="BN72" s="1">
        <f>data!BY72</f>
        <v>2.2084108022450599</v>
      </c>
      <c r="BO72" s="1">
        <f>data!BZ72</f>
        <v>0.11964535621941701</v>
      </c>
      <c r="BP72" s="1">
        <f>data!CA72</f>
        <v>0.36</v>
      </c>
      <c r="BQ72" s="1">
        <f>data!CB72</f>
        <v>2.2000000000000002</v>
      </c>
      <c r="BR72" s="1">
        <f>data!CC72</f>
        <v>225.166</v>
      </c>
      <c r="BS72" s="1">
        <f>data!CD72</f>
        <v>0.34100000000000003</v>
      </c>
      <c r="BT72" s="1">
        <f>data!CE72</f>
        <v>8</v>
      </c>
      <c r="BU72" s="1">
        <f>data!CF72</f>
        <v>36</v>
      </c>
      <c r="BV72" s="1">
        <f>data!CG72</f>
        <v>0</v>
      </c>
      <c r="BW72" s="1">
        <f>data!CH72</f>
        <v>9</v>
      </c>
      <c r="BX72" s="1">
        <f>data!CI72</f>
        <v>2</v>
      </c>
      <c r="BY72" s="1">
        <f>data!CJ72</f>
        <v>14</v>
      </c>
      <c r="BZ72" s="1">
        <f>data!CK72</f>
        <v>594.38775515556301</v>
      </c>
      <c r="CA72" s="1">
        <f>data!CL72</f>
        <v>1</v>
      </c>
      <c r="CB72" s="1">
        <f>data!DG72</f>
        <v>25.488099999999999</v>
      </c>
      <c r="CC72" s="1">
        <f>data!J72</f>
        <v>0.08</v>
      </c>
      <c r="CD72" s="1">
        <f>data!CP72</f>
        <v>6</v>
      </c>
      <c r="CE72" s="1">
        <f>data!CQ72</f>
        <v>54</v>
      </c>
      <c r="CF72" s="1">
        <f>data!CR72</f>
        <v>59</v>
      </c>
      <c r="CG72" s="1">
        <f>data!DL72</f>
        <v>7861</v>
      </c>
      <c r="CH72" s="1">
        <f>data!B72</f>
        <v>-43.76</v>
      </c>
      <c r="CI72" s="1">
        <f>data!C72</f>
        <v>-73.900000000000006</v>
      </c>
      <c r="CJ72" s="1">
        <f>data!DO72</f>
        <v>213.36207383214301</v>
      </c>
      <c r="CK72" s="1">
        <f>data!CN72</f>
        <v>-26.3</v>
      </c>
      <c r="CL72" s="1">
        <f>data!CO72</f>
        <v>-57.3</v>
      </c>
      <c r="CM72" s="1">
        <f>data!DR72</f>
        <v>2445.8525337264</v>
      </c>
      <c r="CN72" s="1">
        <f>data!DS72</f>
        <v>213.402333382715</v>
      </c>
      <c r="CO72" s="1">
        <f>IF(OR(data!DU72="Inf",data!DU72="NaN"),data!X72,data!DU72)</f>
        <v>2.2562920577307501</v>
      </c>
      <c r="CP72" s="1">
        <f>data!DU72</f>
        <v>2.2562920577307501</v>
      </c>
      <c r="CQ72" s="1">
        <f t="shared" si="2"/>
        <v>0.3111375822066404</v>
      </c>
      <c r="CR72" s="1">
        <f>data!DW72</f>
        <v>-9.2375790000000002</v>
      </c>
      <c r="CS72" s="1">
        <f>data!DX72</f>
        <v>279.38198899999998</v>
      </c>
      <c r="CT72" s="1" t="str">
        <f>data!DY72</f>
        <v>25.478392</v>
      </c>
      <c r="CU72" s="1" t="str">
        <f>data!DZ72</f>
        <v>35.795502</v>
      </c>
      <c r="CV72" s="1" t="str">
        <f>data!EA72</f>
        <v>6.410821</v>
      </c>
      <c r="CW72" s="1" t="str">
        <f>data!EB72</f>
        <v>11.621954</v>
      </c>
      <c r="CX72" s="1" t="str">
        <f>data!EC72</f>
        <v>279.381989</v>
      </c>
    </row>
    <row r="73" spans="1:102">
      <c r="A73" s="7">
        <f>data!A73</f>
        <v>38417</v>
      </c>
      <c r="B73" s="7" t="str">
        <f>data!K73</f>
        <v>IS35</v>
      </c>
      <c r="C73" s="1">
        <f>data!L73</f>
        <v>834.89349584066804</v>
      </c>
      <c r="D73" s="1">
        <f>data!N73</f>
        <v>7.8778810652748998E-2</v>
      </c>
      <c r="E73" s="1">
        <f>data!O73</f>
        <v>1.9072045309421401E-2</v>
      </c>
      <c r="F73" s="1">
        <f>data!P73</f>
        <v>0.14347396620814901</v>
      </c>
      <c r="G73" s="1">
        <f>data!Q73</f>
        <v>3.8144090618842698E-2</v>
      </c>
      <c r="H73" s="1">
        <f>data!R73</f>
        <v>5.6718044167812197E-3</v>
      </c>
      <c r="I73" s="1">
        <f>data!S73</f>
        <v>3.3676952782643699E-3</v>
      </c>
      <c r="J73" s="1">
        <f>data!T73</f>
        <v>4.9646208504779202E-3</v>
      </c>
      <c r="K73" s="1">
        <f>data!U73</f>
        <v>2.9087332190795602E-3</v>
      </c>
      <c r="L73" s="1">
        <f>data!V73</f>
        <v>1.05185200970855</v>
      </c>
      <c r="M73" s="1">
        <f>data!W73</f>
        <v>1.1061650504173599</v>
      </c>
      <c r="N73" s="1">
        <f>data!X73</f>
        <v>1.0790085300629599</v>
      </c>
      <c r="O73" s="1">
        <f>data!Z73</f>
        <v>2.7156520354402899E-2</v>
      </c>
      <c r="P73" s="1">
        <f>data!AA73</f>
        <v>0.78096019571280495</v>
      </c>
      <c r="Q73" s="1">
        <f>data!AB73</f>
        <v>0.78132958433837296</v>
      </c>
      <c r="R73" s="1">
        <f>data!AC73</f>
        <v>0.78125</v>
      </c>
      <c r="S73" s="1">
        <f>data!AD73</f>
        <v>3.6938862556779001E-4</v>
      </c>
      <c r="T73" s="1">
        <f>data!AE73</f>
        <v>1.01392818592029E-2</v>
      </c>
      <c r="U73" s="1">
        <f>data!AF73</f>
        <v>0.81787109375</v>
      </c>
      <c r="V73" s="1">
        <f>data!AG73</f>
        <v>1.04007926522146E-4</v>
      </c>
      <c r="W73" s="1">
        <f>data!AH73</f>
        <v>0.99365234375</v>
      </c>
      <c r="X73" s="1">
        <f>data!AI73</f>
        <v>2.33048510202498E-5</v>
      </c>
      <c r="Y73" s="1">
        <f>data!AJ73</f>
        <v>50</v>
      </c>
      <c r="Z73" s="1">
        <f>data!AK73</f>
        <v>0.76039027328693998</v>
      </c>
      <c r="AA73" s="1">
        <f>data!AL73</f>
        <v>0.77046740893397103</v>
      </c>
      <c r="AB73" s="1">
        <f>data!AM73</f>
        <v>0.76171875</v>
      </c>
      <c r="AC73" s="1">
        <f>data!AN73</f>
        <v>1.0077135647030401E-2</v>
      </c>
      <c r="AD73" s="1">
        <f>data!AO73</f>
        <v>4.3475684718646899E-2</v>
      </c>
      <c r="AE73" s="1">
        <f>data!AP73</f>
        <v>1.4453125</v>
      </c>
      <c r="AF73" s="1">
        <f>data!AQ73</f>
        <v>2.8405659196484301E-5</v>
      </c>
      <c r="AG73" s="1">
        <f>data!AR73</f>
        <v>1.50390625</v>
      </c>
      <c r="AH73" s="1">
        <f>data!AS73</f>
        <v>2.08577739860429E-5</v>
      </c>
      <c r="AI73" s="1">
        <f>data!AT73</f>
        <v>7.2441529976408103E-5</v>
      </c>
      <c r="AJ73" s="1">
        <f>data!AU73</f>
        <v>7.8037140103129197E-5</v>
      </c>
      <c r="AK73" s="1">
        <f>data!AV73</f>
        <v>4.0193003491503397E-3</v>
      </c>
      <c r="AL73" s="1">
        <f>data!AW73</f>
        <v>5.3120690922658096E-3</v>
      </c>
      <c r="AM73" s="1">
        <f>data!AX73</f>
        <v>1.46910171000964E-4</v>
      </c>
      <c r="AN73" s="1">
        <f>data!AY73</f>
        <v>1.4898769344312801E-4</v>
      </c>
      <c r="AO73" s="1">
        <f>data!AZ73</f>
        <v>8.3392875257639996E-5</v>
      </c>
      <c r="AP73" s="1">
        <f>data!BA73</f>
        <v>1.04715541252101E-4</v>
      </c>
      <c r="AQ73" s="1">
        <f>data!BB73</f>
        <v>2.9628477371473299E-5</v>
      </c>
      <c r="AR73" s="1">
        <f>data!BC73</f>
        <v>1.7505786084961598E-5</v>
      </c>
      <c r="AS73" s="1">
        <f>data!BD73</f>
        <v>2.8732146878209501E-4</v>
      </c>
      <c r="AT73" s="1">
        <f>data!BE73</f>
        <v>5.9764343438020696E-4</v>
      </c>
      <c r="AU73" s="1">
        <f>data!BF73</f>
        <v>3.3365901677218398E-3</v>
      </c>
      <c r="AV73" s="1">
        <f>data!BG73</f>
        <v>2.3454376923671802E-3</v>
      </c>
      <c r="AW73" s="1">
        <f>data!BH73</f>
        <v>2.7934984078398299E-4</v>
      </c>
      <c r="AX73" s="1">
        <f>data!BI73</f>
        <v>3.7363083661805198E-4</v>
      </c>
      <c r="AY73" s="1">
        <f>data!BJ73</f>
        <v>2.8732146878209501E-4</v>
      </c>
      <c r="AZ73" s="1">
        <f>data!BK73</f>
        <v>5.9764343438020696E-4</v>
      </c>
      <c r="BA73" s="1">
        <f>data!BL73</f>
        <v>5.6873128770793401E-5</v>
      </c>
      <c r="BB73" s="1">
        <f>data!BM73</f>
        <v>7.0124938250668695E-5</v>
      </c>
      <c r="BC73" s="1">
        <f>data!BN73</f>
        <v>6.8490028961282298E-2</v>
      </c>
      <c r="BD73" s="1">
        <f>data!BO73</f>
        <v>6.3976743010145207E-2</v>
      </c>
      <c r="BE73" s="1">
        <f>data!BP73</f>
        <v>1.87872114592165E-2</v>
      </c>
      <c r="BF73" s="1">
        <f>data!BQ73</f>
        <v>1.1426171812973999E-2</v>
      </c>
      <c r="BG73" s="1">
        <f>data!BR73</f>
        <v>1.5106691636095199E-2</v>
      </c>
      <c r="BH73" s="1">
        <f>data!BS73</f>
        <v>1.35319148277332E-2</v>
      </c>
      <c r="BI73" s="1">
        <f>data!BT73</f>
        <v>5.2050410504411102E-3</v>
      </c>
      <c r="BJ73" s="1">
        <f>data!BU73</f>
        <v>5.3383337325187102E-2</v>
      </c>
      <c r="BK73" s="1">
        <f>data!BV73</f>
        <v>6.5392173576745302E-2</v>
      </c>
      <c r="BL73" s="1">
        <f>data!BW73</f>
        <v>25.296000296422601</v>
      </c>
      <c r="BM73" s="1">
        <f>data!BX73</f>
        <v>16.456673328412201</v>
      </c>
      <c r="BN73" s="1">
        <f>data!BY73</f>
        <v>4.5337543527820099</v>
      </c>
      <c r="BO73" s="1">
        <f>data!BZ73</f>
        <v>1.17516416239413</v>
      </c>
      <c r="BP73" s="1">
        <f>data!CA73</f>
        <v>0.28799999999999998</v>
      </c>
      <c r="BQ73" s="1">
        <f>data!CB73</f>
        <v>4.9000000000000004</v>
      </c>
      <c r="BR73" s="1">
        <f>data!CC73</f>
        <v>24.704000000000001</v>
      </c>
      <c r="BS73" s="1">
        <f>data!CD73</f>
        <v>0.36799999999999999</v>
      </c>
      <c r="BT73" s="1">
        <f>data!CE73</f>
        <v>14</v>
      </c>
      <c r="BU73" s="1">
        <f>data!CF73</f>
        <v>27</v>
      </c>
      <c r="BV73" s="1">
        <f>data!CG73</f>
        <v>0</v>
      </c>
      <c r="BW73" s="1">
        <f>data!CH73</f>
        <v>14</v>
      </c>
      <c r="BX73" s="1">
        <f>data!CI73</f>
        <v>57</v>
      </c>
      <c r="BY73" s="1">
        <f>data!CJ73</f>
        <v>40</v>
      </c>
      <c r="BZ73" s="1">
        <f>data!CK73</f>
        <v>358.16881847381597</v>
      </c>
      <c r="CA73" s="1">
        <f>data!CL73</f>
        <v>3</v>
      </c>
      <c r="CB73" s="1">
        <f>data!DG73</f>
        <v>15.031000000000001</v>
      </c>
      <c r="CC73" s="1">
        <f>data!J73</f>
        <v>0.09</v>
      </c>
      <c r="CD73" s="1">
        <f>data!CP73</f>
        <v>14</v>
      </c>
      <c r="CE73" s="1">
        <f>data!CQ73</f>
        <v>12</v>
      </c>
      <c r="CF73" s="1">
        <f>data!CR73</f>
        <v>23</v>
      </c>
      <c r="CG73" s="1">
        <f>data!DL73</f>
        <v>2617</v>
      </c>
      <c r="CH73" s="1">
        <f>data!B73</f>
        <v>-12.41</v>
      </c>
      <c r="CI73" s="1">
        <f>data!C73</f>
        <v>20.93</v>
      </c>
      <c r="CJ73" s="1">
        <f>data!DO73</f>
        <v>27.423495546397501</v>
      </c>
      <c r="CK73" s="1">
        <f>data!CN73</f>
        <v>-19.100000000000001</v>
      </c>
      <c r="CL73" s="1">
        <f>data!CO73</f>
        <v>17.399999999999999</v>
      </c>
      <c r="CM73" s="1">
        <f>data!DR73</f>
        <v>834.89349584066804</v>
      </c>
      <c r="CN73" s="1">
        <f>data!DS73</f>
        <v>25.921217434465898</v>
      </c>
      <c r="CO73" s="1">
        <f>IF(OR(data!DU73="Inf",data!DU73="NaN"),data!X73,data!DU73)</f>
        <v>1.13235982594058</v>
      </c>
      <c r="CP73" s="1">
        <f>data!DU73</f>
        <v>1.13235982594058</v>
      </c>
      <c r="CQ73" s="1">
        <f t="shared" si="2"/>
        <v>0.31902693765405732</v>
      </c>
      <c r="CR73" s="1">
        <f>data!DW73</f>
        <v>6.6472000000000003E-2</v>
      </c>
      <c r="CS73" s="1">
        <f>data!DX73</f>
        <v>282.82165500000002</v>
      </c>
      <c r="CT73" s="1" t="str">
        <f>data!DY73</f>
        <v>15.268730</v>
      </c>
      <c r="CU73" s="1" t="str">
        <f>data!DZ73</f>
        <v>20.317230</v>
      </c>
      <c r="CV73" s="1" t="str">
        <f>data!EA73</f>
        <v>0.070506</v>
      </c>
      <c r="CW73" s="1" t="str">
        <f>data!EB73</f>
        <v>1.805975</v>
      </c>
      <c r="CX73" s="1" t="str">
        <f>data!EC73</f>
        <v>282.821655</v>
      </c>
    </row>
    <row r="74" spans="1:102">
      <c r="A74" s="7">
        <f>data!A74</f>
        <v>38417</v>
      </c>
      <c r="B74" s="7" t="str">
        <f>data!K74</f>
        <v>IS32</v>
      </c>
      <c r="C74" s="1">
        <f>data!L74</f>
        <v>2147.5980033782298</v>
      </c>
      <c r="D74" s="1">
        <f>data!N74</f>
        <v>3.4413709776962197E-2</v>
      </c>
      <c r="E74" s="1">
        <f>data!O74</f>
        <v>3.6793977830713001E-3</v>
      </c>
      <c r="F74" s="1">
        <f>data!P74</f>
        <v>6.0033754276881499E-2</v>
      </c>
      <c r="G74" s="1">
        <f>data!Q74</f>
        <v>7.3587955661426098E-3</v>
      </c>
      <c r="H74" s="1">
        <f>data!R74</f>
        <v>4.7593788165163102E-3</v>
      </c>
      <c r="I74" s="1">
        <f>data!S74</f>
        <v>2.7392870367450401E-3</v>
      </c>
      <c r="J74" s="1">
        <f>data!T74</f>
        <v>5.0994073843817003E-3</v>
      </c>
      <c r="K74" s="1">
        <f>data!U74</f>
        <v>3.0322324697218302E-3</v>
      </c>
      <c r="L74" s="1">
        <f>data!V74</f>
        <v>2.8126354954171702</v>
      </c>
      <c r="M74" s="1">
        <f>data!W74</f>
        <v>3.1946582965443899</v>
      </c>
      <c r="N74" s="1">
        <f>data!X74</f>
        <v>3.0036468959807801</v>
      </c>
      <c r="O74" s="1">
        <f>data!Z74</f>
        <v>0.19101140056360999</v>
      </c>
      <c r="P74" s="1">
        <f>data!AA74</f>
        <v>0.37106807865465702</v>
      </c>
      <c r="Q74" s="1">
        <f>data!AB74</f>
        <v>0.37257380818532698</v>
      </c>
      <c r="R74" s="1">
        <f>data!AC74</f>
        <v>0.372314453125</v>
      </c>
      <c r="S74" s="1">
        <f>data!AD74</f>
        <v>1.50572953066941E-3</v>
      </c>
      <c r="T74" s="1">
        <f>data!AE74</f>
        <v>1.2243844217045999E-2</v>
      </c>
      <c r="U74" s="1">
        <f>data!AF74</f>
        <v>0.384521484375</v>
      </c>
      <c r="V74" s="1">
        <f>data!AG74</f>
        <v>7.3055759825799301E-4</v>
      </c>
      <c r="W74" s="1">
        <f>data!AH74</f>
        <v>0.400390625</v>
      </c>
      <c r="X74" s="1">
        <f>data!AI74</f>
        <v>3.0636095353809201E-4</v>
      </c>
      <c r="Y74" s="1">
        <f>data!AJ74</f>
        <v>40</v>
      </c>
      <c r="Z74" s="1">
        <f>data!AK74</f>
        <v>0.35188806618338597</v>
      </c>
      <c r="AA74" s="1">
        <f>data!AL74</f>
        <v>0.37766063796289701</v>
      </c>
      <c r="AB74" s="1">
        <f>data!AM74</f>
        <v>0.37109375</v>
      </c>
      <c r="AC74" s="1">
        <f>data!AN74</f>
        <v>2.57725717795113E-2</v>
      </c>
      <c r="AD74" s="1">
        <f>data!AO74</f>
        <v>1.3669644201547501E-2</v>
      </c>
      <c r="AE74" s="1">
        <f>data!AP74</f>
        <v>0.46875</v>
      </c>
      <c r="AF74" s="1">
        <f>data!AQ74</f>
        <v>2.4311513011805001E-4</v>
      </c>
      <c r="AG74" s="1">
        <f>data!AR74</f>
        <v>0.625</v>
      </c>
      <c r="AH74" s="1">
        <f>data!AS74</f>
        <v>3.4860376173168799E-4</v>
      </c>
      <c r="AI74" s="1">
        <f>data!AT74</f>
        <v>3.9319198946426598E-4</v>
      </c>
      <c r="AJ74" s="1">
        <f>data!AU74</f>
        <v>2.21844101430875E-4</v>
      </c>
      <c r="AK74" s="1">
        <f>data!AV74</f>
        <v>1.9478200272965199E-3</v>
      </c>
      <c r="AL74" s="1">
        <f>data!AW74</f>
        <v>2.7567783850128702E-3</v>
      </c>
      <c r="AM74" s="1">
        <f>data!AX74</f>
        <v>3.1297021633458797E-4</v>
      </c>
      <c r="AN74" s="1">
        <f>data!AY74</f>
        <v>2.89680612677708E-4</v>
      </c>
      <c r="AO74" s="1">
        <f>data!AZ74</f>
        <v>1.4115007674045201E-4</v>
      </c>
      <c r="AP74" s="1">
        <f>data!BA74</f>
        <v>7.9193628946356597E-5</v>
      </c>
      <c r="AQ74" s="1">
        <f>data!BB74</f>
        <v>4.0436613966921097E-5</v>
      </c>
      <c r="AR74" s="1">
        <f>data!BC74</f>
        <v>4.4054263061274202E-5</v>
      </c>
      <c r="AS74" s="1">
        <f>data!BD74</f>
        <v>8.5261220661075703E-4</v>
      </c>
      <c r="AT74" s="1">
        <f>data!BE74</f>
        <v>6.1362328719644999E-4</v>
      </c>
      <c r="AU74" s="1">
        <f>data!BF74</f>
        <v>1.8978899488586399E-3</v>
      </c>
      <c r="AV74" s="1">
        <f>data!BG74</f>
        <v>2.1708613255692799E-3</v>
      </c>
      <c r="AW74" s="1">
        <f>data!BH74</f>
        <v>2.1714294132251199E-4</v>
      </c>
      <c r="AX74" s="1">
        <f>data!BI74</f>
        <v>1.08612862181259E-4</v>
      </c>
      <c r="AY74" s="1">
        <f>data!BJ74</f>
        <v>1.5131078223253099E-4</v>
      </c>
      <c r="AZ74" s="1">
        <f>data!BK74</f>
        <v>1.1661729380223499E-4</v>
      </c>
      <c r="BA74" s="1">
        <f>data!BL74</f>
        <v>6.0677116301990298E-5</v>
      </c>
      <c r="BB74" s="1">
        <f>data!BM74</f>
        <v>6.2225663555251105E-5</v>
      </c>
      <c r="BC74" s="1">
        <f>data!BN74</f>
        <v>3.2564797515487201E-2</v>
      </c>
      <c r="BD74" s="1">
        <f>data!BO74</f>
        <v>8.4181118429428603E-3</v>
      </c>
      <c r="BE74" s="1">
        <f>data!BP74</f>
        <v>1.11442955537012E-2</v>
      </c>
      <c r="BF74" s="1">
        <f>data!BQ74</f>
        <v>1.21395661249947E-2</v>
      </c>
      <c r="BG74" s="1">
        <f>data!BR74</f>
        <v>1.16419308393479E-2</v>
      </c>
      <c r="BH74" s="1">
        <f>data!BS74</f>
        <v>8.4895206773107903E-4</v>
      </c>
      <c r="BI74" s="1">
        <f>data!BT74</f>
        <v>7.0376257007702804E-4</v>
      </c>
      <c r="BJ74" s="1">
        <f>data!BU74</f>
        <v>2.0922866676139299E-2</v>
      </c>
      <c r="BK74" s="1">
        <f>data!BV74</f>
        <v>8.4608112266850496E-3</v>
      </c>
      <c r="BL74" s="1">
        <f>data!BW74</f>
        <v>12.613779358883701</v>
      </c>
      <c r="BM74" s="1">
        <f>data!BX74</f>
        <v>7.4227510175911897</v>
      </c>
      <c r="BN74" s="1">
        <f>data!BY74</f>
        <v>2.7971990183469599</v>
      </c>
      <c r="BO74" s="1">
        <f>data!BZ74</f>
        <v>0.333681584740811</v>
      </c>
      <c r="BP74" s="1">
        <f>data!CA74</f>
        <v>0.21</v>
      </c>
      <c r="BQ74" s="1">
        <f>data!CB74</f>
        <v>0.7</v>
      </c>
      <c r="BR74" s="1">
        <f>data!CC74</f>
        <v>244.29400000000001</v>
      </c>
      <c r="BS74" s="1">
        <f>data!CD74</f>
        <v>0.29299999999999998</v>
      </c>
      <c r="BT74" s="1">
        <f>data!CE74</f>
        <v>15</v>
      </c>
      <c r="BU74" s="1">
        <f>data!CF74</f>
        <v>37</v>
      </c>
      <c r="BV74" s="1">
        <f>data!CG74</f>
        <v>0</v>
      </c>
      <c r="BW74" s="1">
        <f>data!CH74</f>
        <v>16</v>
      </c>
      <c r="BX74" s="1">
        <f>data!CI74</f>
        <v>18</v>
      </c>
      <c r="BY74" s="1">
        <f>data!CJ74</f>
        <v>16</v>
      </c>
      <c r="BZ74" s="1">
        <f>data!CK74</f>
        <v>454.99999976158102</v>
      </c>
      <c r="CA74" s="1">
        <f>data!CL74</f>
        <v>1</v>
      </c>
      <c r="CB74" s="1">
        <f>data!DG74</f>
        <v>-5.4675000000000002</v>
      </c>
      <c r="CC74" s="1">
        <f>data!J74</f>
        <v>0.09</v>
      </c>
      <c r="CD74" s="1">
        <f>data!CP74</f>
        <v>14</v>
      </c>
      <c r="CE74" s="1">
        <f>data!CQ74</f>
        <v>12</v>
      </c>
      <c r="CF74" s="1">
        <f>data!CR74</f>
        <v>23</v>
      </c>
      <c r="CG74" s="1">
        <f>data!DL74</f>
        <v>7537</v>
      </c>
      <c r="CH74" s="1">
        <f>data!B74</f>
        <v>-12.41</v>
      </c>
      <c r="CI74" s="1">
        <f>data!C74</f>
        <v>20.93</v>
      </c>
      <c r="CJ74" s="1">
        <f>data!DO74</f>
        <v>234.06988217731401</v>
      </c>
      <c r="CK74" s="1">
        <f>data!CN74</f>
        <v>-1.3</v>
      </c>
      <c r="CL74" s="1">
        <f>data!CO74</f>
        <v>36.799999999999997</v>
      </c>
      <c r="CM74" s="1">
        <f>data!DR74</f>
        <v>2147.5980033782298</v>
      </c>
      <c r="CN74" s="1">
        <f>data!DS74</f>
        <v>233.98125136302701</v>
      </c>
      <c r="CO74" s="1">
        <f>IF(OR(data!DU74="Inf",data!DU74="NaN"),data!X74,data!DU74)</f>
        <v>2.9470973915320702</v>
      </c>
      <c r="CP74" s="1">
        <f>data!DU74</f>
        <v>2.9470973915320702</v>
      </c>
      <c r="CQ74" s="1">
        <f t="shared" si="2"/>
        <v>0.28494069303147534</v>
      </c>
      <c r="CR74" s="1">
        <f>data!DW74</f>
        <v>9.5380280000000006</v>
      </c>
      <c r="CS74" s="1">
        <f>data!DX74</f>
        <v>282.94430499999999</v>
      </c>
      <c r="CT74" s="1" t="str">
        <f>data!DY74</f>
        <v>-5.220770</v>
      </c>
      <c r="CU74" s="1" t="str">
        <f>data!DZ74</f>
        <v>-4.434801</v>
      </c>
      <c r="CV74" s="1" t="str">
        <f>data!EA74</f>
        <v>-8.245155</v>
      </c>
      <c r="CW74" s="1" t="str">
        <f>data!EB74</f>
        <v>-5.343069</v>
      </c>
      <c r="CX74" s="1" t="str">
        <f>data!EC74</f>
        <v>282.944305</v>
      </c>
    </row>
    <row r="75" spans="1:102">
      <c r="A75" s="7">
        <f>data!A75</f>
        <v>38353</v>
      </c>
      <c r="B75" s="7" t="str">
        <f>data!K75</f>
        <v>IS31</v>
      </c>
      <c r="C75" s="1">
        <f>data!L75</f>
        <v>4191.0927784832202</v>
      </c>
      <c r="D75" s="1">
        <f>data!N75</f>
        <v>7.4256923431105903E-2</v>
      </c>
      <c r="E75" s="1">
        <f>data!O75</f>
        <v>2.5600271894871501E-2</v>
      </c>
      <c r="F75" s="1">
        <f>data!P75</f>
        <v>0.118902542762696</v>
      </c>
      <c r="G75" s="1">
        <f>data!Q75</f>
        <v>5.1200543789743001E-2</v>
      </c>
      <c r="H75" s="1">
        <f>data!R75</f>
        <v>1.2080222403129099E-2</v>
      </c>
      <c r="I75" s="1">
        <f>data!S75</f>
        <v>7.0001297075034203E-3</v>
      </c>
      <c r="J75" s="1">
        <f>data!T75</f>
        <v>1.3513380814425401E-2</v>
      </c>
      <c r="K75" s="1">
        <f>data!U75</f>
        <v>7.96459545397484E-3</v>
      </c>
      <c r="L75" s="1">
        <f>data!V75</f>
        <v>3.1985878891477699</v>
      </c>
      <c r="M75" s="1">
        <f>data!W75</f>
        <v>3.5657821351513199</v>
      </c>
      <c r="N75" s="1">
        <f>data!X75</f>
        <v>3.38218501214955</v>
      </c>
      <c r="O75" s="1">
        <f>data!Z75</f>
        <v>0.183597123001775</v>
      </c>
      <c r="P75" s="1">
        <f>data!AA75</f>
        <v>0.26523668167752501</v>
      </c>
      <c r="Q75" s="1">
        <f>data!AB75</f>
        <v>0.266946909253723</v>
      </c>
      <c r="R75" s="1">
        <f>data!AC75</f>
        <v>0.26611328125</v>
      </c>
      <c r="S75" s="1">
        <f>data!AD75</f>
        <v>1.7102275761981E-3</v>
      </c>
      <c r="T75" s="1">
        <f>data!AE75</f>
        <v>7.9233337629838099E-2</v>
      </c>
      <c r="U75" s="1">
        <f>data!AF75</f>
        <v>0.28076171875</v>
      </c>
      <c r="V75" s="1">
        <f>data!AG75</f>
        <v>1.20645643158408E-2</v>
      </c>
      <c r="W75" s="1">
        <f>data!AH75</f>
        <v>0.2880859375</v>
      </c>
      <c r="X75" s="1">
        <f>data!AI75</f>
        <v>1.0231781476161999E-2</v>
      </c>
      <c r="Y75" s="1">
        <f>data!AJ75</f>
        <v>50</v>
      </c>
      <c r="Z75" s="1">
        <f>data!AK75</f>
        <v>0.19612514885535201</v>
      </c>
      <c r="AA75" s="1">
        <f>data!AL75</f>
        <v>0.292844839376043</v>
      </c>
      <c r="AB75" s="1">
        <f>data!AM75</f>
        <v>0.21484375</v>
      </c>
      <c r="AC75" s="1">
        <f>data!AN75</f>
        <v>9.6719690520691196E-2</v>
      </c>
      <c r="AD75" s="1">
        <f>data!AO75</f>
        <v>6.4206486490765699E-2</v>
      </c>
      <c r="AE75" s="1">
        <f>data!AP75</f>
        <v>0.9375</v>
      </c>
      <c r="AF75" s="1">
        <f>data!AQ75</f>
        <v>8.7753704031521298E-5</v>
      </c>
      <c r="AG75" s="1">
        <f>data!AR75</f>
        <v>0.99609375</v>
      </c>
      <c r="AH75" s="1">
        <f>data!AS75</f>
        <v>8.1855247208568904E-5</v>
      </c>
      <c r="AI75" s="1">
        <f>data!AT75</f>
        <v>4.5272747308927599E-3</v>
      </c>
      <c r="AJ75" s="1">
        <f>data!AU75</f>
        <v>5.9746707947724497E-3</v>
      </c>
      <c r="AK75" s="1">
        <f>data!AV75</f>
        <v>5.2454281799604397E-3</v>
      </c>
      <c r="AL75" s="1">
        <f>data!AW75</f>
        <v>7.7990834438103904E-3</v>
      </c>
      <c r="AM75" s="1">
        <f>data!AX75</f>
        <v>3.88253171462027E-4</v>
      </c>
      <c r="AN75" s="1">
        <f>data!AY75</f>
        <v>4.9104454590764802E-4</v>
      </c>
      <c r="AO75" s="1">
        <f>data!AZ75</f>
        <v>5.58924816061727E-5</v>
      </c>
      <c r="AP75" s="1">
        <f>data!BA75</f>
        <v>6.4884384152917793E-5</v>
      </c>
      <c r="AQ75" s="1">
        <f>data!BB75</f>
        <v>3.9341744791742103E-5</v>
      </c>
      <c r="AR75" s="1">
        <f>data!BC75</f>
        <v>5.3510599195089197E-5</v>
      </c>
      <c r="AS75" s="1">
        <f>data!BD75</f>
        <v>2.68177173436412E-2</v>
      </c>
      <c r="AT75" s="1">
        <f>data!BE75</f>
        <v>3.08346886828328E-2</v>
      </c>
      <c r="AU75" s="1">
        <f>data!BF75</f>
        <v>1.25559173760673E-2</v>
      </c>
      <c r="AV75" s="1">
        <f>data!BG75</f>
        <v>1.22608251009164E-2</v>
      </c>
      <c r="AW75" s="1">
        <f>data!BH75</f>
        <v>7.0063891349561396E-4</v>
      </c>
      <c r="AX75" s="1">
        <f>data!BI75</f>
        <v>1.03519437360284E-3</v>
      </c>
      <c r="AY75" s="1">
        <f>data!BJ75</f>
        <v>4.2450830409644702E-5</v>
      </c>
      <c r="AZ75" s="1">
        <f>data!BK75</f>
        <v>4.5019208466560499E-5</v>
      </c>
      <c r="BA75" s="1">
        <f>data!BL75</f>
        <v>4.6302232323389799E-5</v>
      </c>
      <c r="BB75" s="1">
        <f>data!BM75</f>
        <v>3.6168504275710297E-5</v>
      </c>
      <c r="BC75" s="1">
        <f>data!BN75</f>
        <v>9.8039615282057999E-2</v>
      </c>
      <c r="BD75" s="1">
        <f>data!BO75</f>
        <v>0.123979720846362</v>
      </c>
      <c r="BE75" s="1">
        <f>data!BP75</f>
        <v>4.0212449930903303E-2</v>
      </c>
      <c r="BF75" s="1">
        <f>data!BQ75</f>
        <v>5.1842106169472602E-2</v>
      </c>
      <c r="BG75" s="1">
        <f>data!BR75</f>
        <v>4.60272780501879E-2</v>
      </c>
      <c r="BH75" s="1">
        <f>data!BS75</f>
        <v>4.7007274123807702E-2</v>
      </c>
      <c r="BI75" s="1">
        <f>data!BT75</f>
        <v>8.2234087891607903E-3</v>
      </c>
      <c r="BJ75" s="1">
        <f>data!BU75</f>
        <v>5.2012337231870098E-2</v>
      </c>
      <c r="BK75" s="1">
        <f>data!BV75</f>
        <v>0.132592062363071</v>
      </c>
      <c r="BL75" s="1">
        <f>data!BW75</f>
        <v>9.8427445120461492</v>
      </c>
      <c r="BM75" s="1">
        <f>data!BX75</f>
        <v>7.1059583572804099</v>
      </c>
      <c r="BN75" s="1">
        <f>data!BY75</f>
        <v>2.1300328725751698</v>
      </c>
      <c r="BO75" s="1">
        <f>data!BZ75</f>
        <v>0.318738962104472</v>
      </c>
      <c r="BP75" s="1">
        <f>data!CA75</f>
        <v>0.19800000000000001</v>
      </c>
      <c r="BQ75" s="1">
        <f>data!CB75</f>
        <v>1.8</v>
      </c>
      <c r="BR75" s="1">
        <f>data!CC75</f>
        <v>253.60300000000001</v>
      </c>
      <c r="BS75" s="1">
        <f>data!CD75</f>
        <v>0.34100000000000003</v>
      </c>
      <c r="BT75" s="1">
        <f>data!CE75</f>
        <v>6</v>
      </c>
      <c r="BU75" s="1">
        <f>data!CF75</f>
        <v>59</v>
      </c>
      <c r="BV75" s="1">
        <f>data!CG75</f>
        <v>15</v>
      </c>
      <c r="BW75" s="1">
        <f>data!CH75</f>
        <v>7</v>
      </c>
      <c r="BX75" s="1">
        <f>data!CI75</f>
        <v>34</v>
      </c>
      <c r="BY75" s="1">
        <f>data!CJ75</f>
        <v>8</v>
      </c>
      <c r="BZ75" s="1">
        <f>data!CK75</f>
        <v>240.53469395637501</v>
      </c>
      <c r="CA75" s="1">
        <f>data!CL75</f>
        <v>1</v>
      </c>
      <c r="CB75" s="1">
        <f>data!DG75</f>
        <v>52.14</v>
      </c>
      <c r="CC75" s="1">
        <f>data!J75</f>
        <v>0.94</v>
      </c>
      <c r="CD75" s="1">
        <f>data!CP75</f>
        <v>3</v>
      </c>
      <c r="CE75" s="1">
        <f>data!CQ75</f>
        <v>44</v>
      </c>
      <c r="CF75" s="1">
        <f>data!CR75</f>
        <v>9</v>
      </c>
      <c r="CG75" s="1">
        <f>data!DL75</f>
        <v>13864</v>
      </c>
      <c r="CH75" s="1">
        <f>data!B75</f>
        <v>32.700000000000003</v>
      </c>
      <c r="CI75" s="1">
        <f>data!C75</f>
        <v>12.4</v>
      </c>
      <c r="CJ75" s="1">
        <f>data!DO75</f>
        <v>259.69695314400599</v>
      </c>
      <c r="CK75" s="1">
        <f>data!CN75</f>
        <v>50.4</v>
      </c>
      <c r="CL75" s="1">
        <f>data!CO75</f>
        <v>58</v>
      </c>
      <c r="CM75" s="1">
        <f>data!DR75</f>
        <v>4191.0927784832202</v>
      </c>
      <c r="CN75" s="1">
        <f>data!DS75</f>
        <v>259.71748510856298</v>
      </c>
      <c r="CO75" s="1">
        <f>IF(OR(data!DU75="Inf",data!DU75="NaN"),data!X75,data!DU75)</f>
        <v>4.08712122452161</v>
      </c>
      <c r="CP75" s="1">
        <f>data!DU75</f>
        <v>4.08712122452161</v>
      </c>
      <c r="CQ75" s="1">
        <f t="shared" si="2"/>
        <v>0.30230040237184219</v>
      </c>
      <c r="CR75" s="1">
        <f>data!DW75</f>
        <v>-12.035485</v>
      </c>
      <c r="CS75" s="1">
        <f>data!DX75</f>
        <v>260.03033399999998</v>
      </c>
      <c r="CT75" s="1" t="str">
        <f>data!DY75</f>
        <v>53.050140</v>
      </c>
      <c r="CU75" s="1" t="str">
        <f>data!DZ75</f>
        <v>29.391830</v>
      </c>
      <c r="CV75" s="1" t="str">
        <f>data!EA75</f>
        <v>12.525084</v>
      </c>
      <c r="CW75" s="1" t="str">
        <f>data!EB75</f>
        <v>0.422535</v>
      </c>
      <c r="CX75" s="1" t="str">
        <f>data!EC75</f>
        <v>260.030334</v>
      </c>
    </row>
    <row r="76" spans="1:102">
      <c r="A76" s="7">
        <f>data!A76</f>
        <v>38350</v>
      </c>
      <c r="B76" s="7" t="str">
        <f>data!K76</f>
        <v>IS22</v>
      </c>
      <c r="C76" s="1">
        <f>data!L76</f>
        <v>2742.9571595010798</v>
      </c>
      <c r="D76" s="1">
        <f>data!N76</f>
        <v>9.0810475359404202E-2</v>
      </c>
      <c r="E76" s="1">
        <f>data!O76</f>
        <v>2.0344350881140501E-2</v>
      </c>
      <c r="F76" s="1">
        <f>data!P76</f>
        <v>0.15147630818666999</v>
      </c>
      <c r="G76" s="1">
        <f>data!Q76</f>
        <v>4.0688701762281003E-2</v>
      </c>
      <c r="H76" s="1">
        <f>data!R76</f>
        <v>1.2491138882402801E-2</v>
      </c>
      <c r="I76" s="1">
        <f>data!S76</f>
        <v>7.4363308158058297E-3</v>
      </c>
      <c r="J76" s="1">
        <f>data!T76</f>
        <v>1.23147800311359E-2</v>
      </c>
      <c r="K76" s="1">
        <f>data!U76</f>
        <v>7.1852085845674103E-3</v>
      </c>
      <c r="L76" s="1">
        <f>data!V76</f>
        <v>3.1277461012928098</v>
      </c>
      <c r="M76" s="1">
        <f>data!W76</f>
        <v>4.0367585663300396</v>
      </c>
      <c r="N76" s="1">
        <f>data!X76</f>
        <v>3.58225233381143</v>
      </c>
      <c r="O76" s="1">
        <f>data!Z76</f>
        <v>0.454506232518611</v>
      </c>
      <c r="P76" s="1">
        <f>data!AA76</f>
        <v>0.18893574706698299</v>
      </c>
      <c r="Q76" s="1">
        <f>data!AB76</f>
        <v>0.18960245687404001</v>
      </c>
      <c r="R76" s="1">
        <f>data!AC76</f>
        <v>0.189208984375</v>
      </c>
      <c r="S76" s="1">
        <f>data!AD76</f>
        <v>6.6670980705660398E-4</v>
      </c>
      <c r="T76" s="1">
        <f>data!AE76</f>
        <v>0.333217319672519</v>
      </c>
      <c r="U76" s="1">
        <f>data!AF76</f>
        <v>0.19287109375</v>
      </c>
      <c r="V76" s="1">
        <f>data!AG76</f>
        <v>2.5088939726587E-2</v>
      </c>
      <c r="W76" s="1">
        <f>data!AH76</f>
        <v>0.2197265625</v>
      </c>
      <c r="X76" s="1">
        <f>data!AI76</f>
        <v>3.1656079463057103E-2</v>
      </c>
      <c r="Y76" s="1">
        <f>data!AJ76</f>
        <v>40</v>
      </c>
      <c r="Z76" s="1">
        <f>data!AK76</f>
        <v>0.173586883143654</v>
      </c>
      <c r="AA76" s="1">
        <f>data!AL76</f>
        <v>0.28788848948225199</v>
      </c>
      <c r="AB76" s="1">
        <f>data!AM76</f>
        <v>0.25390625</v>
      </c>
      <c r="AC76" s="1">
        <f>data!AN76</f>
        <v>0.114301606338598</v>
      </c>
      <c r="AD76" s="1">
        <f>data!AO76</f>
        <v>0.17326454787582801</v>
      </c>
      <c r="AE76" s="1">
        <f>data!AP76</f>
        <v>0.2734375</v>
      </c>
      <c r="AF76" s="1">
        <f>data!AQ76</f>
        <v>3.21483699620655E-2</v>
      </c>
      <c r="AG76" s="1">
        <f>data!AR76</f>
        <v>0.33203125</v>
      </c>
      <c r="AH76" s="1">
        <f>data!AS76</f>
        <v>7.88522307651459E-3</v>
      </c>
      <c r="AI76" s="1">
        <f>data!AT76</f>
        <v>1.69881759067728E-2</v>
      </c>
      <c r="AJ76" s="1">
        <f>data!AU76</f>
        <v>8.7092432229370405E-3</v>
      </c>
      <c r="AK76" s="1">
        <f>data!AV76</f>
        <v>7.6100561227058399E-3</v>
      </c>
      <c r="AL76" s="1">
        <f>data!AW76</f>
        <v>6.6138702289939497E-3</v>
      </c>
      <c r="AM76" s="1">
        <f>data!AX76</f>
        <v>6.9346923928942795E-4</v>
      </c>
      <c r="AN76" s="1">
        <f>data!AY76</f>
        <v>5.1815092586203297E-4</v>
      </c>
      <c r="AO76" s="1">
        <f>data!AZ76</f>
        <v>1.7273988289590901E-4</v>
      </c>
      <c r="AP76" s="1">
        <f>data!BA76</f>
        <v>1.9563571519297599E-4</v>
      </c>
      <c r="AQ76" s="1">
        <f>data!BB76</f>
        <v>6.0289255724832902E-5</v>
      </c>
      <c r="AR76" s="1">
        <f>data!BC76</f>
        <v>4.1655276201141297E-5</v>
      </c>
      <c r="AS76" s="1">
        <f>data!BD76</f>
        <v>6.7705092191566799E-2</v>
      </c>
      <c r="AT76" s="1">
        <f>data!BE76</f>
        <v>5.9669977838339897E-2</v>
      </c>
      <c r="AU76" s="1">
        <f>data!BF76</f>
        <v>4.63126853167867E-2</v>
      </c>
      <c r="AV76" s="1">
        <f>data!BG76</f>
        <v>5.6280638354997498E-2</v>
      </c>
      <c r="AW76" s="1">
        <f>data!BH76</f>
        <v>6.09191816451969E-4</v>
      </c>
      <c r="AX76" s="1">
        <f>data!BI76</f>
        <v>5.8108721200681704E-4</v>
      </c>
      <c r="AY76" s="1">
        <f>data!BJ76</f>
        <v>1.6629108746506001E-4</v>
      </c>
      <c r="AZ76" s="1">
        <f>data!BK76</f>
        <v>7.7968016688265403E-5</v>
      </c>
      <c r="BA76" s="1">
        <f>data!BL76</f>
        <v>6.2825404294629305E-5</v>
      </c>
      <c r="BB76" s="1">
        <f>data!BM76</f>
        <v>7.569853782441E-5</v>
      </c>
      <c r="BC76" s="1">
        <f>data!BN76</f>
        <v>0.24656481648609299</v>
      </c>
      <c r="BD76" s="1">
        <f>data!BO76</f>
        <v>5.01258067874151E-2</v>
      </c>
      <c r="BE76" s="1">
        <f>data!BP76</f>
        <v>9.5581852487104504E-2</v>
      </c>
      <c r="BF76" s="1">
        <f>data!BQ76</f>
        <v>0.10068851162001199</v>
      </c>
      <c r="BG76" s="1">
        <f>data!BR76</f>
        <v>9.8135182053558298E-2</v>
      </c>
      <c r="BH76" s="1">
        <f>data!BS76</f>
        <v>1.8687603541723299E-2</v>
      </c>
      <c r="BI76" s="1">
        <f>data!BT76</f>
        <v>3.6109533020871301E-3</v>
      </c>
      <c r="BJ76" s="1">
        <f>data!BU76</f>
        <v>0.14842963443253401</v>
      </c>
      <c r="BK76" s="1">
        <f>data!BV76</f>
        <v>5.3496009498110203E-2</v>
      </c>
      <c r="BL76" s="1">
        <f>data!BW76</f>
        <v>12.1267011449265</v>
      </c>
      <c r="BM76" s="1">
        <f>data!BX76</f>
        <v>7.9202273787072803</v>
      </c>
      <c r="BN76" s="1">
        <f>data!BY76</f>
        <v>2.5125017483691798</v>
      </c>
      <c r="BO76" s="1">
        <f>data!BZ76</f>
        <v>0.173787485264394</v>
      </c>
      <c r="BP76" s="1">
        <f>data!CA76</f>
        <v>0.21</v>
      </c>
      <c r="BQ76" s="1">
        <f>data!CB76</f>
        <v>3.6</v>
      </c>
      <c r="BR76" s="1">
        <f>data!CC76</f>
        <v>58.017000000000003</v>
      </c>
      <c r="BS76" s="1">
        <f>data!CD76</f>
        <v>0.35799999999999998</v>
      </c>
      <c r="BT76" s="1">
        <f>data!CE76</f>
        <v>8</v>
      </c>
      <c r="BU76" s="1">
        <f>data!CF76</f>
        <v>41</v>
      </c>
      <c r="BV76" s="1">
        <f>data!CG76</f>
        <v>37</v>
      </c>
      <c r="BW76" s="1">
        <f>data!CH76</f>
        <v>9</v>
      </c>
      <c r="BX76" s="1">
        <f>data!CI76</f>
        <v>34</v>
      </c>
      <c r="BY76" s="1">
        <f>data!CJ76</f>
        <v>35</v>
      </c>
      <c r="BZ76" s="1">
        <f>data!CK76</f>
        <v>586.16190481185902</v>
      </c>
      <c r="CA76" s="1">
        <f>data!CL76</f>
        <v>4</v>
      </c>
      <c r="CB76" s="1">
        <f>data!DG76</f>
        <v>43.512099999999997</v>
      </c>
      <c r="CC76" s="1">
        <f>data!J76</f>
        <v>0.15</v>
      </c>
      <c r="CD76" s="1">
        <f>data!CP76</f>
        <v>7</v>
      </c>
      <c r="CE76" s="1">
        <f>data!CQ76</f>
        <v>11</v>
      </c>
      <c r="CF76" s="1">
        <f>data!CR76</f>
        <v>45</v>
      </c>
      <c r="CG76" s="1">
        <f>data!DL76</f>
        <v>8918</v>
      </c>
      <c r="CH76" s="1">
        <f>data!B76</f>
        <v>-8.5</v>
      </c>
      <c r="CI76" s="1">
        <f>data!C76</f>
        <v>-171.8</v>
      </c>
      <c r="CJ76" s="1">
        <f>data!DO76</f>
        <v>60.549182713817501</v>
      </c>
      <c r="CK76" s="1">
        <f>data!CN76</f>
        <v>-22.1</v>
      </c>
      <c r="CL76" s="1">
        <f>data!CO76</f>
        <v>166.3</v>
      </c>
      <c r="CM76" s="1">
        <f>data!DR76</f>
        <v>2742.9571595010798</v>
      </c>
      <c r="CN76" s="1">
        <f>data!DS76</f>
        <v>59.641446379446101</v>
      </c>
      <c r="CO76" s="1">
        <f>IF(OR(data!DU76="Inf",data!DU76="NaN"),data!X76,data!DU76)</f>
        <v>4.1725325387133001</v>
      </c>
      <c r="CP76" s="1">
        <f>data!DU76</f>
        <v>4.1725325387133001</v>
      </c>
      <c r="CQ76" s="1">
        <f t="shared" si="2"/>
        <v>0.30757537110350747</v>
      </c>
      <c r="CR76" s="1">
        <f>data!DW76</f>
        <v>0.17832600000000001</v>
      </c>
      <c r="CS76" s="1">
        <f>data!DX76</f>
        <v>281.201843</v>
      </c>
      <c r="CT76" s="1" t="str">
        <f>data!DY76</f>
        <v>43.598148</v>
      </c>
      <c r="CU76" s="1" t="str">
        <f>data!DZ76</f>
        <v>22.780476</v>
      </c>
      <c r="CV76" s="1" t="str">
        <f>data!EA76</f>
        <v>-0.692062</v>
      </c>
      <c r="CW76" s="1" t="str">
        <f>data!EB76</f>
        <v>5.665140</v>
      </c>
      <c r="CX76" s="1" t="str">
        <f>data!EC76</f>
        <v>281.201843</v>
      </c>
    </row>
    <row r="77" spans="1:102">
      <c r="A77" s="7">
        <f>data!A77</f>
        <v>38332</v>
      </c>
      <c r="B77" s="7" t="str">
        <f>data!K77</f>
        <v>IS34</v>
      </c>
      <c r="C77" s="1">
        <f>data!L77</f>
        <v>1437.38738678952</v>
      </c>
      <c r="D77" s="1">
        <f>data!N77</f>
        <v>0.13854761053969999</v>
      </c>
      <c r="E77" s="1">
        <f>data!O77</f>
        <v>1.3353466460972E-2</v>
      </c>
      <c r="F77" s="1">
        <f>data!P77</f>
        <v>0.197401104461254</v>
      </c>
      <c r="G77" s="1">
        <f>data!Q77</f>
        <v>2.6706932921944E-2</v>
      </c>
      <c r="H77" s="1">
        <f>data!R77</f>
        <v>1.1637587399162199E-2</v>
      </c>
      <c r="I77" s="1">
        <f>data!S77</f>
        <v>6.8667413485616301E-3</v>
      </c>
      <c r="J77" s="1">
        <f>data!T77</f>
        <v>1.68730159413608E-2</v>
      </c>
      <c r="K77" s="1">
        <f>data!U77</f>
        <v>9.9832354012983297E-3</v>
      </c>
      <c r="L77" s="1">
        <f>data!V77</f>
        <v>2.80547971452481</v>
      </c>
      <c r="M77" s="1">
        <f>data!W77</f>
        <v>3.3196978817949199</v>
      </c>
      <c r="N77" s="1">
        <f>data!X77</f>
        <v>3.0625887981598701</v>
      </c>
      <c r="O77" s="1">
        <f>data!Z77</f>
        <v>0.25710908363505802</v>
      </c>
      <c r="P77" s="1">
        <f>data!AA77</f>
        <v>0.32169342958878999</v>
      </c>
      <c r="Q77" s="1">
        <f>data!AB77</f>
        <v>0.32252265608768899</v>
      </c>
      <c r="R77" s="1">
        <f>data!AC77</f>
        <v>0.322265625</v>
      </c>
      <c r="S77" s="1">
        <f>data!AD77</f>
        <v>8.2922649889899402E-4</v>
      </c>
      <c r="T77" s="1">
        <f>data!AE77</f>
        <v>0.107285488545747</v>
      </c>
      <c r="U77" s="1">
        <f>data!AF77</f>
        <v>0.3271484375</v>
      </c>
      <c r="V77" s="1">
        <f>data!AG77</f>
        <v>1.8336233374862099E-3</v>
      </c>
      <c r="W77" s="1">
        <f>data!AH77</f>
        <v>0.34912109375</v>
      </c>
      <c r="X77" s="1">
        <f>data!AI77</f>
        <v>6.8867810374022599E-3</v>
      </c>
      <c r="Y77" s="1">
        <f>data!AJ77</f>
        <v>40</v>
      </c>
      <c r="Z77" s="1">
        <f>data!AK77</f>
        <v>0.37533341541661702</v>
      </c>
      <c r="AA77" s="1">
        <f>data!AL77</f>
        <v>0.39586221124840298</v>
      </c>
      <c r="AB77" s="1">
        <f>data!AM77</f>
        <v>0.390625</v>
      </c>
      <c r="AC77" s="1">
        <f>data!AN77</f>
        <v>2.0528795831785199E-2</v>
      </c>
      <c r="AD77" s="1">
        <f>data!AO77</f>
        <v>9.7239040920577294E-2</v>
      </c>
      <c r="AE77" s="1">
        <f>data!AP77</f>
        <v>1.07421875</v>
      </c>
      <c r="AF77" s="1">
        <f>data!AQ77</f>
        <v>8.4600210752453701E-4</v>
      </c>
      <c r="AG77" s="1">
        <f>data!AR77</f>
        <v>1.25</v>
      </c>
      <c r="AH77" s="1">
        <f>data!AS77</f>
        <v>1.0960491579743E-4</v>
      </c>
      <c r="AI77" s="1">
        <f>data!AT77</f>
        <v>3.7552641924108502E-3</v>
      </c>
      <c r="AJ77" s="1">
        <f>data!AU77</f>
        <v>3.3587383655820599E-3</v>
      </c>
      <c r="AK77" s="1">
        <f>data!AV77</f>
        <v>4.7984989625404397E-3</v>
      </c>
      <c r="AL77" s="1">
        <f>data!AW77</f>
        <v>3.4904068166082599E-3</v>
      </c>
      <c r="AM77" s="1">
        <f>data!AX77</f>
        <v>1.5836035195920799E-3</v>
      </c>
      <c r="AN77" s="1">
        <f>data!AY77</f>
        <v>1.42277874027744E-3</v>
      </c>
      <c r="AO77" s="1">
        <f>data!AZ77</f>
        <v>9.7097142650168504E-4</v>
      </c>
      <c r="AP77" s="1">
        <f>data!BA77</f>
        <v>1.09684717255046E-3</v>
      </c>
      <c r="AQ77" s="1">
        <f>data!BB77</f>
        <v>5.9569738548391298E-4</v>
      </c>
      <c r="AR77" s="1">
        <f>data!BC77</f>
        <v>1.13501556258572E-3</v>
      </c>
      <c r="AS77" s="1">
        <f>data!BD77</f>
        <v>2.8475696792120198E-3</v>
      </c>
      <c r="AT77" s="1">
        <f>data!BE77</f>
        <v>2.0056271931733899E-3</v>
      </c>
      <c r="AU77" s="1">
        <f>data!BF77</f>
        <v>1.4974896175787299E-2</v>
      </c>
      <c r="AV77" s="1">
        <f>data!BG77</f>
        <v>1.02959283193059E-2</v>
      </c>
      <c r="AW77" s="1">
        <f>data!BH77</f>
        <v>2.1415485433797501E-3</v>
      </c>
      <c r="AX77" s="1">
        <f>data!BI77</f>
        <v>2.7815690400311102E-3</v>
      </c>
      <c r="AY77" s="1">
        <f>data!BJ77</f>
        <v>4.1995040460157001E-4</v>
      </c>
      <c r="AZ77" s="1">
        <f>data!BK77</f>
        <v>4.6402363899520201E-4</v>
      </c>
      <c r="BA77" s="1">
        <f>data!BL77</f>
        <v>6.3343116043815305E-4</v>
      </c>
      <c r="BB77" s="1">
        <f>data!BM77</f>
        <v>7.1511290394019099E-4</v>
      </c>
      <c r="BC77" s="1">
        <f>data!BN77</f>
        <v>0.42461486217170102</v>
      </c>
      <c r="BD77" s="1">
        <f>data!BO77</f>
        <v>4.0297840963071603E-2</v>
      </c>
      <c r="BE77" s="1">
        <f>data!BP77</f>
        <v>6.1171517365763102E-2</v>
      </c>
      <c r="BF77" s="1">
        <f>data!BQ77</f>
        <v>0.11793695952987</v>
      </c>
      <c r="BG77" s="1">
        <f>data!BR77</f>
        <v>8.9554238447816403E-2</v>
      </c>
      <c r="BH77" s="1">
        <f>data!BS77</f>
        <v>2.62436014966765E-2</v>
      </c>
      <c r="BI77" s="1">
        <f>data!BT77</f>
        <v>4.0139229091292597E-2</v>
      </c>
      <c r="BJ77" s="1">
        <f>data!BU77</f>
        <v>0.33506062372388401</v>
      </c>
      <c r="BK77" s="1">
        <f>data!BV77</f>
        <v>4.80899428758381E-2</v>
      </c>
      <c r="BL77" s="1">
        <f>data!BW77</f>
        <v>16.962373530742799</v>
      </c>
      <c r="BM77" s="1">
        <f>data!BX77</f>
        <v>10.268351689069</v>
      </c>
      <c r="BN77" s="1">
        <f>data!BY77</f>
        <v>4.7414267546825899</v>
      </c>
      <c r="BO77" s="1">
        <f>data!BZ77</f>
        <v>4.89997425110444E-2</v>
      </c>
      <c r="BP77" s="1">
        <f>data!CA77</f>
        <v>0.218</v>
      </c>
      <c r="BQ77" s="1">
        <f>data!CB77</f>
        <v>5</v>
      </c>
      <c r="BR77" s="1">
        <f>data!CC77</f>
        <v>181.727</v>
      </c>
      <c r="BS77" s="1">
        <f>data!CD77</f>
        <v>0.33</v>
      </c>
      <c r="BT77" s="1">
        <f>data!CE77</f>
        <v>16</v>
      </c>
      <c r="BU77" s="1">
        <f>data!CF77</f>
        <v>2</v>
      </c>
      <c r="BV77" s="1">
        <f>data!CG77</f>
        <v>51</v>
      </c>
      <c r="BW77" s="1">
        <f>data!CH77</f>
        <v>16</v>
      </c>
      <c r="BX77" s="1">
        <f>data!CI77</f>
        <v>50</v>
      </c>
      <c r="BY77" s="1">
        <f>data!CJ77</f>
        <v>12</v>
      </c>
      <c r="BZ77" s="1">
        <f>data!CK77</f>
        <v>379.33994150161698</v>
      </c>
      <c r="CA77" s="1">
        <f>data!CL77</f>
        <v>6</v>
      </c>
      <c r="CB77" s="1">
        <f>data!DG77</f>
        <v>-0.64959999999999996</v>
      </c>
      <c r="CC77" s="1">
        <f>data!J77</f>
        <v>0.09</v>
      </c>
      <c r="CD77" s="1">
        <f>data!CP77</f>
        <v>15</v>
      </c>
      <c r="CE77" s="1">
        <f>data!CQ77</f>
        <v>36</v>
      </c>
      <c r="CF77" s="1">
        <f>data!CR77</f>
        <v>51</v>
      </c>
      <c r="CG77" s="1">
        <f>data!DL77</f>
        <v>4532</v>
      </c>
      <c r="CH77" s="1">
        <f>data!B77</f>
        <v>35</v>
      </c>
      <c r="CI77" s="1">
        <f>data!C77</f>
        <v>104</v>
      </c>
      <c r="CJ77" s="1">
        <f>data!DO77</f>
        <v>190.11856408831699</v>
      </c>
      <c r="CK77" s="1">
        <f>data!CN77</f>
        <v>48</v>
      </c>
      <c r="CL77" s="1">
        <f>data!CO77</f>
        <v>106.8</v>
      </c>
      <c r="CM77" s="1">
        <f>data!DR77</f>
        <v>1437.38738678952</v>
      </c>
      <c r="CN77" s="1">
        <f>data!DS77</f>
        <v>188.85716275207901</v>
      </c>
      <c r="CO77" s="1">
        <f>IF(OR(data!DU77="Inf",data!DU77="NaN"),data!X77,data!DU77)</f>
        <v>3.0563289732449501</v>
      </c>
      <c r="CP77" s="1">
        <f>data!DU77</f>
        <v>3.0563289732449501</v>
      </c>
      <c r="CQ77" s="1">
        <f t="shared" si="2"/>
        <v>0.31716403062434245</v>
      </c>
      <c r="CR77" s="1">
        <f>data!DW77</f>
        <v>11.030495999999999</v>
      </c>
      <c r="CS77" s="1">
        <f>data!DX77</f>
        <v>250.88909899999999</v>
      </c>
      <c r="CT77" s="1" t="str">
        <f>data!DY77</f>
        <v>NaN</v>
      </c>
      <c r="CU77" s="1" t="str">
        <f>data!DZ77</f>
        <v>NaN</v>
      </c>
      <c r="CV77" s="1" t="str">
        <f>data!EA77</f>
        <v>-8.902752</v>
      </c>
      <c r="CW77" s="1" t="str">
        <f>data!EB77</f>
        <v>11.527896</v>
      </c>
      <c r="CX77" s="1" t="str">
        <f>data!EC77</f>
        <v>250.889099</v>
      </c>
    </row>
    <row r="78" spans="1:102">
      <c r="A78" s="7">
        <f>data!A78</f>
        <v>38326</v>
      </c>
      <c r="B78" s="7" t="str">
        <f>data!K78</f>
        <v>IS07</v>
      </c>
      <c r="C78" s="1">
        <f>data!L78</f>
        <v>2187.1363128243302</v>
      </c>
      <c r="D78" s="1">
        <f>data!N78</f>
        <v>0.11244332173634899</v>
      </c>
      <c r="E78" s="1">
        <f>data!O78</f>
        <v>2.9222487730389601E-2</v>
      </c>
      <c r="F78" s="1">
        <f>data!P78</f>
        <v>0.161596748165765</v>
      </c>
      <c r="G78" s="1">
        <f>data!Q78</f>
        <v>5.84449754607793E-2</v>
      </c>
      <c r="H78" s="1">
        <f>data!R78</f>
        <v>8.6530222921831594E-3</v>
      </c>
      <c r="I78" s="1">
        <f>data!S78</f>
        <v>5.1401788698389704E-3</v>
      </c>
      <c r="J78" s="1">
        <f>data!T78</f>
        <v>8.7814001766981196E-3</v>
      </c>
      <c r="K78" s="1">
        <f>data!U78</f>
        <v>5.1473783355789598E-3</v>
      </c>
      <c r="L78" s="1">
        <f>data!V78</f>
        <v>1.3605609799396901</v>
      </c>
      <c r="M78" s="1">
        <f>data!W78</f>
        <v>2.4795623669057201</v>
      </c>
      <c r="N78" s="1">
        <f>data!X78</f>
        <v>1.9200616734227101</v>
      </c>
      <c r="O78" s="1">
        <f>data!Z78</f>
        <v>0.55950069348301701</v>
      </c>
      <c r="P78" s="1">
        <f>data!AA78</f>
        <v>0.48211933013727898</v>
      </c>
      <c r="Q78" s="1">
        <f>data!AB78</f>
        <v>0.48228339256633701</v>
      </c>
      <c r="R78" s="1">
        <f>data!AC78</f>
        <v>0.482177734375</v>
      </c>
      <c r="S78" s="1">
        <f>data!AD78</f>
        <v>1.64062429057366E-4</v>
      </c>
      <c r="T78" s="1">
        <f>data!AE78</f>
        <v>2.6782022875877699E-2</v>
      </c>
      <c r="U78" s="1">
        <f>data!AF78</f>
        <v>0.499267578125</v>
      </c>
      <c r="V78" s="1">
        <f>data!AG78</f>
        <v>9.7806638952884092E-4</v>
      </c>
      <c r="W78" s="1">
        <f>data!AH78</f>
        <v>0.511474609375</v>
      </c>
      <c r="X78" s="1">
        <f>data!AI78</f>
        <v>4.1065236174129302E-4</v>
      </c>
      <c r="Y78" s="1">
        <f>data!AJ78</f>
        <v>50</v>
      </c>
      <c r="Z78" s="1">
        <f>data!AK78</f>
        <v>0.465717429110376</v>
      </c>
      <c r="AA78" s="1">
        <f>data!AL78</f>
        <v>0.47084678055000601</v>
      </c>
      <c r="AB78" s="1">
        <f>data!AM78</f>
        <v>0.46875</v>
      </c>
      <c r="AC78" s="1">
        <f>data!AN78</f>
        <v>5.1293514396298897E-3</v>
      </c>
      <c r="AD78" s="1">
        <f>data!AO78</f>
        <v>4.5329574148008603E-2</v>
      </c>
      <c r="AE78" s="1">
        <f>data!AP78</f>
        <v>0.60546875</v>
      </c>
      <c r="AF78" s="1">
        <f>data!AQ78</f>
        <v>1.5536483175497499E-4</v>
      </c>
      <c r="AG78" s="1">
        <f>data!AR78</f>
        <v>1.19140625</v>
      </c>
      <c r="AH78" s="1">
        <f>data!AS78</f>
        <v>2.2235271558618299E-4</v>
      </c>
      <c r="AI78" s="1">
        <f>data!AT78</f>
        <v>2.6328760840777302E-4</v>
      </c>
      <c r="AJ78" s="1">
        <f>data!AU78</f>
        <v>3.19395783252026E-4</v>
      </c>
      <c r="AK78" s="1">
        <f>data!AV78</f>
        <v>2.2983496333642199E-3</v>
      </c>
      <c r="AL78" s="1">
        <f>data!AW78</f>
        <v>1.96202838955912E-3</v>
      </c>
      <c r="AM78" s="1">
        <f>data!AX78</f>
        <v>3.73321492950003E-4</v>
      </c>
      <c r="AN78" s="1">
        <f>data!AY78</f>
        <v>1.4739482730737101E-4</v>
      </c>
      <c r="AO78" s="1">
        <f>data!AZ78</f>
        <v>3.7370775142495398E-4</v>
      </c>
      <c r="AP78" s="1">
        <f>data!BA78</f>
        <v>3.0176281558128601E-4</v>
      </c>
      <c r="AQ78" s="1">
        <f>data!BB78</f>
        <v>1.7865569530935E-4</v>
      </c>
      <c r="AR78" s="1">
        <f>data!BC78</f>
        <v>1.2537218708680601E-4</v>
      </c>
      <c r="AS78" s="1">
        <f>data!BD78</f>
        <v>5.7549421637827702E-4</v>
      </c>
      <c r="AT78" s="1">
        <f>data!BE78</f>
        <v>4.6177006225214102E-4</v>
      </c>
      <c r="AU78" s="1">
        <f>data!BF78</f>
        <v>3.90209784967802E-3</v>
      </c>
      <c r="AV78" s="1">
        <f>data!BG78</f>
        <v>3.77408072948508E-3</v>
      </c>
      <c r="AW78" s="1">
        <f>data!BH78</f>
        <v>7.4844781275562697E-4</v>
      </c>
      <c r="AX78" s="1">
        <f>data!BI78</f>
        <v>8.1585534153716399E-4</v>
      </c>
      <c r="AY78" s="1">
        <f>data!BJ78</f>
        <v>2.5522429273259697E-4</v>
      </c>
      <c r="AZ78" s="1">
        <f>data!BK78</f>
        <v>1.5391192501308201E-4</v>
      </c>
      <c r="BA78" s="1">
        <f>data!BL78</f>
        <v>1.09805327565909E-4</v>
      </c>
      <c r="BB78" s="1">
        <f>data!BM78</f>
        <v>1.03396857335259E-4</v>
      </c>
      <c r="BC78" s="1">
        <f>data!BN78</f>
        <v>0.18388793449225899</v>
      </c>
      <c r="BD78" s="1">
        <f>data!BO78</f>
        <v>0.59512372179989803</v>
      </c>
      <c r="BE78" s="1">
        <f>data!BP78</f>
        <v>5.9022925084919402E-2</v>
      </c>
      <c r="BF78" s="1">
        <f>data!BQ78</f>
        <v>6.3971595293769196E-2</v>
      </c>
      <c r="BG78" s="1">
        <f>data!BR78</f>
        <v>6.1497260189344302E-2</v>
      </c>
      <c r="BH78" s="1">
        <f>data!BS78</f>
        <v>0.426022789177053</v>
      </c>
      <c r="BI78" s="1">
        <f>data!BT78</f>
        <v>3.4992382625335101E-3</v>
      </c>
      <c r="BJ78" s="1">
        <f>data!BU78</f>
        <v>0.122390674302914</v>
      </c>
      <c r="BK78" s="1">
        <f>data!BV78</f>
        <v>0.73189320337543595</v>
      </c>
      <c r="BL78" s="1">
        <f>data!BW78</f>
        <v>18.675179920863801</v>
      </c>
      <c r="BM78" s="1">
        <f>data!BX78</f>
        <v>12.9880657868573</v>
      </c>
      <c r="BN78" s="1">
        <f>data!BY78</f>
        <v>2.9901809271841602</v>
      </c>
      <c r="BO78" s="1">
        <f>data!BZ78</f>
        <v>0.56639469696972</v>
      </c>
      <c r="BP78" s="1">
        <f>data!CA78</f>
        <v>0.22</v>
      </c>
      <c r="BQ78" s="1">
        <f>data!CB78</f>
        <v>2.6</v>
      </c>
      <c r="BR78" s="1">
        <f>data!CC78</f>
        <v>125.455</v>
      </c>
      <c r="BS78" s="1">
        <f>data!CD78</f>
        <v>0.35599999999999998</v>
      </c>
      <c r="BT78" s="1">
        <f>data!CE78</f>
        <v>18</v>
      </c>
      <c r="BU78" s="1">
        <f>data!CF78</f>
        <v>30</v>
      </c>
      <c r="BV78" s="1">
        <f>data!CG78</f>
        <v>0</v>
      </c>
      <c r="BW78" s="1">
        <f>data!CH78</f>
        <v>19</v>
      </c>
      <c r="BX78" s="1">
        <f>data!CI78</f>
        <v>18</v>
      </c>
      <c r="BY78" s="1">
        <f>data!CJ78</f>
        <v>22</v>
      </c>
      <c r="BZ78" s="1">
        <f>data!CK78</f>
        <v>684.48979592323303</v>
      </c>
      <c r="CA78" s="1">
        <f>data!CL78</f>
        <v>1</v>
      </c>
      <c r="CB78" s="1">
        <f>data!DG78</f>
        <v>38.498199999999997</v>
      </c>
      <c r="CC78" s="1">
        <f>data!J78</f>
        <v>7.0000000000000007E-2</v>
      </c>
      <c r="CD78" s="1">
        <f>data!CP78</f>
        <v>17</v>
      </c>
      <c r="CE78" s="1">
        <f>data!CQ78</f>
        <v>14</v>
      </c>
      <c r="CF78" s="1">
        <f>data!CR78</f>
        <v>11</v>
      </c>
      <c r="CG78" s="1">
        <f>data!DL78</f>
        <v>7451</v>
      </c>
      <c r="CH78" s="1">
        <f>data!B78</f>
        <v>-30.7</v>
      </c>
      <c r="CI78" s="1">
        <f>data!C78</f>
        <v>152.6</v>
      </c>
      <c r="CJ78" s="1">
        <f>data!DO78</f>
        <v>126.828168365621</v>
      </c>
      <c r="CK78" s="1">
        <f>data!CN78</f>
        <v>-19.899999999999999</v>
      </c>
      <c r="CL78" s="1">
        <f>data!CO78</f>
        <v>134.30000000000001</v>
      </c>
      <c r="CM78" s="1">
        <f>data!DR78</f>
        <v>2187.1363128243302</v>
      </c>
      <c r="CN78" s="1">
        <f>data!DS78</f>
        <v>126.78669508839</v>
      </c>
      <c r="CO78" s="1">
        <f>IF(OR(data!DU78="Inf",data!DU78="NaN"),data!X78,data!DU78)</f>
        <v>2.2098968852101502</v>
      </c>
      <c r="CP78" s="1">
        <f>data!DU78</f>
        <v>2.2098968852101502</v>
      </c>
      <c r="CQ78" s="1">
        <f t="shared" si="2"/>
        <v>0.29353594320552007</v>
      </c>
      <c r="CR78" s="1">
        <f>data!DW78</f>
        <v>-2.3492030000000002</v>
      </c>
      <c r="CS78" s="1">
        <f>data!DX78</f>
        <v>281.989868</v>
      </c>
      <c r="CT78" s="1" t="str">
        <f>data!DY78</f>
        <v>38.547806</v>
      </c>
      <c r="CU78" s="1" t="str">
        <f>data!DZ78</f>
        <v>-28.275902</v>
      </c>
      <c r="CV78" s="1" t="str">
        <f>data!EA78</f>
        <v>2.490264</v>
      </c>
      <c r="CW78" s="1" t="str">
        <f>data!EB78</f>
        <v>-4.311056</v>
      </c>
      <c r="CX78" s="1" t="str">
        <f>data!EC78</f>
        <v>281.989868</v>
      </c>
    </row>
    <row r="79" spans="1:102">
      <c r="A79" s="7">
        <f>data!A79</f>
        <v>38326</v>
      </c>
      <c r="B79" s="7" t="str">
        <f>data!K79</f>
        <v>IS05</v>
      </c>
      <c r="C79" s="1">
        <f>data!L79</f>
        <v>1382.01784466546</v>
      </c>
      <c r="D79" s="1">
        <f>data!N79</f>
        <v>4.2841876430287799E-2</v>
      </c>
      <c r="E79" s="1">
        <f>data!O79</f>
        <v>3.0426659740828199E-2</v>
      </c>
      <c r="F79" s="1">
        <f>data!P79</f>
        <v>7.9507584063050099E-2</v>
      </c>
      <c r="G79" s="1">
        <f>data!Q79</f>
        <v>6.0853319481656502E-2</v>
      </c>
      <c r="H79" s="1">
        <f>data!R79</f>
        <v>6.9515063646169301E-3</v>
      </c>
      <c r="I79" s="1">
        <f>data!S79</f>
        <v>4.0849658560577701E-3</v>
      </c>
      <c r="J79" s="1">
        <f>data!T79</f>
        <v>7.0840667957668101E-3</v>
      </c>
      <c r="K79" s="1">
        <f>data!U79</f>
        <v>4.1242288328858503E-3</v>
      </c>
      <c r="L79" s="1">
        <f>data!V79</f>
        <v>3.0394227847719999</v>
      </c>
      <c r="M79" s="1">
        <f>data!W79</f>
        <v>2.4928321652484202</v>
      </c>
      <c r="N79" s="1">
        <f>data!X79</f>
        <v>2.7661274750102098</v>
      </c>
      <c r="O79" s="1">
        <f>data!Z79</f>
        <v>0.273295309761792</v>
      </c>
      <c r="P79" s="1">
        <f>data!AA79</f>
        <v>0.35143860078512401</v>
      </c>
      <c r="Q79" s="1">
        <f>data!AB79</f>
        <v>0.35599774020286701</v>
      </c>
      <c r="R79" s="1">
        <f>data!AC79</f>
        <v>0.35400390625</v>
      </c>
      <c r="S79" s="1">
        <f>data!AD79</f>
        <v>4.5591394177428302E-3</v>
      </c>
      <c r="T79" s="1">
        <f>data!AE79</f>
        <v>1.8832156966725199E-2</v>
      </c>
      <c r="U79" s="1">
        <f>data!AF79</f>
        <v>0.3662109375</v>
      </c>
      <c r="V79" s="1">
        <f>data!AG79</f>
        <v>2.5354654187682499E-3</v>
      </c>
      <c r="W79" s="1">
        <f>data!AH79</f>
        <v>0.41259765625</v>
      </c>
      <c r="X79" s="1">
        <f>data!AI79</f>
        <v>8.2160937330901201E-4</v>
      </c>
      <c r="Y79" s="1">
        <f>data!AJ79</f>
        <v>40</v>
      </c>
      <c r="Z79" s="1">
        <f>data!AK79</f>
        <v>9.4933712533435299E-2</v>
      </c>
      <c r="AA79" s="1">
        <f>data!AL79</f>
        <v>0</v>
      </c>
      <c r="AB79" s="1">
        <f>data!AM79</f>
        <v>0.3125</v>
      </c>
      <c r="AC79" s="1">
        <f>data!AN79</f>
        <v>0</v>
      </c>
      <c r="AD79" s="1">
        <f>data!AO79</f>
        <v>1.42806357912309E-2</v>
      </c>
      <c r="AE79" s="1">
        <f>data!AP79</f>
        <v>0.390625</v>
      </c>
      <c r="AF79" s="1">
        <f>data!AQ79</f>
        <v>1.21871658624276E-3</v>
      </c>
      <c r="AG79" s="1">
        <f>data!AR79</f>
        <v>0.56640625</v>
      </c>
      <c r="AH79" s="1">
        <f>data!AS79</f>
        <v>1.7260456896071101E-4</v>
      </c>
      <c r="AI79" s="1">
        <f>data!AT79</f>
        <v>2.0250079476921701E-3</v>
      </c>
      <c r="AJ79" s="1">
        <f>data!AU79</f>
        <v>1.6921696654024999E-3</v>
      </c>
      <c r="AK79" s="1">
        <f>data!AV79</f>
        <v>7.8585686054971002E-3</v>
      </c>
      <c r="AL79" s="1">
        <f>data!AW79</f>
        <v>8.5367171270578392E-3</v>
      </c>
      <c r="AM79" s="1">
        <f>data!AX79</f>
        <v>3.1241342287835797E-4</v>
      </c>
      <c r="AN79" s="1">
        <f>data!AY79</f>
        <v>2.7482173388722298E-4</v>
      </c>
      <c r="AO79" s="1">
        <f>data!AZ79</f>
        <v>6.2013504884756701E-5</v>
      </c>
      <c r="AP79" s="1">
        <f>data!BA79</f>
        <v>4.3170759891717897E-5</v>
      </c>
      <c r="AQ79" s="1">
        <f>data!BB79</f>
        <v>3.5640159860921698E-5</v>
      </c>
      <c r="AR79" s="1">
        <f>data!BC79</f>
        <v>4.1221191932523698E-5</v>
      </c>
      <c r="AS79" s="1">
        <f>data!BD79</f>
        <v>1.07395420914272E-2</v>
      </c>
      <c r="AT79" s="1">
        <f>data!BE79</f>
        <v>7.3987686637559504E-3</v>
      </c>
      <c r="AU79" s="1">
        <f>data!BF79</f>
        <v>1.44596578756965E-2</v>
      </c>
      <c r="AV79" s="1">
        <f>data!BG79</f>
        <v>1.34290246369513E-2</v>
      </c>
      <c r="AW79" s="1">
        <f>data!BH79</f>
        <v>8.0942935674241205E-4</v>
      </c>
      <c r="AX79" s="1">
        <f>data!BI79</f>
        <v>5.3766617387569597E-4</v>
      </c>
      <c r="AY79" s="1">
        <f>data!BJ79</f>
        <v>1.12425151527451E-4</v>
      </c>
      <c r="AZ79" s="1">
        <f>data!BK79</f>
        <v>1.0096866478283901E-4</v>
      </c>
      <c r="BA79" s="1">
        <f>data!BL79</f>
        <v>2.60143537956235E-5</v>
      </c>
      <c r="BB79" s="1">
        <f>data!BM79</f>
        <v>2.8123547328014499E-5</v>
      </c>
      <c r="BC79" s="1">
        <f>data!BN79</f>
        <v>2.51872913277312E-2</v>
      </c>
      <c r="BD79" s="1">
        <f>data!BO79</f>
        <v>1.4444044507395301E-2</v>
      </c>
      <c r="BE79" s="1">
        <f>data!BP79</f>
        <v>1.39304527047242E-2</v>
      </c>
      <c r="BF79" s="1">
        <f>data!BQ79</f>
        <v>1.5633394065595801E-2</v>
      </c>
      <c r="BG79" s="1">
        <f>data!BR79</f>
        <v>1.478192338516E-2</v>
      </c>
      <c r="BH79" s="1">
        <f>data!BS79</f>
        <v>4.7295807609597298E-3</v>
      </c>
      <c r="BI79" s="1">
        <f>data!BT79</f>
        <v>1.20416138423533E-3</v>
      </c>
      <c r="BJ79" s="1">
        <f>data!BU79</f>
        <v>1.0405367942571299E-2</v>
      </c>
      <c r="BK79" s="1">
        <f>data!BV79</f>
        <v>1.51986629644208E-2</v>
      </c>
      <c r="BL79" s="1">
        <f>data!BW79</f>
        <v>11.4374611620501</v>
      </c>
      <c r="BM79" s="1">
        <f>data!BX79</f>
        <v>11.036531452701601</v>
      </c>
      <c r="BN79" s="1">
        <f>data!BY79</f>
        <v>1.7039251707269401</v>
      </c>
      <c r="BO79" s="1">
        <f>data!BZ79</f>
        <v>0.18107196287343</v>
      </c>
      <c r="BP79" s="1">
        <f>data!CA79</f>
        <v>0.31</v>
      </c>
      <c r="BQ79" s="1">
        <f>data!CB79</f>
        <v>4.5</v>
      </c>
      <c r="BR79" s="1">
        <f>data!CC79</f>
        <v>35.28</v>
      </c>
      <c r="BS79" s="1">
        <f>data!CD79</f>
        <v>0.35</v>
      </c>
      <c r="BT79" s="1">
        <f>data!CE79</f>
        <v>17</v>
      </c>
      <c r="BU79" s="1">
        <f>data!CF79</f>
        <v>30</v>
      </c>
      <c r="BV79" s="1">
        <f>data!CG79</f>
        <v>0</v>
      </c>
      <c r="BW79" s="1">
        <f>data!CH79</f>
        <v>18</v>
      </c>
      <c r="BX79" s="1">
        <f>data!CI79</f>
        <v>24</v>
      </c>
      <c r="BY79" s="1">
        <f>data!CJ79</f>
        <v>1</v>
      </c>
      <c r="BZ79" s="1">
        <f>data!CK79</f>
        <v>270.48729705810501</v>
      </c>
      <c r="CA79" s="1">
        <f>data!CL79</f>
        <v>3</v>
      </c>
      <c r="CB79" s="1">
        <f>data!DG79</f>
        <v>3.3136000000000001</v>
      </c>
      <c r="CC79" s="1">
        <f>data!J79</f>
        <v>7.0000000000000007E-2</v>
      </c>
      <c r="CD79" s="1">
        <f>data!CP79</f>
        <v>17</v>
      </c>
      <c r="CE79" s="1">
        <f>data!CQ79</f>
        <v>14</v>
      </c>
      <c r="CF79" s="1">
        <f>data!CR79</f>
        <v>11</v>
      </c>
      <c r="CG79" s="1">
        <f>data!DL79</f>
        <v>4212</v>
      </c>
      <c r="CH79" s="1">
        <f>data!B79</f>
        <v>-30.7</v>
      </c>
      <c r="CI79" s="1">
        <f>data!C79</f>
        <v>152.6</v>
      </c>
      <c r="CJ79" s="1">
        <f>data!DO79</f>
        <v>22.526719408881</v>
      </c>
      <c r="CK79" s="1">
        <f>data!CN79</f>
        <v>-42.1</v>
      </c>
      <c r="CL79" s="1">
        <f>data!CO79</f>
        <v>147.19999999999999</v>
      </c>
      <c r="CM79" s="1">
        <f>data!DR79</f>
        <v>1382.01784466546</v>
      </c>
      <c r="CN79" s="1">
        <f>data!DS79</f>
        <v>20.033548315189002</v>
      </c>
      <c r="CO79" s="1">
        <f>IF(OR(data!DU79="Inf",data!DU79="NaN"),data!X79,data!DU79)</f>
        <v>2.7943473564135002</v>
      </c>
      <c r="CP79" s="1">
        <f>data!DU79</f>
        <v>2.7943473564135002</v>
      </c>
      <c r="CQ79" s="1">
        <f t="shared" si="2"/>
        <v>0.32811439806872267</v>
      </c>
      <c r="CR79" s="1">
        <f>data!DW79</f>
        <v>3.8587880000000001</v>
      </c>
      <c r="CS79" s="1">
        <f>data!DX79</f>
        <v>270.90304600000002</v>
      </c>
      <c r="CT79" s="1" t="str">
        <f>data!DY79</f>
        <v>3.251365</v>
      </c>
      <c r="CU79" s="1" t="str">
        <f>data!DZ79</f>
        <v>24.193230</v>
      </c>
      <c r="CV79" s="1" t="str">
        <f>data!EA79</f>
        <v>-3.278794</v>
      </c>
      <c r="CW79" s="1" t="str">
        <f>data!EB79</f>
        <v>-4.394092</v>
      </c>
      <c r="CX79" s="1" t="str">
        <f>data!EC79</f>
        <v>270.903046</v>
      </c>
    </row>
    <row r="80" spans="1:102">
      <c r="A80" s="7">
        <f>data!A80</f>
        <v>38267</v>
      </c>
      <c r="B80" s="7" t="str">
        <f>data!K80</f>
        <v>IS55</v>
      </c>
      <c r="C80" s="1">
        <f>data!L80</f>
        <v>7188.7483267953203</v>
      </c>
      <c r="D80" s="1">
        <f>data!N80</f>
        <v>0.16043509840158399</v>
      </c>
      <c r="E80" s="1">
        <f>data!O80</f>
        <v>2.36599088028406E-2</v>
      </c>
      <c r="F80" s="1">
        <f>data!P80</f>
        <v>0.247454599621689</v>
      </c>
      <c r="G80" s="1">
        <f>data!Q80</f>
        <v>4.73198176056812E-2</v>
      </c>
      <c r="H80" s="1">
        <f>data!R80</f>
        <v>1.6854321939249399E-2</v>
      </c>
      <c r="I80" s="1">
        <f>data!S80</f>
        <v>9.9364257978989592E-3</v>
      </c>
      <c r="J80" s="1">
        <f>data!T80</f>
        <v>2.0431985698784801E-2</v>
      </c>
      <c r="K80" s="1">
        <f>data!U80</f>
        <v>1.23221815240718E-2</v>
      </c>
      <c r="L80" s="1">
        <f>data!V80</f>
        <v>13.587096567936101</v>
      </c>
      <c r="M80" s="1">
        <f>data!W80</f>
        <v>9.2740703546988605</v>
      </c>
      <c r="N80" s="1">
        <f>data!X80</f>
        <v>11.4305834613175</v>
      </c>
      <c r="O80" s="1">
        <f>data!Z80</f>
        <v>2.1565131066186201</v>
      </c>
      <c r="P80" s="1">
        <f>data!AA80</f>
        <v>6.9952588764037898E-2</v>
      </c>
      <c r="Q80" s="1">
        <f>data!AB80</f>
        <v>7.4368755021122293E-2</v>
      </c>
      <c r="R80" s="1">
        <f>data!AC80</f>
        <v>7.080078125E-2</v>
      </c>
      <c r="S80" s="1">
        <f>data!AD80</f>
        <v>4.4161662570843703E-3</v>
      </c>
      <c r="T80" s="1">
        <f>data!AE80</f>
        <v>0.99328340967172002</v>
      </c>
      <c r="U80" s="1">
        <f>data!AF80</f>
        <v>0.107421875</v>
      </c>
      <c r="V80" s="1">
        <f>data!AG80</f>
        <v>3.22941202324643E-2</v>
      </c>
      <c r="W80" s="1">
        <f>data!AH80</f>
        <v>0.1171875</v>
      </c>
      <c r="X80" s="1">
        <f>data!AI80</f>
        <v>4.3578360436219599E-2</v>
      </c>
      <c r="Y80" s="1">
        <f>data!AJ80</f>
        <v>80</v>
      </c>
      <c r="Z80" s="1">
        <f>data!AK80</f>
        <v>6.2185063198545498E-2</v>
      </c>
      <c r="AA80" s="1">
        <f>data!AL80</f>
        <v>0.112931259172399</v>
      </c>
      <c r="AB80" s="1">
        <f>data!AM80</f>
        <v>6.8359375E-2</v>
      </c>
      <c r="AC80" s="1">
        <f>data!AN80</f>
        <v>5.0746195973853797E-2</v>
      </c>
      <c r="AD80" s="1">
        <f>data!AO80</f>
        <v>0.71286780835785002</v>
      </c>
      <c r="AE80" s="1">
        <f>data!AP80</f>
        <v>0.17578125</v>
      </c>
      <c r="AF80" s="1">
        <f>data!AQ80</f>
        <v>4.9451961905342201E-3</v>
      </c>
      <c r="AG80" s="1">
        <f>data!AR80</f>
        <v>0.25390625</v>
      </c>
      <c r="AH80" s="1">
        <f>data!AS80</f>
        <v>1.39088517360322E-2</v>
      </c>
      <c r="AI80" s="1">
        <f>data!AT80</f>
        <v>6.7202875661196704E-2</v>
      </c>
      <c r="AJ80" s="1">
        <f>data!AU80</f>
        <v>6.3279056235574893E-2</v>
      </c>
      <c r="AK80" s="1">
        <f>data!AV80</f>
        <v>2.0559247993716802E-3</v>
      </c>
      <c r="AL80" s="1">
        <f>data!AW80</f>
        <v>1.75166834167253E-3</v>
      </c>
      <c r="AM80" s="1">
        <f>data!AX80</f>
        <v>1.18344330819121E-4</v>
      </c>
      <c r="AN80" s="1">
        <f>data!AY80</f>
        <v>1.5720363320752601E-4</v>
      </c>
      <c r="AO80" s="1">
        <f>data!AZ80</f>
        <v>3.4036089993379601E-5</v>
      </c>
      <c r="AP80" s="1">
        <f>data!BA80</f>
        <v>3.6628467678566002E-5</v>
      </c>
      <c r="AQ80" s="1">
        <f>data!BB80</f>
        <v>1.6142898862731201E-5</v>
      </c>
      <c r="AR80" s="1">
        <f>data!BC80</f>
        <v>1.2905125909039901E-5</v>
      </c>
      <c r="AS80" s="1">
        <f>data!BD80</f>
        <v>0.17376551965626499</v>
      </c>
      <c r="AT80" s="1">
        <f>data!BE80</f>
        <v>0.21559072995904299</v>
      </c>
      <c r="AU80" s="1">
        <f>data!BF80</f>
        <v>2.2583415637902901E-3</v>
      </c>
      <c r="AV80" s="1">
        <f>data!BG80</f>
        <v>2.5987840461413601E-3</v>
      </c>
      <c r="AW80" s="1">
        <f>data!BH80</f>
        <v>2.8110665077392302E-4</v>
      </c>
      <c r="AX80" s="1">
        <f>data!BI80</f>
        <v>3.5919961905984997E-4</v>
      </c>
      <c r="AY80" s="1">
        <f>data!BJ80</f>
        <v>2.8611669952768501E-5</v>
      </c>
      <c r="AZ80" s="1">
        <f>data!BK80</f>
        <v>2.9085363424439401E-5</v>
      </c>
      <c r="BA80" s="1">
        <f>data!BL80</f>
        <v>1.1740388902156101E-5</v>
      </c>
      <c r="BB80" s="1">
        <f>data!BM80</f>
        <v>1.19759386499217E-5</v>
      </c>
      <c r="BC80" s="1">
        <f>data!BN80</f>
        <v>0.89876555321348595</v>
      </c>
      <c r="BD80" s="1">
        <f>data!BO80</f>
        <v>0.349193053542174</v>
      </c>
      <c r="BE80" s="1">
        <f>data!BP80</f>
        <v>0.159932468731496</v>
      </c>
      <c r="BF80" s="1">
        <f>data!BQ80</f>
        <v>0.27082282810111302</v>
      </c>
      <c r="BG80" s="1">
        <f>data!BR80</f>
        <v>0.215377648416304</v>
      </c>
      <c r="BH80" s="1">
        <f>data!BS80</f>
        <v>0.116734150536738</v>
      </c>
      <c r="BI80" s="1">
        <f>data!BT80</f>
        <v>7.8411325078469499E-2</v>
      </c>
      <c r="BJ80" s="1">
        <f>data!BU80</f>
        <v>0.68338790479718203</v>
      </c>
      <c r="BK80" s="1">
        <f>data!BV80</f>
        <v>0.36818833569742698</v>
      </c>
      <c r="BL80" s="1">
        <f>data!BW80</f>
        <v>14.681967065398901</v>
      </c>
      <c r="BM80" s="1">
        <f>data!BX80</f>
        <v>9.0996684220701507</v>
      </c>
      <c r="BN80" s="1">
        <f>data!BY80</f>
        <v>4.1729750502069702</v>
      </c>
      <c r="BO80" s="1">
        <f>data!BZ80</f>
        <v>0.25711722901624701</v>
      </c>
      <c r="BP80" s="1">
        <f>data!CA80</f>
        <v>5.4800000000000001E-2</v>
      </c>
      <c r="BQ80" s="1">
        <f>data!CB80</f>
        <v>0.6</v>
      </c>
      <c r="BR80" s="1">
        <f>data!CC80</f>
        <v>270.29300000000001</v>
      </c>
      <c r="BS80" s="1">
        <f>data!CD80</f>
        <v>0.32500000000000001</v>
      </c>
      <c r="BT80" s="1">
        <f>data!CE80</f>
        <v>18</v>
      </c>
      <c r="BU80" s="1">
        <f>data!CF80</f>
        <v>32</v>
      </c>
      <c r="BV80" s="1">
        <f>data!CG80</f>
        <v>49</v>
      </c>
      <c r="BW80" s="1">
        <f>data!CH80</f>
        <v>20</v>
      </c>
      <c r="BX80" s="1">
        <f>data!CI80</f>
        <v>3</v>
      </c>
      <c r="BY80" s="1">
        <f>data!CJ80</f>
        <v>44</v>
      </c>
      <c r="BZ80" s="1">
        <f>data!CK80</f>
        <v>470.77935051918001</v>
      </c>
      <c r="CA80" s="1">
        <f>data!CL80</f>
        <v>1</v>
      </c>
      <c r="CB80" s="1">
        <f>data!DG80</f>
        <v>6.0221</v>
      </c>
      <c r="CC80" s="1">
        <f>data!J80</f>
        <v>18.420000000000002</v>
      </c>
      <c r="CD80" s="1">
        <f>data!CP80</f>
        <v>13</v>
      </c>
      <c r="CE80" s="1">
        <f>data!CQ80</f>
        <v>14</v>
      </c>
      <c r="CF80" s="1">
        <f>data!CR80</f>
        <v>43</v>
      </c>
      <c r="CG80" s="1">
        <f>data!DL80</f>
        <v>24538</v>
      </c>
      <c r="CH80" s="1">
        <f>data!B80</f>
        <v>-27.3</v>
      </c>
      <c r="CI80" s="1">
        <f>data!C80</f>
        <v>71.5</v>
      </c>
      <c r="CJ80" s="1">
        <f>data!DO80</f>
        <v>263.336553489035</v>
      </c>
      <c r="CK80" s="1">
        <f>data!CN80</f>
        <v>-77.5</v>
      </c>
      <c r="CL80" s="1">
        <f>data!CO80</f>
        <v>161.80000000000001</v>
      </c>
      <c r="CM80" s="1">
        <f>data!DR80</f>
        <v>7188.7483267953203</v>
      </c>
      <c r="CN80" s="1">
        <f>data!DS80</f>
        <v>257.89210731872299</v>
      </c>
      <c r="CO80" s="1">
        <f>IF(OR(data!DU80="Inf",data!DU80="NaN"),data!X80,data!DU80)</f>
        <v>11.670479200487099</v>
      </c>
      <c r="CP80" s="1">
        <f>data!DU80</f>
        <v>11.670479200487099</v>
      </c>
      <c r="CQ80" s="1">
        <f t="shared" si="2"/>
        <v>0.29296390605572259</v>
      </c>
      <c r="CR80" s="1">
        <f>data!DW80</f>
        <v>-7.4648120000000002</v>
      </c>
      <c r="CS80" s="1">
        <f>data!DX80</f>
        <v>247.37114</v>
      </c>
      <c r="CT80" s="1" t="str">
        <f>data!DY80</f>
        <v>6.114323</v>
      </c>
      <c r="CU80" s="1" t="str">
        <f>data!DZ80</f>
        <v>-2.725744</v>
      </c>
      <c r="CV80" s="1" t="str">
        <f>data!EA80</f>
        <v>8.160120</v>
      </c>
      <c r="CW80" s="1" t="str">
        <f>data!EB80</f>
        <v>9.373473</v>
      </c>
      <c r="CX80" s="1" t="str">
        <f>data!EC80</f>
        <v>247.371140</v>
      </c>
    </row>
    <row r="81" spans="1:102">
      <c r="A81" s="7">
        <f>data!A81</f>
        <v>38267</v>
      </c>
      <c r="B81" s="7" t="str">
        <f>data!K81</f>
        <v>IS52</v>
      </c>
      <c r="C81" s="1">
        <f>data!L81</f>
        <v>2217.6892699168502</v>
      </c>
      <c r="D81" s="1">
        <f>data!N81</f>
        <v>0.179356456771086</v>
      </c>
      <c r="E81" s="1">
        <f>data!O81</f>
        <v>0.10010307431158599</v>
      </c>
      <c r="F81" s="1">
        <f>data!P81</f>
        <v>0.27802656002126003</v>
      </c>
      <c r="G81" s="1">
        <f>data!Q81</f>
        <v>0.20020614862317301</v>
      </c>
      <c r="H81" s="1">
        <f>data!R81</f>
        <v>3.6681059703419103E-2</v>
      </c>
      <c r="I81" s="1">
        <f>data!S81</f>
        <v>2.1774101023321699E-2</v>
      </c>
      <c r="J81" s="1">
        <f>data!T81</f>
        <v>2.5463499944413E-2</v>
      </c>
      <c r="K81" s="1">
        <f>data!U81</f>
        <v>1.43566416131572E-2</v>
      </c>
      <c r="L81" s="1">
        <f>data!V81</f>
        <v>9.4806242957010909</v>
      </c>
      <c r="M81" s="1">
        <f>data!W81</f>
        <v>8.4430692733431592</v>
      </c>
      <c r="N81" s="1">
        <f>data!X81</f>
        <v>8.9618467845221197</v>
      </c>
      <c r="O81" s="1">
        <f>data!Z81</f>
        <v>0.51877751117896798</v>
      </c>
      <c r="P81" s="1">
        <f>data!AA81</f>
        <v>0.101183754151057</v>
      </c>
      <c r="Q81" s="1">
        <f>data!AB81</f>
        <v>0.10221138795116699</v>
      </c>
      <c r="R81" s="1">
        <f>data!AC81</f>
        <v>0.1019287109375</v>
      </c>
      <c r="S81" s="1">
        <f>data!AD81</f>
        <v>1.0276338001100299E-3</v>
      </c>
      <c r="T81" s="1">
        <f>data!AE81</f>
        <v>0.373700046388451</v>
      </c>
      <c r="U81" s="1">
        <f>data!AF81</f>
        <v>0.1043701171875</v>
      </c>
      <c r="V81" s="1">
        <f>data!AG81</f>
        <v>0.10149593725310301</v>
      </c>
      <c r="W81" s="1">
        <f>data!AH81</f>
        <v>0.107421875</v>
      </c>
      <c r="X81" s="1">
        <f>data!AI81</f>
        <v>0.102233000222873</v>
      </c>
      <c r="Y81" s="1">
        <f>data!AJ81</f>
        <v>70</v>
      </c>
      <c r="Z81" s="1">
        <f>data!AK81</f>
        <v>8.9050287680912901E-2</v>
      </c>
      <c r="AA81" s="1">
        <f>data!AL81</f>
        <v>0.13149039896637901</v>
      </c>
      <c r="AB81" s="1">
        <f>data!AM81</f>
        <v>0.1171875</v>
      </c>
      <c r="AC81" s="1">
        <f>data!AN81</f>
        <v>4.2440111285466299E-2</v>
      </c>
      <c r="AD81" s="1">
        <f>data!AO81</f>
        <v>0.293125447478357</v>
      </c>
      <c r="AE81" s="1">
        <f>data!AP81</f>
        <v>0.21484375</v>
      </c>
      <c r="AF81" s="1">
        <f>data!AQ81</f>
        <v>1.9178321313326901E-2</v>
      </c>
      <c r="AG81" s="1">
        <f>data!AR81</f>
        <v>0.263671875</v>
      </c>
      <c r="AH81" s="1">
        <f>data!AS81</f>
        <v>7.8748954485875801E-3</v>
      </c>
      <c r="AI81" s="1">
        <f>data!AT81</f>
        <v>1.4563512391285499E-2</v>
      </c>
      <c r="AJ81" s="1">
        <f>data!AU81</f>
        <v>1.47958355815252E-2</v>
      </c>
      <c r="AK81" s="1">
        <f>data!AV81</f>
        <v>8.5503089103141292E-3</v>
      </c>
      <c r="AL81" s="1">
        <f>data!AW81</f>
        <v>5.63537480141985E-3</v>
      </c>
      <c r="AM81" s="1">
        <f>data!AX81</f>
        <v>6.3258219746479096E-4</v>
      </c>
      <c r="AN81" s="1">
        <f>data!AY81</f>
        <v>9.3408855820419101E-4</v>
      </c>
      <c r="AO81" s="1">
        <f>data!AZ81</f>
        <v>1.4853067119636299E-4</v>
      </c>
      <c r="AP81" s="1">
        <f>data!BA81</f>
        <v>1.2260397887706601E-4</v>
      </c>
      <c r="AQ81" s="1">
        <f>data!BB81</f>
        <v>5.7473589710639197E-5</v>
      </c>
      <c r="AR81" s="1">
        <f>data!BC81</f>
        <v>5.8365520420453803E-5</v>
      </c>
      <c r="AS81" s="1">
        <f>data!BD81</f>
        <v>4.7598274262921701E-2</v>
      </c>
      <c r="AT81" s="1">
        <f>data!BE81</f>
        <v>4.8944290946817001E-2</v>
      </c>
      <c r="AU81" s="1">
        <f>data!BF81</f>
        <v>1.5423972702696799E-2</v>
      </c>
      <c r="AV81" s="1">
        <f>data!BG81</f>
        <v>1.33741345330741E-2</v>
      </c>
      <c r="AW81" s="1">
        <f>data!BH81</f>
        <v>6.0694080882014003E-4</v>
      </c>
      <c r="AX81" s="1">
        <f>data!BI81</f>
        <v>4.3528541588866898E-4</v>
      </c>
      <c r="AY81" s="1">
        <f>data!BJ81</f>
        <v>1.55320319474314E-4</v>
      </c>
      <c r="AZ81" s="1">
        <f>data!BK81</f>
        <v>1.77166129156498E-4</v>
      </c>
      <c r="BA81" s="1">
        <f>data!BL81</f>
        <v>5.32826436358663E-5</v>
      </c>
      <c r="BB81" s="1">
        <f>data!BM81</f>
        <v>3.6475509640978499E-5</v>
      </c>
      <c r="BC81" s="1">
        <f>data!BN81</f>
        <v>1.3446480845184099</v>
      </c>
      <c r="BD81" s="1">
        <f>data!BO81</f>
        <v>2.5493481298810998</v>
      </c>
      <c r="BE81" s="1">
        <f>data!BP81</f>
        <v>1.30119798082309</v>
      </c>
      <c r="BF81" s="1">
        <f>data!BQ81</f>
        <v>0.84089958710298296</v>
      </c>
      <c r="BG81" s="1">
        <f>data!BR81</f>
        <v>1.07104878396304</v>
      </c>
      <c r="BH81" s="1">
        <f>data!BS81</f>
        <v>1.52497818013438</v>
      </c>
      <c r="BI81" s="1">
        <f>data!BT81</f>
        <v>0.32548011556876499</v>
      </c>
      <c r="BJ81" s="1">
        <f>data!BU81</f>
        <v>0.27359930055537102</v>
      </c>
      <c r="BK81" s="1">
        <f>data!BV81</f>
        <v>2.9706454411818002</v>
      </c>
      <c r="BL81" s="1">
        <f>data!BW81</f>
        <v>7.5795672826579903</v>
      </c>
      <c r="BM81" s="1">
        <f>data!BX81</f>
        <v>7.07343880439874</v>
      </c>
      <c r="BN81" s="1">
        <f>data!BY81</f>
        <v>1.2554498960757099</v>
      </c>
      <c r="BO81" s="1">
        <f>data!BZ81</f>
        <v>0.193954431543745</v>
      </c>
      <c r="BP81" s="1">
        <f>data!CA81</f>
        <v>8.8999999999999996E-2</v>
      </c>
      <c r="BQ81" s="1">
        <f>data!CB81</f>
        <v>2</v>
      </c>
      <c r="BR81" s="1">
        <f>data!CC81</f>
        <v>177.15899999999999</v>
      </c>
      <c r="BS81" s="1">
        <f>data!CD81</f>
        <v>0.33900000000000002</v>
      </c>
      <c r="BT81" s="1">
        <f>data!CE81</f>
        <v>13</v>
      </c>
      <c r="BU81" s="1">
        <f>data!CF81</f>
        <v>59</v>
      </c>
      <c r="BV81" s="1">
        <f>data!CG81</f>
        <v>52</v>
      </c>
      <c r="BW81" s="1">
        <f>data!CH81</f>
        <v>15</v>
      </c>
      <c r="BX81" s="1">
        <f>data!CI81</f>
        <v>15</v>
      </c>
      <c r="BY81" s="1">
        <f>data!CJ81</f>
        <v>33</v>
      </c>
      <c r="BZ81" s="1">
        <f>data!CK81</f>
        <v>857.26510858535801</v>
      </c>
      <c r="CA81" s="1">
        <f>data!CL81</f>
        <v>1</v>
      </c>
      <c r="CB81" s="1">
        <f>data!DG81</f>
        <v>1.2826</v>
      </c>
      <c r="CC81" s="1">
        <f>data!J81</f>
        <v>18.420000000000002</v>
      </c>
      <c r="CD81" s="1">
        <f>data!CP81</f>
        <v>13</v>
      </c>
      <c r="CE81" s="1">
        <f>data!CQ81</f>
        <v>14</v>
      </c>
      <c r="CF81" s="1">
        <f>data!CR81</f>
        <v>43</v>
      </c>
      <c r="CG81" s="1">
        <f>data!DL81</f>
        <v>7280</v>
      </c>
      <c r="CH81" s="1">
        <f>data!B81</f>
        <v>-27.3</v>
      </c>
      <c r="CI81" s="1">
        <f>data!C81</f>
        <v>71.5</v>
      </c>
      <c r="CJ81" s="1">
        <f>data!DO81</f>
        <v>181.17072204177799</v>
      </c>
      <c r="CK81" s="1">
        <f>data!CN81</f>
        <v>-5</v>
      </c>
      <c r="CL81" s="1">
        <f>data!CO81</f>
        <v>72</v>
      </c>
      <c r="CM81" s="1">
        <f>data!DR81</f>
        <v>2217.6892699168502</v>
      </c>
      <c r="CN81" s="1">
        <f>data!DS81</f>
        <v>182.56521087544499</v>
      </c>
      <c r="CO81" s="1">
        <f>IF(OR(data!DU81="Inf",data!DU81="NaN"),data!X81,data!DU81)</f>
        <v>8.9997391608795692</v>
      </c>
      <c r="CP81" s="1">
        <f>data!DU81</f>
        <v>8.9997391608795692</v>
      </c>
      <c r="CQ81" s="1">
        <f t="shared" si="2"/>
        <v>0.30462764696660033</v>
      </c>
      <c r="CR81" s="1">
        <f>data!DW81</f>
        <v>1.3976569999999999</v>
      </c>
      <c r="CS81" s="1">
        <f>data!DX81</f>
        <v>282.07461499999999</v>
      </c>
      <c r="CT81" s="1" t="str">
        <f>data!DY81</f>
        <v>1.175236</v>
      </c>
      <c r="CU81" s="1" t="str">
        <f>data!DZ81</f>
        <v>10.746951</v>
      </c>
      <c r="CV81" s="1" t="str">
        <f>data!EA81</f>
        <v>-1.207236</v>
      </c>
      <c r="CW81" s="1" t="str">
        <f>data!EB81</f>
        <v>2.711268</v>
      </c>
      <c r="CX81" s="1" t="str">
        <f>data!EC81</f>
        <v>282.074615</v>
      </c>
    </row>
    <row r="82" spans="1:102">
      <c r="A82" s="7">
        <f>data!A82</f>
        <v>38267</v>
      </c>
      <c r="B82" s="7" t="str">
        <f>data!K82</f>
        <v>IS26</v>
      </c>
      <c r="C82" s="1">
        <f>data!L82</f>
        <v>10221.427944629</v>
      </c>
      <c r="D82" s="1">
        <f>data!N82</f>
        <v>9.8735341696766399E-2</v>
      </c>
      <c r="E82" s="1">
        <f>data!O82</f>
        <v>1.7761106571470099E-2</v>
      </c>
      <c r="F82" s="1">
        <f>data!P82</f>
        <v>0.12532379184148701</v>
      </c>
      <c r="G82" s="1">
        <f>data!Q82</f>
        <v>3.5522213142940101E-2</v>
      </c>
      <c r="H82" s="1">
        <f>data!R82</f>
        <v>1.36961286826795E-2</v>
      </c>
      <c r="I82" s="1">
        <f>data!S82</f>
        <v>8.1819552984058307E-3</v>
      </c>
      <c r="J82" s="1">
        <f>data!T82</f>
        <v>1.08819200886593E-2</v>
      </c>
      <c r="K82" s="1">
        <f>data!U82</f>
        <v>6.5177520082225597E-3</v>
      </c>
      <c r="L82" s="1">
        <f>data!V82</f>
        <v>14.170407138818501</v>
      </c>
      <c r="M82" s="1">
        <f>data!W82</f>
        <v>17.638100769099299</v>
      </c>
      <c r="N82" s="1">
        <f>data!X82</f>
        <v>15.9042539539589</v>
      </c>
      <c r="O82" s="1">
        <f>data!Z82</f>
        <v>1.7338468151404001</v>
      </c>
      <c r="P82" s="1">
        <f>data!AA82</f>
        <v>5.5389712860311698E-2</v>
      </c>
      <c r="Q82" s="1">
        <f>data!AB82</f>
        <v>5.7274030490099E-2</v>
      </c>
      <c r="R82" s="1">
        <f>data!AC82</f>
        <v>5.5999755859375E-2</v>
      </c>
      <c r="S82" s="1">
        <f>data!AD82</f>
        <v>1.88431762978729E-3</v>
      </c>
      <c r="T82" s="1">
        <f>data!AE82</f>
        <v>0.28214618384121798</v>
      </c>
      <c r="U82" s="1">
        <f>data!AF82</f>
        <v>5.706787109375E-2</v>
      </c>
      <c r="V82" s="1">
        <f>data!AG82</f>
        <v>9.5151349719123195E-3</v>
      </c>
      <c r="W82" s="1">
        <f>data!AH82</f>
        <v>5.8441162109375E-2</v>
      </c>
      <c r="X82" s="1">
        <f>data!AI82</f>
        <v>3.0817689816588999E-3</v>
      </c>
      <c r="Y82" s="1">
        <f>data!AJ82</f>
        <v>80</v>
      </c>
      <c r="Z82" s="1">
        <f>data!AK82</f>
        <v>4.7135080512396003E-2</v>
      </c>
      <c r="AA82" s="1">
        <f>data!AL82</f>
        <v>0.10406095773871001</v>
      </c>
      <c r="AB82" s="1">
        <f>data!AM82</f>
        <v>5.859375E-2</v>
      </c>
      <c r="AC82" s="1">
        <f>data!AN82</f>
        <v>5.6925877226313502E-2</v>
      </c>
      <c r="AD82" s="1">
        <f>data!AO82</f>
        <v>0.16403893868976599</v>
      </c>
      <c r="AE82" s="1">
        <f>data!AP82</f>
        <v>0.1953125</v>
      </c>
      <c r="AF82" s="1">
        <f>data!AQ82</f>
        <v>2.98729459834037E-3</v>
      </c>
      <c r="AG82" s="1">
        <f>data!AR82</f>
        <v>0.234375</v>
      </c>
      <c r="AH82" s="1">
        <f>data!AS82</f>
        <v>1.4113899516020199E-3</v>
      </c>
      <c r="AI82" s="1">
        <f>data!AT82</f>
        <v>0.129688892169292</v>
      </c>
      <c r="AJ82" s="1">
        <f>data!AU82</f>
        <v>0.34812057041244099</v>
      </c>
      <c r="AK82" s="1">
        <f>data!AV82</f>
        <v>3.1070714418601699E-3</v>
      </c>
      <c r="AL82" s="1">
        <f>data!AW82</f>
        <v>2.3945926687909502E-3</v>
      </c>
      <c r="AM82" s="1">
        <f>data!AX82</f>
        <v>1.5953289326805001E-4</v>
      </c>
      <c r="AN82" s="1">
        <f>data!AY82</f>
        <v>1.0055886563245499E-4</v>
      </c>
      <c r="AO82" s="1">
        <f>data!AZ82</f>
        <v>4.49218938115042E-5</v>
      </c>
      <c r="AP82" s="1">
        <f>data!BA82</f>
        <v>4.8734391281854598E-5</v>
      </c>
      <c r="AQ82" s="1">
        <f>data!BB82</f>
        <v>2.6297401184969799E-5</v>
      </c>
      <c r="AR82" s="1">
        <f>data!BC82</f>
        <v>2.0482737023312201E-5</v>
      </c>
      <c r="AS82" s="1">
        <f>data!BD82</f>
        <v>6.5994104600396397E-2</v>
      </c>
      <c r="AT82" s="1">
        <f>data!BE82</f>
        <v>5.8015344445239203E-2</v>
      </c>
      <c r="AU82" s="1">
        <f>data!BF82</f>
        <v>1.3743097023865901E-3</v>
      </c>
      <c r="AV82" s="1">
        <f>data!BG82</f>
        <v>1.6293744721373399E-3</v>
      </c>
      <c r="AW82" s="1">
        <f>data!BH82</f>
        <v>1.2225281758946401E-4</v>
      </c>
      <c r="AX82" s="1">
        <f>data!BI82</f>
        <v>1.0256481519872201E-4</v>
      </c>
      <c r="AY82" s="1">
        <f>data!BJ82</f>
        <v>6.3738639622780202E-5</v>
      </c>
      <c r="AZ82" s="1">
        <f>data!BK82</f>
        <v>6.6062964387995899E-5</v>
      </c>
      <c r="BA82" s="1">
        <f>data!BL82</f>
        <v>9.8922198943379893E-6</v>
      </c>
      <c r="BB82" s="1">
        <f>data!BM82</f>
        <v>1.0325129232072099E-5</v>
      </c>
      <c r="BC82" s="1">
        <f>data!BN82</f>
        <v>1.98780573014835</v>
      </c>
      <c r="BD82" s="1">
        <f>data!BO82</f>
        <v>1.03132762760865</v>
      </c>
      <c r="BE82" s="1">
        <f>data!BP82</f>
        <v>2.0147033081722898</v>
      </c>
      <c r="BF82" s="1">
        <f>data!BQ82</f>
        <v>0.61369322709907204</v>
      </c>
      <c r="BG82" s="1">
        <f>data!BR82</f>
        <v>1.31419826763568</v>
      </c>
      <c r="BH82" s="1">
        <f>data!BS82</f>
        <v>1.3314400756397999</v>
      </c>
      <c r="BI82" s="1">
        <f>data!BT82</f>
        <v>0.99066372883758702</v>
      </c>
      <c r="BJ82" s="1">
        <f>data!BU82</f>
        <v>0.673607462512674</v>
      </c>
      <c r="BK82" s="1">
        <f>data!BV82</f>
        <v>1.6841524130815999</v>
      </c>
      <c r="BL82" s="1">
        <f>data!BW82</f>
        <v>9.1503077070219803</v>
      </c>
      <c r="BM82" s="1">
        <f>data!BX82</f>
        <v>6.05040324596375</v>
      </c>
      <c r="BN82" s="1">
        <f>data!BY82</f>
        <v>1.5125615206634899</v>
      </c>
      <c r="BO82" s="1">
        <f>data!BZ82</f>
        <v>0.83258488345555903</v>
      </c>
      <c r="BP82" s="1">
        <f>data!CA82</f>
        <v>2.8000000000000001E-2</v>
      </c>
      <c r="BQ82" s="1">
        <f>data!CB82</f>
        <v>0.2</v>
      </c>
      <c r="BR82" s="1">
        <f>data!CC82</f>
        <v>126.952</v>
      </c>
      <c r="BS82" s="1">
        <f>data!CD82</f>
        <v>0.36799999999999999</v>
      </c>
      <c r="BT82" s="1">
        <f>data!CE82</f>
        <v>18</v>
      </c>
      <c r="BU82" s="1">
        <f>data!CF82</f>
        <v>21</v>
      </c>
      <c r="BV82" s="1">
        <f>data!CG82</f>
        <v>1</v>
      </c>
      <c r="BW82" s="1">
        <f>data!CH82</f>
        <v>23</v>
      </c>
      <c r="BX82" s="1">
        <f>data!CI82</f>
        <v>7</v>
      </c>
      <c r="BY82" s="1">
        <f>data!CJ82</f>
        <v>7</v>
      </c>
      <c r="BZ82" s="1">
        <f>data!CK82</f>
        <v>4229.78435373306</v>
      </c>
      <c r="CA82" s="1">
        <f>data!CL82</f>
        <v>1</v>
      </c>
      <c r="CB82" s="1">
        <f>data!DG82</f>
        <v>-8.5751000000000008</v>
      </c>
      <c r="CC82" s="1">
        <f>data!J82</f>
        <v>18.420000000000002</v>
      </c>
      <c r="CD82" s="1">
        <f>data!CP82</f>
        <v>13</v>
      </c>
      <c r="CE82" s="1">
        <f>data!CQ82</f>
        <v>14</v>
      </c>
      <c r="CF82" s="1">
        <f>data!CR82</f>
        <v>43</v>
      </c>
      <c r="CG82" s="1">
        <f>data!DL82</f>
        <v>35847</v>
      </c>
      <c r="CH82" s="1">
        <f>data!B82</f>
        <v>-27.3</v>
      </c>
      <c r="CI82" s="1">
        <f>data!C82</f>
        <v>71.5</v>
      </c>
      <c r="CJ82" s="1">
        <f>data!DO82</f>
        <v>131.20255288939001</v>
      </c>
      <c r="CK82" s="1">
        <f>data!CN82</f>
        <v>48.9</v>
      </c>
      <c r="CL82" s="1">
        <f>data!CO82</f>
        <v>13.7</v>
      </c>
      <c r="CM82" s="1">
        <f>data!DR82</f>
        <v>10221.427944629</v>
      </c>
      <c r="CN82" s="1">
        <f>data!DS82</f>
        <v>131.21715016195901</v>
      </c>
      <c r="CO82" s="1">
        <f>IF(OR(data!DU82="Inf",data!DU82="NaN"),data!X82,data!DU82)</f>
        <v>15.4399251468444</v>
      </c>
      <c r="CP82" s="1">
        <f>data!DU82</f>
        <v>15.4399251468444</v>
      </c>
      <c r="CQ82" s="1">
        <f t="shared" si="2"/>
        <v>0.28514040072053448</v>
      </c>
      <c r="CR82" s="1">
        <f>data!DW82</f>
        <v>6.9468639999999997</v>
      </c>
      <c r="CS82" s="1">
        <f>data!DX82</f>
        <v>271.46704099999999</v>
      </c>
      <c r="CT82" s="1" t="str">
        <f>data!DY82</f>
        <v>-8.738095</v>
      </c>
      <c r="CU82" s="1" t="str">
        <f>data!DZ82</f>
        <v>13.331086</v>
      </c>
      <c r="CV82" s="1" t="str">
        <f>data!EA82</f>
        <v>-6.086914</v>
      </c>
      <c r="CW82" s="1" t="str">
        <f>data!EB82</f>
        <v>4.991984</v>
      </c>
      <c r="CX82" s="1" t="str">
        <f>data!EC82</f>
        <v>271.467041</v>
      </c>
    </row>
    <row r="83" spans="1:102">
      <c r="A83" s="7">
        <f>data!A83</f>
        <v>38267</v>
      </c>
      <c r="B83" s="7" t="str">
        <f>data!K83</f>
        <v>IS10</v>
      </c>
      <c r="C83" s="1">
        <f>data!L83</f>
        <v>17256.049642383699</v>
      </c>
      <c r="D83" s="1">
        <f>data!N83</f>
        <v>5.8259991971868402E-2</v>
      </c>
      <c r="E83" s="1">
        <f>data!O83</f>
        <v>1.7309383851446699E-2</v>
      </c>
      <c r="F83" s="1">
        <f>data!P83</f>
        <v>8.9907606214677901E-2</v>
      </c>
      <c r="G83" s="1">
        <f>data!Q83</f>
        <v>3.4618767702893301E-2</v>
      </c>
      <c r="H83" s="1">
        <f>data!R83</f>
        <v>1.6072924526152901E-2</v>
      </c>
      <c r="I83" s="1">
        <f>data!S83</f>
        <v>9.5065854578402099E-3</v>
      </c>
      <c r="J83" s="1">
        <f>data!T83</f>
        <v>1.08827630646925E-2</v>
      </c>
      <c r="K83" s="1">
        <f>data!U83</f>
        <v>6.5979818183240398E-3</v>
      </c>
      <c r="L83" s="1">
        <f>data!V83</f>
        <v>20.465652114552501</v>
      </c>
      <c r="M83" s="1">
        <f>data!W83</f>
        <v>10.951234557965901</v>
      </c>
      <c r="N83" s="1">
        <f>data!X83</f>
        <v>15.708443336259201</v>
      </c>
      <c r="O83" s="1">
        <f>data!Z83</f>
        <v>4.7572087782933199</v>
      </c>
      <c r="P83" s="1">
        <f>data!AA83</f>
        <v>7.1911455044514003E-2</v>
      </c>
      <c r="Q83" s="1">
        <f>data!AB83</f>
        <v>0</v>
      </c>
      <c r="R83" s="1">
        <f>data!AC83</f>
        <v>9.918212890625E-2</v>
      </c>
      <c r="S83" s="1">
        <f>data!AD83</f>
        <v>0</v>
      </c>
      <c r="T83" s="1">
        <f>data!AE83</f>
        <v>5.2469226809092002E-2</v>
      </c>
      <c r="U83" s="1">
        <f>data!AF83</f>
        <v>9.94873046875E-2</v>
      </c>
      <c r="V83" s="1">
        <f>data!AG83</f>
        <v>3.4285043897185501E-2</v>
      </c>
      <c r="W83" s="1">
        <f>data!AH83</f>
        <v>0.10101318359375</v>
      </c>
      <c r="X83" s="1">
        <f>data!AI83</f>
        <v>2.7387015945689601E-3</v>
      </c>
      <c r="Y83" s="1">
        <f>data!AJ83</f>
        <v>120</v>
      </c>
      <c r="Z83" s="1">
        <f>data!AK83</f>
        <v>5.3568218282467397E-2</v>
      </c>
      <c r="AA83" s="1">
        <f>data!AL83</f>
        <v>7.1469103660102395E-2</v>
      </c>
      <c r="AB83" s="1">
        <f>data!AM83</f>
        <v>6.34765625E-2</v>
      </c>
      <c r="AC83" s="1">
        <f>data!AN83</f>
        <v>1.7900885377634901E-2</v>
      </c>
      <c r="AD83" s="1">
        <f>data!AO83</f>
        <v>5.6563369365347699E-2</v>
      </c>
      <c r="AE83" s="1">
        <f>data!AP83</f>
        <v>7.32421875E-2</v>
      </c>
      <c r="AF83" s="1">
        <f>data!AQ83</f>
        <v>1.02449934316475E-2</v>
      </c>
      <c r="AG83" s="1">
        <f>data!AR83</f>
        <v>9.27734375E-2</v>
      </c>
      <c r="AH83" s="1">
        <f>data!AS83</f>
        <v>1.42563033354927E-3</v>
      </c>
      <c r="AI83" s="1">
        <f>data!AT83</f>
        <v>0.11117647956520001</v>
      </c>
      <c r="AJ83" s="1">
        <f>data!AU83</f>
        <v>0.16257893463275899</v>
      </c>
      <c r="AK83" s="1">
        <f>data!AV83</f>
        <v>1.0611219112937301E-3</v>
      </c>
      <c r="AL83" s="1">
        <f>data!AW83</f>
        <v>1.0690604224876899E-3</v>
      </c>
      <c r="AM83" s="1">
        <f>data!AX83</f>
        <v>3.08964881476085E-5</v>
      </c>
      <c r="AN83" s="1">
        <f>data!AY83</f>
        <v>1.8241192837969101E-5</v>
      </c>
      <c r="AO83" s="1">
        <f>data!AZ83</f>
        <v>2.50241061818821E-5</v>
      </c>
      <c r="AP83" s="1">
        <f>data!BA83</f>
        <v>1.9195444085430699E-5</v>
      </c>
      <c r="AQ83" s="1">
        <f>data!BB83</f>
        <v>7.6022458779734104E-5</v>
      </c>
      <c r="AR83" s="1">
        <f>data!BC83</f>
        <v>1.38422936117584E-4</v>
      </c>
      <c r="AS83" s="1">
        <f>data!BD83</f>
        <v>1.4021414691049601E-2</v>
      </c>
      <c r="AT83" s="1">
        <f>data!BE83</f>
        <v>1.27264689710584E-2</v>
      </c>
      <c r="AU83" s="1">
        <f>data!BF83</f>
        <v>5.7366141268716704E-4</v>
      </c>
      <c r="AV83" s="1">
        <f>data!BG83</f>
        <v>5.8753668613223604E-4</v>
      </c>
      <c r="AW83" s="1">
        <f>data!BH83</f>
        <v>3.5057274021463601E-5</v>
      </c>
      <c r="AX83" s="1">
        <f>data!BI83</f>
        <v>3.9846638667191599E-5</v>
      </c>
      <c r="AY83" s="1">
        <f>data!BJ83</f>
        <v>1.8215220768861201E-5</v>
      </c>
      <c r="AZ83" s="1">
        <f>data!BK83</f>
        <v>1.13940799726555E-5</v>
      </c>
      <c r="BA83" s="1">
        <f>data!BL83</f>
        <v>2.8693335091954599E-5</v>
      </c>
      <c r="BB83" s="1">
        <f>data!BM83</f>
        <v>9.3416294691728097E-6</v>
      </c>
      <c r="BC83" s="1">
        <f>data!BN83</f>
        <v>0.44765335295178399</v>
      </c>
      <c r="BD83" s="1">
        <f>data!BO83</f>
        <v>0.21069972631282699</v>
      </c>
      <c r="BE83" s="1">
        <f>data!BP83</f>
        <v>1.1398897786525199</v>
      </c>
      <c r="BF83" s="1">
        <f>data!BQ83</f>
        <v>42.314604045136797</v>
      </c>
      <c r="BG83" s="1">
        <f>data!BR83</f>
        <v>21.7272469118946</v>
      </c>
      <c r="BH83" s="1">
        <f>data!BS83</f>
        <v>11.6570772553477</v>
      </c>
      <c r="BI83" s="1">
        <f>data!BT83</f>
        <v>29.114919671249499</v>
      </c>
      <c r="BJ83" s="1">
        <f>data!BU83</f>
        <v>-21.279593558942899</v>
      </c>
      <c r="BK83" s="1">
        <f>data!BV83</f>
        <v>11.6589812810473</v>
      </c>
      <c r="BL83" s="1">
        <f>data!BW83</f>
        <v>5.59373037983136</v>
      </c>
      <c r="BM83" s="1">
        <f>data!BX83</f>
        <v>3.9478184808243699</v>
      </c>
      <c r="BN83" s="1">
        <f>data!BY83</f>
        <v>2.06033168752142E-2</v>
      </c>
      <c r="BO83" s="1">
        <f>data!BZ83</f>
        <v>5.7670096754730499E-3</v>
      </c>
      <c r="BP83" s="1">
        <f>data!CA83</f>
        <v>4.2000000000000003E-2</v>
      </c>
      <c r="BQ83" s="1">
        <f>data!CB83</f>
        <v>0.2</v>
      </c>
      <c r="BR83" s="1">
        <f>data!CC83</f>
        <v>23.574999999999999</v>
      </c>
      <c r="BS83" s="1">
        <f>data!CD83</f>
        <v>0.35399999999999998</v>
      </c>
      <c r="BT83" s="1">
        <f>data!CE83</f>
        <v>4</v>
      </c>
      <c r="BU83" s="1">
        <f>data!CF83</f>
        <v>2</v>
      </c>
      <c r="BV83" s="1">
        <f>data!CG83</f>
        <v>46</v>
      </c>
      <c r="BW83" s="1">
        <f>data!CH83</f>
        <v>6</v>
      </c>
      <c r="BX83" s="1">
        <f>data!CI83</f>
        <v>20</v>
      </c>
      <c r="BY83" s="1">
        <f>data!CJ83</f>
        <v>13</v>
      </c>
      <c r="BZ83" s="1">
        <f>data!CK83</f>
        <v>2374.2387754917099</v>
      </c>
      <c r="CA83" s="1">
        <f>data!CL83</f>
        <v>1</v>
      </c>
      <c r="CB83" s="1">
        <f>data!DG83</f>
        <v>-22.181999999999999</v>
      </c>
      <c r="CC83" s="1">
        <f>data!J83</f>
        <v>18.420000000000002</v>
      </c>
      <c r="CD83" s="1">
        <f>data!CP83</f>
        <v>13</v>
      </c>
      <c r="CE83" s="1">
        <f>data!CQ83</f>
        <v>14</v>
      </c>
      <c r="CF83" s="1">
        <f>data!CR83</f>
        <v>43</v>
      </c>
      <c r="CG83" s="1">
        <f>data!DL83</f>
        <v>61604</v>
      </c>
      <c r="CH83" s="1">
        <f>data!B83</f>
        <v>-27.3</v>
      </c>
      <c r="CI83" s="1">
        <f>data!C83</f>
        <v>71.5</v>
      </c>
      <c r="CJ83" s="1">
        <f>data!DO83</f>
        <v>27.480622496645299</v>
      </c>
      <c r="CK83" s="1">
        <f>data!CN83</f>
        <v>50.2</v>
      </c>
      <c r="CL83" s="1">
        <f>data!CO83</f>
        <v>-95.9</v>
      </c>
      <c r="CM83" s="1">
        <f>data!DR83</f>
        <v>17256.049642383699</v>
      </c>
      <c r="CN83" s="1">
        <f>data!DS83</f>
        <v>27.251092924059598</v>
      </c>
      <c r="CO83" s="1">
        <f>IF(OR(data!DU83="Inf",data!DU83="NaN"),data!X83,data!DU83)</f>
        <v>14.5557769622559</v>
      </c>
      <c r="CP83" s="1">
        <f>data!DU83</f>
        <v>14.5557769622559</v>
      </c>
      <c r="CQ83" s="1">
        <f t="shared" si="2"/>
        <v>0.28011248689019708</v>
      </c>
      <c r="CR83" s="1">
        <f>data!DW83</f>
        <v>11.303338999999999</v>
      </c>
      <c r="CS83" s="1">
        <f>data!DX83</f>
        <v>273.49078400000002</v>
      </c>
      <c r="CT83" s="1" t="str">
        <f>data!DY83</f>
        <v>NaN</v>
      </c>
      <c r="CU83" s="1" t="str">
        <f>data!DZ83</f>
        <v>NaN</v>
      </c>
      <c r="CV83" s="1" t="str">
        <f>data!EA83</f>
        <v>-11.884893</v>
      </c>
      <c r="CW83" s="1" t="str">
        <f>data!EB83</f>
        <v>-14.405659</v>
      </c>
      <c r="CX83" s="1" t="str">
        <f>data!EC83</f>
        <v>273.490784</v>
      </c>
    </row>
    <row r="84" spans="1:102">
      <c r="A84" s="7">
        <f>data!A84</f>
        <v>38233</v>
      </c>
      <c r="B84" s="7" t="str">
        <f>data!K84</f>
        <v>IS55</v>
      </c>
      <c r="C84" s="1">
        <f>data!L84</f>
        <v>3715.8402988907201</v>
      </c>
      <c r="D84" s="1">
        <f>data!N84</f>
        <v>0.64456959002650405</v>
      </c>
      <c r="E84" s="1">
        <f>data!O84</f>
        <v>0.12547619870015</v>
      </c>
      <c r="F84" s="1">
        <f>data!P84</f>
        <v>0.94283742760706302</v>
      </c>
      <c r="G84" s="1">
        <f>data!Q84</f>
        <v>0.25095239740030001</v>
      </c>
      <c r="H84" s="1">
        <f>data!R84</f>
        <v>1.52653593424356E-2</v>
      </c>
      <c r="I84" s="1">
        <f>data!S84</f>
        <v>9.0315623787931391E-3</v>
      </c>
      <c r="J84" s="1">
        <f>data!T84</f>
        <v>2.7437784283041701E-2</v>
      </c>
      <c r="K84" s="1">
        <f>data!U84</f>
        <v>1.6266723586261599E-2</v>
      </c>
      <c r="L84" s="1">
        <f>data!V84</f>
        <v>19.4530889297498</v>
      </c>
      <c r="M84" s="1">
        <f>data!W84</f>
        <v>19.404086946566999</v>
      </c>
      <c r="N84" s="1">
        <f>data!X84</f>
        <v>19.428587938158401</v>
      </c>
      <c r="O84" s="1">
        <f>data!Z84</f>
        <v>2.4500991591423799E-2</v>
      </c>
      <c r="P84" s="1">
        <f>data!AA84</f>
        <v>4.5662485396620503E-2</v>
      </c>
      <c r="Q84" s="1">
        <f>data!AB84</f>
        <v>4.5819927090727797E-2</v>
      </c>
      <c r="R84" s="1">
        <f>data!AC84</f>
        <v>4.57763671875E-2</v>
      </c>
      <c r="S84" s="1">
        <f>data!AD84</f>
        <v>1.5744169410737E-4</v>
      </c>
      <c r="T84" s="1">
        <f>data!AE84</f>
        <v>7.4749604902769304</v>
      </c>
      <c r="U84" s="1">
        <f>data!AF84</f>
        <v>0.120849609375</v>
      </c>
      <c r="V84" s="1">
        <f>data!AG84</f>
        <v>3.9395449008515302E-3</v>
      </c>
      <c r="W84" s="1">
        <f>data!AH84</f>
        <v>0.130615234375</v>
      </c>
      <c r="X84" s="1">
        <f>data!AI84</f>
        <v>6.5588193126171201E-3</v>
      </c>
      <c r="Y84" s="1">
        <f>data!AJ84</f>
        <v>60</v>
      </c>
      <c r="Z84" s="1">
        <f>data!AK84</f>
        <v>4.4421846527778301E-2</v>
      </c>
      <c r="AA84" s="1">
        <f>data!AL84</f>
        <v>5.1646807097682899E-2</v>
      </c>
      <c r="AB84" s="1">
        <f>data!AM84</f>
        <v>4.8828125E-2</v>
      </c>
      <c r="AC84" s="1">
        <f>data!AN84</f>
        <v>7.2249605699046104E-3</v>
      </c>
      <c r="AD84" s="1">
        <f>data!AO84</f>
        <v>18.690729450779202</v>
      </c>
      <c r="AE84" s="1">
        <f>data!AP84</f>
        <v>0.537109375</v>
      </c>
      <c r="AF84" s="1">
        <f>data!AQ84</f>
        <v>5.7601054777584601E-5</v>
      </c>
      <c r="AG84" s="1">
        <f>data!AR84</f>
        <v>0.64453125</v>
      </c>
      <c r="AH84" s="1">
        <f>data!AS84</f>
        <v>1.69015462593616E-5</v>
      </c>
      <c r="AI84" s="1">
        <f>data!AT84</f>
        <v>6.5362388196223101E-2</v>
      </c>
      <c r="AJ84" s="1">
        <f>data!AU84</f>
        <v>6.7534054481811406E-2</v>
      </c>
      <c r="AK84" s="1">
        <f>data!AV84</f>
        <v>1.3619580939968701E-3</v>
      </c>
      <c r="AL84" s="1">
        <f>data!AW84</f>
        <v>8.5629202114268096E-4</v>
      </c>
      <c r="AM84" s="1">
        <f>data!AX84</f>
        <v>4.70507991796784E-5</v>
      </c>
      <c r="AN84" s="1">
        <f>data!AY84</f>
        <v>4.5142727642460299E-5</v>
      </c>
      <c r="AO84" s="1">
        <f>data!AZ84</f>
        <v>3.6282529401281502E-6</v>
      </c>
      <c r="AP84" s="1">
        <f>data!BA84</f>
        <v>5.44978183055397E-6</v>
      </c>
      <c r="AQ84" s="1">
        <f>data!BB84</f>
        <v>2.3649541589456701E-6</v>
      </c>
      <c r="AR84" s="1">
        <f>data!BC84</f>
        <v>2.6390201287105601E-6</v>
      </c>
      <c r="AS84" s="1">
        <f>data!BD84</f>
        <v>0.66301053272204902</v>
      </c>
      <c r="AT84" s="1">
        <f>data!BE84</f>
        <v>0.60662612051135401</v>
      </c>
      <c r="AU84" s="1">
        <f>data!BF84</f>
        <v>2.3076645738316602E-3</v>
      </c>
      <c r="AV84" s="1">
        <f>data!BG84</f>
        <v>2.6898300980474801E-3</v>
      </c>
      <c r="AW84" s="1">
        <f>data!BH84</f>
        <v>8.9314115054059398E-5</v>
      </c>
      <c r="AX84" s="1">
        <f>data!BI84</f>
        <v>9.8622771752240597E-5</v>
      </c>
      <c r="AY84" s="1">
        <f>data!BJ84</f>
        <v>1.35825590680182E-5</v>
      </c>
      <c r="AZ84" s="1">
        <f>data!BK84</f>
        <v>2.0754556670743001E-5</v>
      </c>
      <c r="BA84" s="1">
        <f>data!BL84</f>
        <v>2.65667773180565E-6</v>
      </c>
      <c r="BB84" s="1">
        <f>data!BM84</f>
        <v>1.6971151311691499E-6</v>
      </c>
      <c r="BC84" s="1">
        <f>data!BN84</f>
        <v>14.075204234403801</v>
      </c>
      <c r="BD84" s="1">
        <f>data!BO84</f>
        <v>6.8426108090759099</v>
      </c>
      <c r="BE84" s="1">
        <f>data!BP84</f>
        <v>0.48918728564664299</v>
      </c>
      <c r="BF84" s="1">
        <f>data!BQ84</f>
        <v>0.945215506472869</v>
      </c>
      <c r="BG84" s="1">
        <f>data!BR84</f>
        <v>0.71720139605975597</v>
      </c>
      <c r="BH84" s="1">
        <f>data!BS84</f>
        <v>1.9561762379807199</v>
      </c>
      <c r="BI84" s="1">
        <f>data!BT84</f>
        <v>0.32246064735865998</v>
      </c>
      <c r="BJ84" s="1">
        <f>data!BU84</f>
        <v>13.358002838343999</v>
      </c>
      <c r="BK84" s="1">
        <f>data!BV84</f>
        <v>7.1167371848708099</v>
      </c>
      <c r="BL84" s="1">
        <f>data!BW84</f>
        <v>61.763199048063399</v>
      </c>
      <c r="BM84" s="1">
        <f>data!BX84</f>
        <v>40.069047023914898</v>
      </c>
      <c r="BN84" s="1">
        <f>data!BY84</f>
        <v>19.625176849531801</v>
      </c>
      <c r="BO84" s="1">
        <f>data!BZ84</f>
        <v>1.2697288211887401</v>
      </c>
      <c r="BP84" s="1">
        <f>data!CA84</f>
        <v>1.9E-2</v>
      </c>
      <c r="BQ84" s="1">
        <f>data!CB84</f>
        <v>1.5</v>
      </c>
      <c r="BR84" s="1">
        <f>data!CC84</f>
        <v>212.65700000000001</v>
      </c>
      <c r="BS84" s="1">
        <f>data!CD84</f>
        <v>0.33800000000000002</v>
      </c>
      <c r="BT84" s="1">
        <f>data!CE84</f>
        <v>14</v>
      </c>
      <c r="BU84" s="1">
        <f>data!CF84</f>
        <v>10</v>
      </c>
      <c r="BV84" s="1">
        <f>data!CG84</f>
        <v>0</v>
      </c>
      <c r="BW84" s="1">
        <f>data!CH84</f>
        <v>15</v>
      </c>
      <c r="BX84" s="1">
        <f>data!CI84</f>
        <v>53</v>
      </c>
      <c r="BY84" s="1">
        <f>data!CJ84</f>
        <v>19</v>
      </c>
      <c r="BZ84" s="1">
        <f>data!CK84</f>
        <v>1136.1224491596199</v>
      </c>
      <c r="CA84" s="1">
        <f>data!CL84</f>
        <v>3</v>
      </c>
      <c r="CB84" s="1">
        <f>data!DG84</f>
        <v>50.156999999999996</v>
      </c>
      <c r="CC84" s="1">
        <f>data!J84</f>
        <v>13.43</v>
      </c>
      <c r="CD84" s="1">
        <f>data!CP84</f>
        <v>12</v>
      </c>
      <c r="CE84" s="1">
        <f>data!CQ84</f>
        <v>7</v>
      </c>
      <c r="CF84" s="1">
        <f>data!CR84</f>
        <v>22</v>
      </c>
      <c r="CG84" s="1">
        <f>data!DL84</f>
        <v>13618</v>
      </c>
      <c r="CH84" s="1">
        <f>data!B84</f>
        <v>-67.7</v>
      </c>
      <c r="CI84" s="1">
        <f>data!C84</f>
        <v>18.2</v>
      </c>
      <c r="CJ84" s="1">
        <f>data!DO84</f>
        <v>204.31191255028301</v>
      </c>
      <c r="CK84" s="1">
        <f>data!CN84</f>
        <v>-77.5</v>
      </c>
      <c r="CL84" s="1">
        <f>data!CO84</f>
        <v>161.80000000000001</v>
      </c>
      <c r="CM84" s="1">
        <f>data!DR84</f>
        <v>3715.8402988907201</v>
      </c>
      <c r="CN84" s="1">
        <f>data!DS84</f>
        <v>200.53951962019801</v>
      </c>
      <c r="CO84" s="1">
        <f>IF(OR(data!DU84="Inf",data!DU84="NaN"),data!X84,data!DU84)</f>
        <v>23.804232361755599</v>
      </c>
      <c r="CP84" s="1">
        <f>data!DU84</f>
        <v>23.804232361755599</v>
      </c>
      <c r="CQ84" s="1">
        <f t="shared" si="2"/>
        <v>0.27286240996407107</v>
      </c>
      <c r="CR84" s="1">
        <f>data!DW84</f>
        <v>-2.7545829999999998</v>
      </c>
      <c r="CS84" s="1">
        <f>data!DX84</f>
        <v>234.80827300000001</v>
      </c>
      <c r="CT84" s="1" t="str">
        <f>data!DY84</f>
        <v>50.313583</v>
      </c>
      <c r="CU84" s="1" t="str">
        <f>data!DZ84</f>
        <v>-18.875032</v>
      </c>
      <c r="CV84" s="1" t="str">
        <f>data!EA84</f>
        <v>3.370896</v>
      </c>
      <c r="CW84" s="1" t="str">
        <f>data!EB84</f>
        <v>-0.333835</v>
      </c>
      <c r="CX84" s="1" t="str">
        <f>data!EC84</f>
        <v>234.808273</v>
      </c>
    </row>
    <row r="85" spans="1:102">
      <c r="A85" s="7">
        <f>data!A85</f>
        <v>38233</v>
      </c>
      <c r="B85" s="7" t="str">
        <f>data!K85</f>
        <v>IS35</v>
      </c>
      <c r="C85" s="1">
        <f>data!L85</f>
        <v>5394.1348769809501</v>
      </c>
      <c r="D85" s="1">
        <f>data!N85</f>
        <v>0.116108176589024</v>
      </c>
      <c r="E85" s="1">
        <f>data!O85</f>
        <v>3.6636519846758898E-2</v>
      </c>
      <c r="F85" s="1">
        <f>data!P85</f>
        <v>0.18645089284403901</v>
      </c>
      <c r="G85" s="1">
        <f>data!Q85</f>
        <v>7.3273039693517797E-2</v>
      </c>
      <c r="H85" s="1">
        <f>data!R85</f>
        <v>1.6827605440062999E-2</v>
      </c>
      <c r="I85" s="1">
        <f>data!S85</f>
        <v>1.0013922541356199E-2</v>
      </c>
      <c r="J85" s="1">
        <f>data!T85</f>
        <v>2.3188113994577299E-2</v>
      </c>
      <c r="K85" s="1">
        <f>data!U85</f>
        <v>1.42479310704279E-2</v>
      </c>
      <c r="L85" s="1">
        <f>data!V85</f>
        <v>12.588000731617701</v>
      </c>
      <c r="M85" s="1">
        <f>data!W85</f>
        <v>11.4239118179885</v>
      </c>
      <c r="N85" s="1">
        <f>data!X85</f>
        <v>12.005956274803101</v>
      </c>
      <c r="O85" s="1">
        <f>data!Z85</f>
        <v>0.58204445681462902</v>
      </c>
      <c r="P85" s="1">
        <f>data!AA85</f>
        <v>6.7866454458288802E-2</v>
      </c>
      <c r="Q85" s="1">
        <f>data!AB85</f>
        <v>7.0749016517782801E-2</v>
      </c>
      <c r="R85" s="1">
        <f>data!AC85</f>
        <v>6.89697265625E-2</v>
      </c>
      <c r="S85" s="1">
        <f>data!AD85</f>
        <v>2.88256205949398E-3</v>
      </c>
      <c r="T85" s="1">
        <f>data!AE85</f>
        <v>0.354238066285606</v>
      </c>
      <c r="U85" s="1">
        <f>data!AF85</f>
        <v>7.080078125E-2</v>
      </c>
      <c r="V85" s="1">
        <f>data!AG85</f>
        <v>1.9880191017408601E-2</v>
      </c>
      <c r="W85" s="1">
        <f>data!AH85</f>
        <v>7.26318359375E-2</v>
      </c>
      <c r="X85" s="1">
        <f>data!AI85</f>
        <v>0.12170862508826701</v>
      </c>
      <c r="Y85" s="1">
        <f>data!AJ85</f>
        <v>60</v>
      </c>
      <c r="Z85" s="1">
        <f>data!AK85</f>
        <v>4.33307732923243E-2</v>
      </c>
      <c r="AA85" s="1">
        <f>data!AL85</f>
        <v>9.1290989472065098E-2</v>
      </c>
      <c r="AB85" s="1">
        <f>data!AM85</f>
        <v>7.8125E-2</v>
      </c>
      <c r="AC85" s="1">
        <f>data!AN85</f>
        <v>4.7960216179740799E-2</v>
      </c>
      <c r="AD85" s="1">
        <f>data!AO85</f>
        <v>0.47677085777577799</v>
      </c>
      <c r="AE85" s="1">
        <f>data!AP85</f>
        <v>0.126953125</v>
      </c>
      <c r="AF85" s="1">
        <f>data!AQ85</f>
        <v>1.8941601438897299E-2</v>
      </c>
      <c r="AG85" s="1">
        <f>data!AR85</f>
        <v>0.185546875</v>
      </c>
      <c r="AH85" s="1">
        <f>data!AS85</f>
        <v>4.7599466640211698E-3</v>
      </c>
      <c r="AI85" s="1">
        <f>data!AT85</f>
        <v>9.9298183015000097E-2</v>
      </c>
      <c r="AJ85" s="1">
        <f>data!AU85</f>
        <v>0.23325713601994</v>
      </c>
      <c r="AK85" s="1">
        <f>data!AV85</f>
        <v>5.5340918524894303E-3</v>
      </c>
      <c r="AL85" s="1">
        <f>data!AW85</f>
        <v>4.7009081065973596E-3</v>
      </c>
      <c r="AM85" s="1">
        <f>data!AX85</f>
        <v>2.9166364834454299E-4</v>
      </c>
      <c r="AN85" s="1">
        <f>data!AY85</f>
        <v>3.4967563515434202E-4</v>
      </c>
      <c r="AO85" s="1">
        <f>data!AZ85</f>
        <v>1.3181967509607901E-4</v>
      </c>
      <c r="AP85" s="1">
        <f>data!BA85</f>
        <v>1.34116807161591E-4</v>
      </c>
      <c r="AQ85" s="1">
        <f>data!BB85</f>
        <v>5.2049158528330399E-5</v>
      </c>
      <c r="AR85" s="1">
        <f>data!BC85</f>
        <v>7.2916042721480505E-5</v>
      </c>
      <c r="AS85" s="1">
        <f>data!BD85</f>
        <v>9.2560076107615796E-2</v>
      </c>
      <c r="AT85" s="1">
        <f>data!BE85</f>
        <v>0.10876342036997599</v>
      </c>
      <c r="AU85" s="1">
        <f>data!BF85</f>
        <v>6.5567289331790804E-3</v>
      </c>
      <c r="AV85" s="1">
        <f>data!BG85</f>
        <v>5.1807295739252799E-3</v>
      </c>
      <c r="AW85" s="1">
        <f>data!BH85</f>
        <v>2.0947922795535299E-4</v>
      </c>
      <c r="AX85" s="1">
        <f>data!BI85</f>
        <v>2.0607285931799601E-4</v>
      </c>
      <c r="AY85" s="1">
        <f>data!BJ85</f>
        <v>8.9113792715667196E-5</v>
      </c>
      <c r="AZ85" s="1">
        <f>data!BK85</f>
        <v>9.5595021846844994E-5</v>
      </c>
      <c r="BA85" s="1">
        <f>data!BL85</f>
        <v>8.1438877702727597E-5</v>
      </c>
      <c r="BB85" s="1">
        <f>data!BM85</f>
        <v>1.0767493896719E-4</v>
      </c>
      <c r="BC85" s="1">
        <f>data!BN85</f>
        <v>1.08008986782432</v>
      </c>
      <c r="BD85" s="1">
        <f>data!BO85</f>
        <v>0.32072465471889999</v>
      </c>
      <c r="BE85" s="1">
        <f>data!BP85</f>
        <v>0.35593190073179998</v>
      </c>
      <c r="BF85" s="1">
        <f>data!BQ85</f>
        <v>0.69750021168520104</v>
      </c>
      <c r="BG85" s="1">
        <f>data!BR85</f>
        <v>0.52671605620850004</v>
      </c>
      <c r="BH85" s="1">
        <f>data!BS85</f>
        <v>0.26356439861430903</v>
      </c>
      <c r="BI85" s="1">
        <f>data!BT85</f>
        <v>0.241525268913585</v>
      </c>
      <c r="BJ85" s="1">
        <f>data!BU85</f>
        <v>0.553373811615817</v>
      </c>
      <c r="BK85" s="1">
        <f>data!BV85</f>
        <v>0.41512708459155001</v>
      </c>
      <c r="BL85" s="1">
        <f>data!BW85</f>
        <v>11.0800608861519</v>
      </c>
      <c r="BM85" s="1">
        <f>data!BX85</f>
        <v>7.9016511115509198</v>
      </c>
      <c r="BN85" s="1">
        <f>data!BY85</f>
        <v>2.05061124507806</v>
      </c>
      <c r="BO85" s="1">
        <f>data!BZ85</f>
        <v>0.20131386129035</v>
      </c>
      <c r="BP85" s="1">
        <f>data!CA85</f>
        <v>3.32E-2</v>
      </c>
      <c r="BQ85" s="1">
        <f>data!CB85</f>
        <v>0.5</v>
      </c>
      <c r="BR85" s="1">
        <f>data!CC85</f>
        <v>173.68</v>
      </c>
      <c r="BS85" s="1">
        <f>data!CD85</f>
        <v>0.36599999999999999</v>
      </c>
      <c r="BT85" s="1">
        <f>data!CE85</f>
        <v>15</v>
      </c>
      <c r="BU85" s="1">
        <f>data!CF85</f>
        <v>22</v>
      </c>
      <c r="BV85" s="1">
        <f>data!CG85</f>
        <v>0</v>
      </c>
      <c r="BW85" s="1">
        <f>data!CH85</f>
        <v>17</v>
      </c>
      <c r="BX85" s="1">
        <f>data!CI85</f>
        <v>18</v>
      </c>
      <c r="BY85" s="1">
        <f>data!CJ85</f>
        <v>9</v>
      </c>
      <c r="BZ85" s="1">
        <f>data!CK85</f>
        <v>1197.3469388485</v>
      </c>
      <c r="CA85" s="1">
        <f>data!CL85</f>
        <v>1</v>
      </c>
      <c r="CB85" s="1">
        <f>data!DG85</f>
        <v>-16.270800000000001</v>
      </c>
      <c r="CC85" s="1">
        <f>data!J85</f>
        <v>13.43</v>
      </c>
      <c r="CD85" s="1">
        <f>data!CP85</f>
        <v>12</v>
      </c>
      <c r="CE85" s="1">
        <f>data!CQ85</f>
        <v>7</v>
      </c>
      <c r="CF85" s="1">
        <f>data!CR85</f>
        <v>22</v>
      </c>
      <c r="CG85" s="1">
        <f>data!DL85</f>
        <v>18795</v>
      </c>
      <c r="CH85" s="1">
        <f>data!B85</f>
        <v>-67.7</v>
      </c>
      <c r="CI85" s="1">
        <f>data!C85</f>
        <v>18.2</v>
      </c>
      <c r="CJ85" s="1">
        <f>data!DO85</f>
        <v>179.59533310292699</v>
      </c>
      <c r="CK85" s="1">
        <f>data!CN85</f>
        <v>-19.100000000000001</v>
      </c>
      <c r="CL85" s="1">
        <f>data!CO85</f>
        <v>17.399999999999999</v>
      </c>
      <c r="CM85" s="1">
        <f>data!DR85</f>
        <v>5394.1348769809501</v>
      </c>
      <c r="CN85" s="1">
        <f>data!DS85</f>
        <v>179.684415299215</v>
      </c>
      <c r="CO85" s="1">
        <f>IF(OR(data!DU85="Inf",data!DU85="NaN"),data!X85,data!DU85)</f>
        <v>11.3618205857698</v>
      </c>
      <c r="CP85" s="1">
        <f>data!DU85</f>
        <v>11.3618205857698</v>
      </c>
      <c r="CQ85" s="1">
        <f t="shared" si="2"/>
        <v>0.28699839728549881</v>
      </c>
      <c r="CR85" s="1">
        <f>data!DW85</f>
        <v>-3.8538389999999998</v>
      </c>
      <c r="CS85" s="1">
        <f>data!DX85</f>
        <v>281.47058099999998</v>
      </c>
      <c r="CT85" s="1" t="str">
        <f>data!DY85</f>
        <v>-16.029699</v>
      </c>
      <c r="CU85" s="1" t="str">
        <f>data!DZ85</f>
        <v>29.661896</v>
      </c>
      <c r="CV85" s="1" t="str">
        <f>data!EA85</f>
        <v>3.912263</v>
      </c>
      <c r="CW85" s="1" t="str">
        <f>data!EB85</f>
        <v>0.309464</v>
      </c>
      <c r="CX85" s="1" t="str">
        <f>data!EC85</f>
        <v>281.470581</v>
      </c>
    </row>
    <row r="86" spans="1:102">
      <c r="A86" s="7">
        <f>data!A86</f>
        <v>38233</v>
      </c>
      <c r="B86" s="7" t="str">
        <f>data!K86</f>
        <v>IS27</v>
      </c>
      <c r="C86" s="1">
        <f>data!L86</f>
        <v>1088.4468461245399</v>
      </c>
      <c r="D86" s="1">
        <f>data!N86</f>
        <v>0.52849511244939196</v>
      </c>
      <c r="E86" s="1">
        <f>data!O86</f>
        <v>8.9523257708516102E-2</v>
      </c>
      <c r="F86" s="1">
        <f>data!P86</f>
        <v>0.934526595949568</v>
      </c>
      <c r="G86" s="1">
        <f>data!Q86</f>
        <v>0.17904651541703201</v>
      </c>
      <c r="H86" s="1">
        <f>data!R86</f>
        <v>4.8378334775625399E-2</v>
      </c>
      <c r="I86" s="1">
        <f>data!S86</f>
        <v>2.8639731049195899E-2</v>
      </c>
      <c r="J86" s="1">
        <f>data!T86</f>
        <v>5.3855711136294997E-2</v>
      </c>
      <c r="K86" s="1">
        <f>data!U86</f>
        <v>3.1847073929016097E-2</v>
      </c>
      <c r="L86" s="1">
        <f>data!V86</f>
        <v>42.306036119876097</v>
      </c>
      <c r="M86" s="1">
        <f>data!W86</f>
        <v>42.771653159717502</v>
      </c>
      <c r="N86" s="1">
        <f>data!X86</f>
        <v>42.5388446397968</v>
      </c>
      <c r="O86" s="1">
        <f>data!Z86</f>
        <v>0.23280851992066701</v>
      </c>
      <c r="P86" s="1">
        <f>data!AA86</f>
        <v>1.26905836224218E-2</v>
      </c>
      <c r="Q86" s="1">
        <f>data!AB86</f>
        <v>1.3701978904698301E-2</v>
      </c>
      <c r="R86" s="1">
        <f>data!AC86</f>
        <v>1.3427734375E-2</v>
      </c>
      <c r="S86" s="1">
        <f>data!AD86</f>
        <v>1.0113952822764401E-3</v>
      </c>
      <c r="T86" s="1">
        <f>data!AE86</f>
        <v>25.092899120648902</v>
      </c>
      <c r="U86" s="1">
        <f>data!AF86</f>
        <v>5.18798828125E-2</v>
      </c>
      <c r="V86" s="1">
        <f>data!AG86</f>
        <v>9.9744746070961204E-3</v>
      </c>
      <c r="W86" s="1">
        <f>data!AH86</f>
        <v>7.87353515625E-2</v>
      </c>
      <c r="X86" s="1">
        <f>data!AI86</f>
        <v>1.53772345499807E-2</v>
      </c>
      <c r="Y86" s="1">
        <f>data!AJ86</f>
        <v>120</v>
      </c>
      <c r="Z86" s="1">
        <f>data!AK86</f>
        <v>9.3329476147780907E-3</v>
      </c>
      <c r="AA86" s="1">
        <f>data!AL86</f>
        <v>0</v>
      </c>
      <c r="AB86" s="1">
        <f>data!AM86</f>
        <v>1.953125E-2</v>
      </c>
      <c r="AC86" s="1">
        <f>data!AN86</f>
        <v>0</v>
      </c>
      <c r="AD86" s="1">
        <f>data!AO86</f>
        <v>25.106822669458602</v>
      </c>
      <c r="AE86" s="1">
        <f>data!AP86</f>
        <v>0.126953125</v>
      </c>
      <c r="AF86" s="1">
        <f>data!AQ86</f>
        <v>4.1632034615054901E-2</v>
      </c>
      <c r="AG86" s="1">
        <f>data!AR86</f>
        <v>0.185546875</v>
      </c>
      <c r="AH86" s="1">
        <f>data!AS86</f>
        <v>8.2804385390552501E-2</v>
      </c>
      <c r="AI86" s="1">
        <f>data!AT86</f>
        <v>1.1602944223757099</v>
      </c>
      <c r="AJ86" s="1">
        <f>data!AU86</f>
        <v>0.85007340175919299</v>
      </c>
      <c r="AK86" s="1">
        <f>data!AV86</f>
        <v>2.27951723271347E-2</v>
      </c>
      <c r="AL86" s="1">
        <f>data!AW86</f>
        <v>2.2881765632918001E-2</v>
      </c>
      <c r="AM86" s="1">
        <f>data!AX86</f>
        <v>3.7199708024756201E-4</v>
      </c>
      <c r="AN86" s="1">
        <f>data!AY86</f>
        <v>2.8520378223090102E-4</v>
      </c>
      <c r="AO86" s="1">
        <f>data!AZ86</f>
        <v>6.2655110100957406E-5</v>
      </c>
      <c r="AP86" s="1">
        <f>data!BA86</f>
        <v>7.1194381358854499E-5</v>
      </c>
      <c r="AQ86" s="1">
        <f>data!BB86</f>
        <v>2.2972748451396599E-5</v>
      </c>
      <c r="AR86" s="1">
        <f>data!BC86</f>
        <v>2.50670230244518E-5</v>
      </c>
      <c r="AS86" s="1">
        <f>data!BD86</f>
        <v>28.611573788175299</v>
      </c>
      <c r="AT86" s="1">
        <f>data!BE86</f>
        <v>34.5704487943934</v>
      </c>
      <c r="AU86" s="1">
        <f>data!BF86</f>
        <v>1.93328697736436E-2</v>
      </c>
      <c r="AV86" s="1">
        <f>data!BG86</f>
        <v>2.61118056119105E-2</v>
      </c>
      <c r="AW86" s="1">
        <f>data!BH86</f>
        <v>6.22249267153935E-4</v>
      </c>
      <c r="AX86" s="1">
        <f>data!BI86</f>
        <v>5.2237812557317999E-4</v>
      </c>
      <c r="AY86" s="1">
        <f>data!BJ86</f>
        <v>7.0866556314713096E-5</v>
      </c>
      <c r="AZ86" s="1">
        <f>data!BK86</f>
        <v>5.2601518478013601E-5</v>
      </c>
      <c r="BA86" s="1">
        <f>data!BL86</f>
        <v>2.7325795644637299E-5</v>
      </c>
      <c r="BB86" s="1">
        <f>data!BM86</f>
        <v>2.7326157031533798E-5</v>
      </c>
      <c r="BC86" s="1">
        <f>data!BN86</f>
        <v>17.855782116656599</v>
      </c>
      <c r="BD86" s="1">
        <f>data!BO86</f>
        <v>1.8275759919201</v>
      </c>
      <c r="BE86" s="1">
        <f>data!BP86</f>
        <v>2.5382693606603901</v>
      </c>
      <c r="BF86" s="1">
        <f>data!BQ86</f>
        <v>4.0281474714598202</v>
      </c>
      <c r="BG86" s="1">
        <f>data!BR86</f>
        <v>3.2832084160600998</v>
      </c>
      <c r="BH86" s="1">
        <f>data!BS86</f>
        <v>0.78044653440327305</v>
      </c>
      <c r="BI86" s="1">
        <f>data!BT86</f>
        <v>1.05350291528767</v>
      </c>
      <c r="BJ86" s="1">
        <f>data!BU86</f>
        <v>14.5725737005965</v>
      </c>
      <c r="BK86" s="1">
        <f>data!BV86</f>
        <v>1.98724200823775</v>
      </c>
      <c r="BL86" s="1">
        <f>data!BW86</f>
        <v>19.317047605789298</v>
      </c>
      <c r="BM86" s="1">
        <f>data!BX86</f>
        <v>12.0195663790248</v>
      </c>
      <c r="BN86" s="1">
        <f>data!BY86</f>
        <v>5.4385161871885597</v>
      </c>
      <c r="BO86" s="1">
        <f>data!BZ86</f>
        <v>0.110690088565637</v>
      </c>
      <c r="BP86" s="1">
        <f>data!CA86</f>
        <v>0.01</v>
      </c>
      <c r="BQ86" s="1">
        <f>data!CB86</f>
        <v>3.5</v>
      </c>
      <c r="BR86" s="1">
        <f>data!CC86</f>
        <v>89.63</v>
      </c>
      <c r="BS86" s="1">
        <f>data!CD86</f>
        <v>0.36499999999999999</v>
      </c>
      <c r="BT86" s="1">
        <f>data!CE86</f>
        <v>12</v>
      </c>
      <c r="BU86" s="1">
        <f>data!CF86</f>
        <v>22</v>
      </c>
      <c r="BV86" s="1">
        <f>data!CG86</f>
        <v>0</v>
      </c>
      <c r="BW86" s="1">
        <f>data!CH86</f>
        <v>13</v>
      </c>
      <c r="BX86" s="1">
        <f>data!CI86</f>
        <v>19</v>
      </c>
      <c r="BY86" s="1">
        <f>data!CJ86</f>
        <v>30</v>
      </c>
      <c r="BZ86" s="1">
        <f>data!CK86</f>
        <v>959.06168270111095</v>
      </c>
      <c r="CA86" s="1">
        <f>data!CL86</f>
        <v>3</v>
      </c>
      <c r="CB86" s="1">
        <f>data!DG86</f>
        <v>-54.719000000000001</v>
      </c>
      <c r="CC86" s="1">
        <f>data!J86</f>
        <v>13.43</v>
      </c>
      <c r="CD86" s="1">
        <f>data!CP86</f>
        <v>12</v>
      </c>
      <c r="CE86" s="1">
        <f>data!CQ86</f>
        <v>7</v>
      </c>
      <c r="CF86" s="1">
        <f>data!CR86</f>
        <v>22</v>
      </c>
      <c r="CG86" s="1">
        <f>data!DL86</f>
        <v>4316</v>
      </c>
      <c r="CH86" s="1">
        <f>data!B86</f>
        <v>-67.7</v>
      </c>
      <c r="CI86" s="1">
        <f>data!C86</f>
        <v>18.2</v>
      </c>
      <c r="CJ86" s="1">
        <f>data!DO86</f>
        <v>85.722034382083095</v>
      </c>
      <c r="CK86" s="1">
        <f>data!CN86</f>
        <v>-70.599999999999994</v>
      </c>
      <c r="CL86" s="1">
        <f>data!CO86</f>
        <v>-8.4</v>
      </c>
      <c r="CM86" s="1">
        <f>data!DR86</f>
        <v>1088.4468461245399</v>
      </c>
      <c r="CN86" s="1">
        <f>data!DS86</f>
        <v>85.277740254912999</v>
      </c>
      <c r="CO86" s="1">
        <f>IF(OR(data!DU86="Inf",data!DU86="NaN"),data!X86,data!DU86)</f>
        <v>34.9545373473997</v>
      </c>
      <c r="CP86" s="1">
        <f>data!DU86</f>
        <v>34.9545373473997</v>
      </c>
      <c r="CQ86" s="1">
        <f t="shared" si="2"/>
        <v>0.25218879659975435</v>
      </c>
      <c r="CR86" s="1">
        <f>data!DW86</f>
        <v>-0.92915999999999999</v>
      </c>
      <c r="CS86" s="1">
        <f>data!DX86</f>
        <v>252.11987300000001</v>
      </c>
      <c r="CT86" s="1" t="str">
        <f>data!DY86</f>
        <v>NaN</v>
      </c>
      <c r="CU86" s="1" t="str">
        <f>data!DZ86</f>
        <v>NaN</v>
      </c>
      <c r="CV86" s="1" t="str">
        <f>data!EA86</f>
        <v>1.374741</v>
      </c>
      <c r="CW86" s="1" t="str">
        <f>data!EB86</f>
        <v>4.250078</v>
      </c>
      <c r="CX86" s="1" t="str">
        <f>data!EC86</f>
        <v>252.119873</v>
      </c>
    </row>
    <row r="87" spans="1:102">
      <c r="A87" s="7">
        <f>data!A87</f>
        <v>38233</v>
      </c>
      <c r="B87" s="7" t="str">
        <f>data!K87</f>
        <v>IS26</v>
      </c>
      <c r="C87" s="1">
        <f>data!L87</f>
        <v>12964.7749572666</v>
      </c>
      <c r="D87" s="1">
        <f>data!N87</f>
        <v>4.47559010241411E-2</v>
      </c>
      <c r="E87" s="1">
        <f>data!O87</f>
        <v>9.3827118091604003E-3</v>
      </c>
      <c r="F87" s="1">
        <f>data!P87</f>
        <v>6.4998666020617102E-2</v>
      </c>
      <c r="G87" s="1">
        <f>data!Q87</f>
        <v>1.8765423618320801E-2</v>
      </c>
      <c r="H87" s="1">
        <f>data!R87</f>
        <v>4.1034400005913498E-3</v>
      </c>
      <c r="I87" s="1">
        <f>data!S87</f>
        <v>2.45257631384109E-3</v>
      </c>
      <c r="J87" s="1">
        <f>data!T87</f>
        <v>4.9363278268965399E-3</v>
      </c>
      <c r="K87" s="1">
        <f>data!U87</f>
        <v>2.9605629024819901E-3</v>
      </c>
      <c r="L87" s="1">
        <f>data!V87</f>
        <v>11.546235155826899</v>
      </c>
      <c r="M87" s="1">
        <f>data!W87</f>
        <v>9.4032344525539902</v>
      </c>
      <c r="N87" s="1">
        <f>data!X87</f>
        <v>10.474734804190501</v>
      </c>
      <c r="O87" s="1">
        <f>data!Z87</f>
        <v>1.0715003516364701</v>
      </c>
      <c r="P87" s="1">
        <f>data!AA87</f>
        <v>0.107557100343739</v>
      </c>
      <c r="Q87" s="1">
        <f>data!AB87</f>
        <v>0.107647348026332</v>
      </c>
      <c r="R87" s="1">
        <f>data!AC87</f>
        <v>0.107574462890625</v>
      </c>
      <c r="S87" s="1">
        <f>data!AD87</f>
        <v>9.0247682593566595E-5</v>
      </c>
      <c r="T87" s="1">
        <f>data!AE87</f>
        <v>6.06958910280328E-2</v>
      </c>
      <c r="U87" s="1">
        <f>data!AF87</f>
        <v>0.1080322265625</v>
      </c>
      <c r="V87" s="1">
        <f>data!AG87</f>
        <v>1.0266141888227501E-3</v>
      </c>
      <c r="W87" s="1">
        <f>data!AH87</f>
        <v>0.10955810546875</v>
      </c>
      <c r="X87" s="1">
        <f>data!AI87</f>
        <v>1.53316756741114E-3</v>
      </c>
      <c r="Y87" s="1">
        <f>data!AJ87</f>
        <v>150</v>
      </c>
      <c r="Z87" s="1">
        <f>data!AK87</f>
        <v>9.5148356193244701E-2</v>
      </c>
      <c r="AA87" s="1">
        <f>data!AL87</f>
        <v>9.8296520100246296E-2</v>
      </c>
      <c r="AB87" s="1">
        <f>data!AM87</f>
        <v>9.765625E-2</v>
      </c>
      <c r="AC87" s="1">
        <f>data!AN87</f>
        <v>3.1481639070015401E-3</v>
      </c>
      <c r="AD87" s="1">
        <f>data!AO87</f>
        <v>4.7492975702314102E-2</v>
      </c>
      <c r="AE87" s="1">
        <f>data!AP87</f>
        <v>0.126953125</v>
      </c>
      <c r="AF87" s="1">
        <f>data!AQ87</f>
        <v>1.98291881112783E-3</v>
      </c>
      <c r="AG87" s="1">
        <f>data!AR87</f>
        <v>0.1611328125</v>
      </c>
      <c r="AH87" s="1">
        <f>data!AS87</f>
        <v>5.7173205689190496E-4</v>
      </c>
      <c r="AI87" s="1">
        <f>data!AT87</f>
        <v>1.2335698765077699E-3</v>
      </c>
      <c r="AJ87" s="1">
        <f>data!AU87</f>
        <v>1.64632018238829E-3</v>
      </c>
      <c r="AK87" s="1">
        <f>data!AV87</f>
        <v>1.05957589392608E-3</v>
      </c>
      <c r="AL87" s="1">
        <f>data!AW87</f>
        <v>1.15148769986595E-3</v>
      </c>
      <c r="AM87" s="1">
        <f>data!AX87</f>
        <v>3.5347923945725002E-5</v>
      </c>
      <c r="AN87" s="1">
        <f>data!AY87</f>
        <v>3.69610017406106E-5</v>
      </c>
      <c r="AO87" s="1">
        <f>data!AZ87</f>
        <v>3.9746199301055303E-6</v>
      </c>
      <c r="AP87" s="1">
        <f>data!BA87</f>
        <v>4.8851337200659902E-6</v>
      </c>
      <c r="AQ87" s="1">
        <f>data!BB87</f>
        <v>8.2471372823696601E-6</v>
      </c>
      <c r="AR87" s="1">
        <f>data!BC87</f>
        <v>6.47426128506399E-6</v>
      </c>
      <c r="AS87" s="1">
        <f>data!BD87</f>
        <v>6.8967163446009404E-4</v>
      </c>
      <c r="AT87" s="1">
        <f>data!BE87</f>
        <v>6.9731258486226502E-4</v>
      </c>
      <c r="AU87" s="1">
        <f>data!BF87</f>
        <v>3.7406513783098098E-4</v>
      </c>
      <c r="AV87" s="1">
        <f>data!BG87</f>
        <v>2.78496857085088E-4</v>
      </c>
      <c r="AW87" s="1">
        <f>data!BH87</f>
        <v>3.0123569095791199E-5</v>
      </c>
      <c r="AX87" s="1">
        <f>data!BI87</f>
        <v>2.6702200966988601E-5</v>
      </c>
      <c r="AY87" s="1">
        <f>data!BJ87</f>
        <v>6.2328118568632897E-6</v>
      </c>
      <c r="AZ87" s="1">
        <f>data!BK87</f>
        <v>6.1007149914222702E-6</v>
      </c>
      <c r="BA87" s="1">
        <f>data!BL87</f>
        <v>4.5523390358866799E-6</v>
      </c>
      <c r="BB87" s="1">
        <f>data!BM87</f>
        <v>4.7390519409318199E-6</v>
      </c>
      <c r="BC87" s="1">
        <f>data!BN87</f>
        <v>0.40391910099975498</v>
      </c>
      <c r="BD87" s="1">
        <f>data!BO87</f>
        <v>0.21292914550893699</v>
      </c>
      <c r="BE87" s="1">
        <f>data!BP87</f>
        <v>7.3587824725221698E-2</v>
      </c>
      <c r="BF87" s="1">
        <f>data!BQ87</f>
        <v>0.100505842763508</v>
      </c>
      <c r="BG87" s="1">
        <f>data!BR87</f>
        <v>8.7046833744365101E-2</v>
      </c>
      <c r="BH87" s="1">
        <f>data!BS87</f>
        <v>5.1660836400834603E-2</v>
      </c>
      <c r="BI87" s="1">
        <f>data!BT87</f>
        <v>1.9033913090974301E-2</v>
      </c>
      <c r="BJ87" s="1">
        <f>data!BU87</f>
        <v>0.31687226725539003</v>
      </c>
      <c r="BK87" s="1">
        <f>data!BV87</f>
        <v>0.21910651068555601</v>
      </c>
      <c r="BL87" s="1">
        <f>data!BW87</f>
        <v>15.8400429910636</v>
      </c>
      <c r="BM87" s="1">
        <f>data!BX87</f>
        <v>10.514033292059301</v>
      </c>
      <c r="BN87" s="1">
        <f>data!BY87</f>
        <v>4.6402503528843502</v>
      </c>
      <c r="BO87" s="1">
        <f>data!BZ87</f>
        <v>0.70617385547651901</v>
      </c>
      <c r="BP87" s="1">
        <f>data!CA87</f>
        <v>6.4000000000000001E-2</v>
      </c>
      <c r="BQ87" s="1">
        <f>data!CB87</f>
        <v>0.66</v>
      </c>
      <c r="BR87" s="1">
        <f>data!CC87</f>
        <v>184.87100000000001</v>
      </c>
      <c r="BS87" s="1">
        <f>data!CD87</f>
        <v>0.35899999999999999</v>
      </c>
      <c r="BT87" s="1">
        <f>data!CE87</f>
        <v>20</v>
      </c>
      <c r="BU87" s="1">
        <f>data!CF87</f>
        <v>0</v>
      </c>
      <c r="BV87" s="1">
        <f>data!CG87</f>
        <v>0</v>
      </c>
      <c r="BW87" s="1">
        <f>data!CH87</f>
        <v>0</v>
      </c>
      <c r="BX87" s="1">
        <f>data!CI87</f>
        <v>25</v>
      </c>
      <c r="BY87" s="1">
        <f>data!CJ87</f>
        <v>14</v>
      </c>
      <c r="BZ87" s="1">
        <f>data!CK87</f>
        <v>3683.4693880081199</v>
      </c>
      <c r="CA87" s="1">
        <f>data!CL87</f>
        <v>1</v>
      </c>
      <c r="CB87" s="1">
        <f>data!DG87</f>
        <v>-6.9329999999999998</v>
      </c>
      <c r="CC87" s="1">
        <f>data!J87</f>
        <v>13.43</v>
      </c>
      <c r="CD87" s="1">
        <f>data!CP87</f>
        <v>12</v>
      </c>
      <c r="CE87" s="1">
        <f>data!CQ87</f>
        <v>7</v>
      </c>
      <c r="CF87" s="1">
        <f>data!CR87</f>
        <v>22</v>
      </c>
      <c r="CG87" s="1">
        <f>data!DL87</f>
        <v>43698</v>
      </c>
      <c r="CH87" s="1">
        <f>data!B87</f>
        <v>-67.7</v>
      </c>
      <c r="CI87" s="1">
        <f>data!C87</f>
        <v>18.2</v>
      </c>
      <c r="CJ87" s="1">
        <f>data!DO87</f>
        <v>178.09110203632099</v>
      </c>
      <c r="CK87" s="1">
        <f>data!CN87</f>
        <v>48.9</v>
      </c>
      <c r="CL87" s="1">
        <f>data!CO87</f>
        <v>13.7</v>
      </c>
      <c r="CM87" s="1">
        <f>data!DR87</f>
        <v>12964.7749572666</v>
      </c>
      <c r="CN87" s="1">
        <f>data!DS87</f>
        <v>178.09958514560901</v>
      </c>
      <c r="CO87" s="1">
        <f>IF(OR(data!DU87="Inf",data!DU87="NaN"),data!X87,data!DU87)</f>
        <v>10.235552487803201</v>
      </c>
      <c r="CP87" s="1">
        <f>data!DU87</f>
        <v>10.235552487803201</v>
      </c>
      <c r="CQ87" s="1">
        <f t="shared" si="2"/>
        <v>0.29669035098326241</v>
      </c>
      <c r="CR87" s="1">
        <f>data!DW87</f>
        <v>1.497757</v>
      </c>
      <c r="CS87" s="1">
        <f>data!DX87</f>
        <v>276.32714800000002</v>
      </c>
      <c r="CT87" s="1" t="str">
        <f>data!DY87</f>
        <v>NaN</v>
      </c>
      <c r="CU87" s="1" t="str">
        <f>data!DZ87</f>
        <v>NaN</v>
      </c>
      <c r="CV87" s="1" t="str">
        <f>data!EA87</f>
        <v>-2.053943</v>
      </c>
      <c r="CW87" s="1" t="str">
        <f>data!EB87</f>
        <v>4.737173</v>
      </c>
      <c r="CX87" s="1" t="str">
        <f>data!EC87</f>
        <v>276.327148</v>
      </c>
    </row>
    <row r="88" spans="1:102">
      <c r="A88" s="7">
        <f>data!A88</f>
        <v>38149</v>
      </c>
      <c r="B88" s="7" t="str">
        <f>data!K88</f>
        <v>IS08</v>
      </c>
      <c r="C88" s="1">
        <f>data!L88</f>
        <v>1576.39594552875</v>
      </c>
      <c r="D88" s="1">
        <f>data!N88</f>
        <v>3.9243E-2</v>
      </c>
      <c r="E88" s="1">
        <f>data!O88</f>
        <v>1.6500000000000001E-2</v>
      </c>
      <c r="F88" s="1">
        <f>data!P88</f>
        <v>5.3358999999999997E-2</v>
      </c>
      <c r="G88" s="1">
        <f>data!Q88</f>
        <v>3.3000000000000002E-2</v>
      </c>
      <c r="H88" s="1">
        <f>data!R88</f>
        <v>5.6391999999999996E-3</v>
      </c>
      <c r="I88" s="1">
        <f>data!S88</f>
        <v>3.2593000000000001E-3</v>
      </c>
      <c r="J88" s="1">
        <f>data!T88</f>
        <v>6.9635000000000001E-3</v>
      </c>
      <c r="K88" s="1">
        <f>data!U88</f>
        <v>4.0179999999999999E-3</v>
      </c>
      <c r="L88" s="1">
        <f>data!V88</f>
        <v>2.8296999999999999</v>
      </c>
      <c r="M88" s="1">
        <f>data!W88</f>
        <v>3.0318000000000001</v>
      </c>
      <c r="N88" s="1">
        <f>data!X88</f>
        <v>2.9306999999999999</v>
      </c>
      <c r="O88" s="1">
        <f>data!Z88</f>
        <v>0.10108</v>
      </c>
      <c r="P88" s="1">
        <f>data!AA88</f>
        <v>0.72191000000000005</v>
      </c>
      <c r="Q88" s="1">
        <f>data!AB88</f>
        <v>0.72352000000000005</v>
      </c>
      <c r="R88" s="1">
        <f>data!AC88</f>
        <v>0.72265999999999997</v>
      </c>
      <c r="S88" s="1">
        <f>data!AD88</f>
        <v>1.6096999999999999E-3</v>
      </c>
      <c r="T88" s="1">
        <f>data!AE88</f>
        <v>1.1163E-3</v>
      </c>
      <c r="U88" s="1">
        <f>data!AF88</f>
        <v>0.72997999999999996</v>
      </c>
      <c r="V88" s="1">
        <f>data!AG88</f>
        <v>1.3306E-4</v>
      </c>
      <c r="W88" s="1">
        <f>data!AH88</f>
        <v>0.75195000000000001</v>
      </c>
      <c r="X88" s="1" t="str">
        <f>data!AI88</f>
        <v>7.9331e-005</v>
      </c>
      <c r="Y88" s="1">
        <f>data!AJ88</f>
        <v>50</v>
      </c>
      <c r="Z88" s="1">
        <f>data!AK88</f>
        <v>0.72409999999999997</v>
      </c>
      <c r="AA88" s="1">
        <f>data!AL88</f>
        <v>0.751</v>
      </c>
      <c r="AB88" s="1">
        <f>data!AM88</f>
        <v>0.74219000000000002</v>
      </c>
      <c r="AC88" s="1">
        <f>data!AN88</f>
        <v>2.6905999999999999E-2</v>
      </c>
      <c r="AD88" s="1">
        <f>data!AO88</f>
        <v>1.2206999999999999E-3</v>
      </c>
      <c r="AE88" s="1">
        <f>data!AP88</f>
        <v>0.82030999999999998</v>
      </c>
      <c r="AF88" s="1">
        <f>data!AQ88</f>
        <v>1.1569999999999999E-4</v>
      </c>
      <c r="AG88" s="1">
        <f>data!AR88</f>
        <v>0.9375</v>
      </c>
      <c r="AH88" s="1" t="str">
        <f>data!AS88</f>
        <v>3.1923e-005</v>
      </c>
      <c r="AI88" s="1" t="str">
        <f>data!AT88</f>
        <v>7.9518e-005</v>
      </c>
      <c r="AJ88" s="1" t="str">
        <f>data!AU88</f>
        <v>5.9529e-005</v>
      </c>
      <c r="AK88" s="1">
        <f>data!AV88</f>
        <v>3.8517999999999998E-3</v>
      </c>
      <c r="AL88" s="1">
        <f>data!AW88</f>
        <v>4.7723000000000002E-3</v>
      </c>
      <c r="AM88" s="1">
        <f>data!AX88</f>
        <v>3.3158999999999999E-4</v>
      </c>
      <c r="AN88" s="1">
        <f>data!AY88</f>
        <v>3.5262999999999999E-4</v>
      </c>
      <c r="AO88" s="1">
        <f>data!AZ88</f>
        <v>1.0109E-4</v>
      </c>
      <c r="AP88" s="1" t="str">
        <f>data!BA88</f>
        <v>8.4312e-005</v>
      </c>
      <c r="AQ88" s="1" t="str">
        <f>data!BB88</f>
        <v>7.4688e-005</v>
      </c>
      <c r="AR88" s="1" t="str">
        <f>data!BC88</f>
        <v>6.8389e-005</v>
      </c>
      <c r="AS88" s="1" t="str">
        <f>data!BD88</f>
        <v>9.1496e-005</v>
      </c>
      <c r="AT88" s="1" t="str">
        <f>data!BE88</f>
        <v>5.0376e-005</v>
      </c>
      <c r="AU88" s="1">
        <f>data!BF88</f>
        <v>4.5699E-3</v>
      </c>
      <c r="AV88" s="1">
        <f>data!BG88</f>
        <v>3.9655999999999997E-3</v>
      </c>
      <c r="AW88" s="1">
        <f>data!BH88</f>
        <v>4.5994999999999999E-4</v>
      </c>
      <c r="AX88" s="1">
        <f>data!BI88</f>
        <v>3.4625999999999998E-4</v>
      </c>
      <c r="AY88" s="1" t="str">
        <f>data!BJ88</f>
        <v>9.5402e-005</v>
      </c>
      <c r="AZ88" s="1" t="str">
        <f>data!BK88</f>
        <v>9.6523e-005</v>
      </c>
      <c r="BA88" s="1">
        <f>data!BL88</f>
        <v>1.0116E-4</v>
      </c>
      <c r="BB88" s="1">
        <f>data!BM88</f>
        <v>1.7786000000000001E-4</v>
      </c>
      <c r="BC88" s="1">
        <f>data!BN88</f>
        <v>2.4192999999999999E-2</v>
      </c>
      <c r="BD88" s="1">
        <f>data!BO88</f>
        <v>6.2925000000000003E-4</v>
      </c>
      <c r="BE88" s="1">
        <f>data!BP88</f>
        <v>1.0482E-2</v>
      </c>
      <c r="BF88" s="1">
        <f>data!BQ88</f>
        <v>1.6473999999999999E-2</v>
      </c>
      <c r="BG88" s="1">
        <f>data!BR88</f>
        <v>1.3478E-2</v>
      </c>
      <c r="BH88" s="1">
        <f>data!BS88</f>
        <v>3.3538999999999999E-3</v>
      </c>
      <c r="BI88" s="1">
        <f>data!BT88</f>
        <v>4.2370999999999997E-3</v>
      </c>
      <c r="BJ88" s="1">
        <f>data!BU88</f>
        <v>1.0715000000000001E-2</v>
      </c>
      <c r="BK88" s="1">
        <f>data!BV88</f>
        <v>3.4123999999999999E-3</v>
      </c>
      <c r="BL88" s="1">
        <f>data!BW88</f>
        <v>9.4621999999999993</v>
      </c>
      <c r="BM88" s="1">
        <f>data!BX88</f>
        <v>8.0097000000000005</v>
      </c>
      <c r="BN88" s="1">
        <f>data!BY88</f>
        <v>1.7949999999999999</v>
      </c>
      <c r="BO88" s="1">
        <f>data!BZ88</f>
        <v>0.21245</v>
      </c>
      <c r="BP88" s="1">
        <f>data!CA88</f>
        <v>0.29799999999999999</v>
      </c>
      <c r="BQ88" s="1">
        <f>data!CB88</f>
        <v>3</v>
      </c>
      <c r="BR88" s="1">
        <f>data!CC88</f>
        <v>242.35</v>
      </c>
      <c r="BS88" s="1">
        <f>data!CD88</f>
        <v>0.443</v>
      </c>
      <c r="BT88" s="1">
        <f>data!CE88</f>
        <v>11</v>
      </c>
      <c r="BU88" s="1">
        <f>data!CF88</f>
        <v>46</v>
      </c>
      <c r="BV88" s="1">
        <f>data!CG88</f>
        <v>0</v>
      </c>
      <c r="BW88" s="1">
        <f>data!CH88</f>
        <v>12</v>
      </c>
      <c r="BX88" s="1">
        <f>data!CI88</f>
        <v>17</v>
      </c>
      <c r="BY88" s="1">
        <f>data!CJ88</f>
        <v>42</v>
      </c>
      <c r="BZ88" s="1">
        <f>data!CK88</f>
        <v>311.43</v>
      </c>
      <c r="CA88" s="1">
        <f>data!CL88</f>
        <v>1</v>
      </c>
      <c r="CB88" s="1">
        <f>data!DG88</f>
        <v>-45.0017</v>
      </c>
      <c r="CC88" s="1">
        <f>data!J88</f>
        <v>0.06</v>
      </c>
      <c r="CD88" s="1">
        <f>data!CP88</f>
        <v>10</v>
      </c>
      <c r="CE88" s="1">
        <f>data!CQ88</f>
        <v>51</v>
      </c>
      <c r="CF88" s="1">
        <f>data!CR88</f>
        <v>17</v>
      </c>
      <c r="CG88" s="1">
        <f>data!DL88</f>
        <v>5255</v>
      </c>
      <c r="CH88" s="1">
        <f>data!B88</f>
        <v>-20.5</v>
      </c>
      <c r="CI88" s="1">
        <f>data!C88</f>
        <v>-82.7</v>
      </c>
      <c r="CJ88" s="1">
        <f>data!DO88</f>
        <v>250.906920449354</v>
      </c>
      <c r="CK88" s="1">
        <f>data!CN88</f>
        <v>-16.3</v>
      </c>
      <c r="CL88" s="1">
        <f>data!CO88</f>
        <v>-68.099999999999994</v>
      </c>
      <c r="CM88" s="1">
        <f>data!DR88</f>
        <v>1576.39594552875</v>
      </c>
      <c r="CN88" s="1">
        <f>data!DS88</f>
        <v>250.25084334044701</v>
      </c>
      <c r="CO88" s="1">
        <f>IF(OR(data!DU88="Inf",data!DU88="NaN"),data!X88,data!DU88)</f>
        <v>2.5484002834408601</v>
      </c>
      <c r="CP88" s="1">
        <f>data!DU88</f>
        <v>2.5484002834408601</v>
      </c>
      <c r="CQ88" s="1">
        <f t="shared" si="2"/>
        <v>0.2999801989588487</v>
      </c>
      <c r="CR88" s="1">
        <f>data!DW88</f>
        <v>3.9281320000000002</v>
      </c>
      <c r="CS88" s="1">
        <f>data!DX88</f>
        <v>280.64169299999998</v>
      </c>
      <c r="CT88" s="1" t="str">
        <f>data!DY88</f>
        <v>-45.259945</v>
      </c>
      <c r="CU88" s="1" t="str">
        <f>data!DZ88</f>
        <v>-27.559605</v>
      </c>
      <c r="CV88" s="1" t="str">
        <f>data!EA88</f>
        <v>1.044265</v>
      </c>
      <c r="CW88" s="1" t="str">
        <f>data!EB88</f>
        <v>-6.203859</v>
      </c>
      <c r="CX88" s="1" t="str">
        <f>data!EC88</f>
        <v>280.641693</v>
      </c>
    </row>
    <row r="89" spans="1:102">
      <c r="A89" s="7">
        <f>data!A89</f>
        <v>38141</v>
      </c>
      <c r="B89" s="7" t="str">
        <f>data!K89</f>
        <v>IS57</v>
      </c>
      <c r="C89" s="1">
        <f>data!L89</f>
        <v>1670.83592443622</v>
      </c>
      <c r="D89" s="1">
        <f>data!N89</f>
        <v>4.3179801955573201E-2</v>
      </c>
      <c r="E89" s="1">
        <f>data!O89</f>
        <v>9.50964075365111E-3</v>
      </c>
      <c r="F89" s="1">
        <f>data!P89</f>
        <v>6.9631914602541894E-2</v>
      </c>
      <c r="G89" s="1">
        <f>data!Q89</f>
        <v>1.9019281507302199E-2</v>
      </c>
      <c r="H89" s="1">
        <f>data!R89</f>
        <v>4.4337494214366996E-3</v>
      </c>
      <c r="I89" s="1">
        <f>data!S89</f>
        <v>2.6165977224226998E-3</v>
      </c>
      <c r="J89" s="1">
        <f>data!T89</f>
        <v>5.1670600004529998E-3</v>
      </c>
      <c r="K89" s="1">
        <f>data!U89</f>
        <v>3.03429520589485E-3</v>
      </c>
      <c r="L89" s="1">
        <f>data!V89</f>
        <v>4.0892735422939097</v>
      </c>
      <c r="M89" s="1">
        <f>data!W89</f>
        <v>4.0987481432026396</v>
      </c>
      <c r="N89" s="1">
        <f>data!X89</f>
        <v>4.09401084274828</v>
      </c>
      <c r="O89" s="1">
        <f>data!Z89</f>
        <v>4.73730045436582E-3</v>
      </c>
      <c r="P89" s="1">
        <f>data!AA89</f>
        <v>0.31732007827929698</v>
      </c>
      <c r="Q89" s="1">
        <f>data!AB89</f>
        <v>0.317891475501623</v>
      </c>
      <c r="R89" s="1">
        <f>data!AC89</f>
        <v>0.3173828125</v>
      </c>
      <c r="S89" s="1">
        <f>data!AD89</f>
        <v>5.7139722232624202E-4</v>
      </c>
      <c r="T89" s="1">
        <f>data!AE89</f>
        <v>2.16161163344776E-2</v>
      </c>
      <c r="U89" s="1">
        <f>data!AF89</f>
        <v>0.3369140625</v>
      </c>
      <c r="V89" s="1">
        <f>data!AG89</f>
        <v>2.73553588720866E-4</v>
      </c>
      <c r="W89" s="1">
        <f>data!AH89</f>
        <v>0.361328125</v>
      </c>
      <c r="X89" s="1">
        <f>data!AI89</f>
        <v>4.4700975996976399E-4</v>
      </c>
      <c r="Y89" s="1">
        <f>data!AJ89</f>
        <v>50</v>
      </c>
      <c r="Z89" s="1">
        <f>data!AK89</f>
        <v>0.22955385615526999</v>
      </c>
      <c r="AA89" s="1">
        <f>data!AL89</f>
        <v>0.25504461532221001</v>
      </c>
      <c r="AB89" s="1">
        <f>data!AM89</f>
        <v>0.234375</v>
      </c>
      <c r="AC89" s="1">
        <f>data!AN89</f>
        <v>2.5490759166940199E-2</v>
      </c>
      <c r="AD89" s="1">
        <f>data!AO89</f>
        <v>3.0024217929771699E-2</v>
      </c>
      <c r="AE89" s="1">
        <f>data!AP89</f>
        <v>0.2734375</v>
      </c>
      <c r="AF89" s="1">
        <f>data!AQ89</f>
        <v>5.2577090194354898E-4</v>
      </c>
      <c r="AG89" s="1">
        <f>data!AR89</f>
        <v>0.46875</v>
      </c>
      <c r="AH89" s="1">
        <f>data!AS89</f>
        <v>5.5975946457173402E-5</v>
      </c>
      <c r="AI89" s="1">
        <f>data!AT89</f>
        <v>1.67277454253428E-4</v>
      </c>
      <c r="AJ89" s="1">
        <f>data!AU89</f>
        <v>1.05956408426766E-4</v>
      </c>
      <c r="AK89" s="1">
        <f>data!AV89</f>
        <v>9.2377432464187201E-4</v>
      </c>
      <c r="AL89" s="1">
        <f>data!AW89</f>
        <v>8.0526715307941104E-4</v>
      </c>
      <c r="AM89" s="1">
        <f>data!AX89</f>
        <v>3.5618893615411998E-5</v>
      </c>
      <c r="AN89" s="1">
        <f>data!AY89</f>
        <v>2.90031197275743E-5</v>
      </c>
      <c r="AO89" s="1">
        <f>data!AZ89</f>
        <v>1.6114338680839801E-5</v>
      </c>
      <c r="AP89" s="1">
        <f>data!BA89</f>
        <v>1.8722961322396901E-5</v>
      </c>
      <c r="AQ89" s="1">
        <f>data!BB89</f>
        <v>1.01170863733907E-5</v>
      </c>
      <c r="AR89" s="1">
        <f>data!BC89</f>
        <v>8.6017031671114699E-6</v>
      </c>
      <c r="AS89" s="1">
        <f>data!BD89</f>
        <v>1.91908919629437E-3</v>
      </c>
      <c r="AT89" s="1">
        <f>data!BE89</f>
        <v>1.1138034461308901E-3</v>
      </c>
      <c r="AU89" s="1">
        <f>data!BF89</f>
        <v>9.7637952498272503E-4</v>
      </c>
      <c r="AV89" s="1">
        <f>data!BG89</f>
        <v>6.4665445704450595E-4</v>
      </c>
      <c r="AW89" s="1">
        <f>data!BH89</f>
        <v>8.9425406966818404E-5</v>
      </c>
      <c r="AX89" s="1">
        <f>data!BI89</f>
        <v>1.3418587783204901E-4</v>
      </c>
      <c r="AY89" s="1">
        <f>data!BJ89</f>
        <v>2.8394258957665501E-5</v>
      </c>
      <c r="AZ89" s="1">
        <f>data!BK89</f>
        <v>4.4130075069182403E-5</v>
      </c>
      <c r="BA89" s="1">
        <f>data!BL89</f>
        <v>1.08912836385714E-5</v>
      </c>
      <c r="BB89" s="1">
        <f>data!BM89</f>
        <v>7.8507462205639795E-6</v>
      </c>
      <c r="BC89" s="1">
        <f>data!BN89</f>
        <v>2.8889231029502999E-2</v>
      </c>
      <c r="BD89" s="1">
        <f>data!BO89</f>
        <v>1.3134445400892101E-2</v>
      </c>
      <c r="BE89" s="1">
        <f>data!BP89</f>
        <v>7.0584031611731499E-3</v>
      </c>
      <c r="BF89" s="1">
        <f>data!BQ89</f>
        <v>8.3629352175313698E-3</v>
      </c>
      <c r="BG89" s="1">
        <f>data!BR89</f>
        <v>7.7106691893522603E-3</v>
      </c>
      <c r="BH89" s="1">
        <f>data!BS89</f>
        <v>6.0711986542993203E-3</v>
      </c>
      <c r="BI89" s="1">
        <f>data!BT89</f>
        <v>9.2244346332612595E-4</v>
      </c>
      <c r="BJ89" s="1">
        <f>data!BU89</f>
        <v>2.1178561840150701E-2</v>
      </c>
      <c r="BK89" s="1">
        <f>data!BV89</f>
        <v>1.44697307884073E-2</v>
      </c>
      <c r="BL89" s="1">
        <f>data!BW89</f>
        <v>15.704972921085499</v>
      </c>
      <c r="BM89" s="1">
        <f>data!BX89</f>
        <v>10.2129198539825</v>
      </c>
      <c r="BN89" s="1">
        <f>data!BY89</f>
        <v>3.7466567842641298</v>
      </c>
      <c r="BO89" s="1">
        <f>data!BZ89</f>
        <v>0.250759667618557</v>
      </c>
      <c r="BP89" s="1">
        <f>data!CA89</f>
        <v>0.14000000000000001</v>
      </c>
      <c r="BQ89" s="1">
        <f>data!CB89</f>
        <v>2.9</v>
      </c>
      <c r="BR89" s="1">
        <f>data!CC89</f>
        <v>341.91800000000001</v>
      </c>
      <c r="BS89" s="1">
        <f>data!CD89</f>
        <v>0.38500000000000001</v>
      </c>
      <c r="BT89" s="1">
        <f>data!CE89</f>
        <v>10</v>
      </c>
      <c r="BU89" s="1">
        <f>data!CF89</f>
        <v>39</v>
      </c>
      <c r="BV89" s="1">
        <f>data!CG89</f>
        <v>0</v>
      </c>
      <c r="BW89" s="1">
        <f>data!CH89</f>
        <v>11</v>
      </c>
      <c r="BX89" s="1">
        <f>data!CI89</f>
        <v>13</v>
      </c>
      <c r="BY89" s="1">
        <f>data!CJ89</f>
        <v>47</v>
      </c>
      <c r="BZ89" s="1">
        <f>data!CK89</f>
        <v>306.73469352722202</v>
      </c>
      <c r="CA89" s="1">
        <f>data!CL89</f>
        <v>3</v>
      </c>
      <c r="CB89" s="1">
        <f>data!DG89</f>
        <v>-4.7605000000000004</v>
      </c>
      <c r="CC89" s="1">
        <f>data!J89</f>
        <v>0.14000000000000001</v>
      </c>
      <c r="CD89" s="1">
        <f>data!CP89</f>
        <v>9</v>
      </c>
      <c r="CE89" s="1">
        <f>data!CQ89</f>
        <v>40</v>
      </c>
      <c r="CF89" s="1">
        <f>data!CR89</f>
        <v>12</v>
      </c>
      <c r="CG89" s="1">
        <f>data!DL89</f>
        <v>5748</v>
      </c>
      <c r="CH89" s="1">
        <f>data!B89</f>
        <v>48</v>
      </c>
      <c r="CI89" s="1">
        <f>data!C89</f>
        <v>-122.2</v>
      </c>
      <c r="CJ89" s="1">
        <f>data!DO89</f>
        <v>345.14284035947298</v>
      </c>
      <c r="CK89" s="1">
        <f>data!CN89</f>
        <v>33.6</v>
      </c>
      <c r="CL89" s="1">
        <f>data!CO89</f>
        <v>-116.5</v>
      </c>
      <c r="CM89" s="1">
        <f>data!DR89</f>
        <v>1670.83592443622</v>
      </c>
      <c r="CN89" s="1">
        <f>data!DS89</f>
        <v>345.02284256677802</v>
      </c>
      <c r="CO89" s="1">
        <f>IF(OR(data!DU89="Inf",data!DU89="NaN"),data!X89,data!DU89)</f>
        <v>4.0280433974711203</v>
      </c>
      <c r="CP89" s="1">
        <f>data!DU89</f>
        <v>4.0280433974711203</v>
      </c>
      <c r="CQ89" s="1">
        <f t="shared" si="2"/>
        <v>0.29068126729927279</v>
      </c>
      <c r="CR89" s="1">
        <f>data!DW89</f>
        <v>5.9008380000000002</v>
      </c>
      <c r="CS89" s="1">
        <f>data!DX89</f>
        <v>284.16915899999998</v>
      </c>
      <c r="CT89" s="1" t="str">
        <f>data!DY89</f>
        <v>-4.953461</v>
      </c>
      <c r="CU89" s="1" t="str">
        <f>data!DZ89</f>
        <v>29.596422</v>
      </c>
      <c r="CV89" s="1" t="str">
        <f>data!EA89</f>
        <v>-6.150439</v>
      </c>
      <c r="CW89" s="1" t="str">
        <f>data!EB89</f>
        <v>-0.723119</v>
      </c>
      <c r="CX89" s="1" t="str">
        <f>data!EC89</f>
        <v>284.169159</v>
      </c>
    </row>
    <row r="90" spans="1:102">
      <c r="A90" s="7">
        <f>data!A90</f>
        <v>38141</v>
      </c>
      <c r="B90" s="7" t="str">
        <f>data!K90</f>
        <v>IS56</v>
      </c>
      <c r="C90" s="1">
        <f>data!L90</f>
        <v>377.65363361348801</v>
      </c>
      <c r="D90" s="1">
        <f>data!N90</f>
        <v>2.83066705019435E-2</v>
      </c>
      <c r="E90" s="1">
        <f>data!O90</f>
        <v>3.0740380587837698E-3</v>
      </c>
      <c r="F90" s="1">
        <f>data!P90</f>
        <v>4.8109632558583498E-2</v>
      </c>
      <c r="G90" s="1">
        <f>data!Q90</f>
        <v>6.1480761175675396E-3</v>
      </c>
      <c r="H90" s="1">
        <f>data!R90</f>
        <v>1.6252395603388199E-3</v>
      </c>
      <c r="I90" s="1">
        <f>data!S90</f>
        <v>9.6277541480054398E-4</v>
      </c>
      <c r="J90" s="1">
        <f>data!T90</f>
        <v>3.4769481690632301E-3</v>
      </c>
      <c r="K90" s="1">
        <f>data!U90</f>
        <v>2.0390181266645001E-3</v>
      </c>
      <c r="L90" s="1">
        <f>data!V90</f>
        <v>2.8764622788095</v>
      </c>
      <c r="M90" s="1">
        <f>data!W90</f>
        <v>3.0644833799672599</v>
      </c>
      <c r="N90" s="1">
        <f>data!X90</f>
        <v>2.9704728293883802</v>
      </c>
      <c r="O90" s="1">
        <f>data!Z90</f>
        <v>9.4010550578879304E-2</v>
      </c>
      <c r="P90" s="1">
        <f>data!AA90</f>
        <v>0.36550834132224103</v>
      </c>
      <c r="Q90" s="1">
        <f>data!AB90</f>
        <v>0.36677612385844699</v>
      </c>
      <c r="R90" s="1">
        <f>data!AC90</f>
        <v>0.3662109375</v>
      </c>
      <c r="S90" s="1">
        <f>data!AD90</f>
        <v>1.2677825362058001E-3</v>
      </c>
      <c r="T90" s="1">
        <f>data!AE90</f>
        <v>2.1965755558910199E-3</v>
      </c>
      <c r="U90" s="1">
        <f>data!AF90</f>
        <v>0.3857421875</v>
      </c>
      <c r="V90" s="1">
        <f>data!AG90</f>
        <v>1.58704119591755E-4</v>
      </c>
      <c r="W90" s="1">
        <f>data!AH90</f>
        <v>0.4248046875</v>
      </c>
      <c r="X90" s="1">
        <f>data!AI90</f>
        <v>1.6952309519171501E-4</v>
      </c>
      <c r="Y90" s="1">
        <f>data!AJ90</f>
        <v>60</v>
      </c>
      <c r="Z90" s="1">
        <f>data!AK90</f>
        <v>0.233103923328044</v>
      </c>
      <c r="AA90" s="1">
        <f>data!AL90</f>
        <v>0.24838964567483801</v>
      </c>
      <c r="AB90" s="1">
        <f>data!AM90</f>
        <v>0.244140625</v>
      </c>
      <c r="AC90" s="1">
        <f>data!AN90</f>
        <v>1.52857223467943E-2</v>
      </c>
      <c r="AD90" s="1">
        <f>data!AO90</f>
        <v>7.7125724657161202E-3</v>
      </c>
      <c r="AE90" s="1">
        <f>data!AP90</f>
        <v>0.283203125</v>
      </c>
      <c r="AF90" s="1">
        <f>data!AQ90</f>
        <v>8.18257092836006E-4</v>
      </c>
      <c r="AG90" s="1">
        <f>data!AR90</f>
        <v>0.5859375</v>
      </c>
      <c r="AH90" s="1">
        <f>data!AS90</f>
        <v>2.3223857397276899E-5</v>
      </c>
      <c r="AI90" s="1">
        <f>data!AT90</f>
        <v>1.02996308267452E-4</v>
      </c>
      <c r="AJ90" s="1">
        <f>data!AU90</f>
        <v>1.18260260767467E-4</v>
      </c>
      <c r="AK90" s="1">
        <f>data!AV90</f>
        <v>3.40616448181944E-4</v>
      </c>
      <c r="AL90" s="1">
        <f>data!AW90</f>
        <v>2.6868158406642099E-4</v>
      </c>
      <c r="AM90" s="1">
        <f>data!AX90</f>
        <v>3.67399540453657E-5</v>
      </c>
      <c r="AN90" s="1">
        <f>data!AY90</f>
        <v>4.04358259533298E-5</v>
      </c>
      <c r="AO90" s="1">
        <f>data!AZ90</f>
        <v>2.7140479572354201E-5</v>
      </c>
      <c r="AP90" s="1">
        <f>data!BA90</f>
        <v>2.53031957127663E-5</v>
      </c>
      <c r="AQ90" s="1">
        <f>data!BB90</f>
        <v>1.5485854794051502E-5</v>
      </c>
      <c r="AR90" s="1">
        <f>data!BC90</f>
        <v>1.8313102640530101E-5</v>
      </c>
      <c r="AS90" s="1">
        <f>data!BD90</f>
        <v>4.5113905605895699E-4</v>
      </c>
      <c r="AT90" s="1">
        <f>data!BE90</f>
        <v>7.6883132411855804E-4</v>
      </c>
      <c r="AU90" s="1">
        <f>data!BF90</f>
        <v>4.2950494887619402E-4</v>
      </c>
      <c r="AV90" s="1">
        <f>data!BG90</f>
        <v>6.8530308521068503E-4</v>
      </c>
      <c r="AW90" s="1">
        <f>data!BH90</f>
        <v>5.7616106437735001E-5</v>
      </c>
      <c r="AX90" s="1">
        <f>data!BI90</f>
        <v>9.3758110461330599E-5</v>
      </c>
      <c r="AY90" s="1">
        <f>data!BJ90</f>
        <v>4.03276373753638E-5</v>
      </c>
      <c r="AZ90" s="1">
        <f>data!BK90</f>
        <v>5.91449114026438E-5</v>
      </c>
      <c r="BA90" s="1">
        <f>data!BL90</f>
        <v>1.54458160904897E-5</v>
      </c>
      <c r="BB90" s="1">
        <f>data!BM90</f>
        <v>1.69831710611653E-5</v>
      </c>
      <c r="BC90" s="1">
        <f>data!BN90</f>
        <v>4.96025713638777E-3</v>
      </c>
      <c r="BD90" s="1">
        <f>data!BO90</f>
        <v>1.30046010705759E-3</v>
      </c>
      <c r="BE90" s="1">
        <f>data!BP90</f>
        <v>5.3205151588741804E-4</v>
      </c>
      <c r="BF90" s="1">
        <f>data!BQ90</f>
        <v>2.2810418077119699E-3</v>
      </c>
      <c r="BG90" s="1">
        <f>data!BR90</f>
        <v>1.40654666179969E-3</v>
      </c>
      <c r="BH90" s="1">
        <f>data!BS90</f>
        <v>1.0229663675895E-4</v>
      </c>
      <c r="BI90" s="1">
        <f>data!BT90</f>
        <v>1.23672289557858E-3</v>
      </c>
      <c r="BJ90" s="1">
        <f>data!BU90</f>
        <v>3.5537104745880701E-3</v>
      </c>
      <c r="BK90" s="1">
        <f>data!BV90</f>
        <v>1.30447732519214E-3</v>
      </c>
      <c r="BL90" s="1">
        <f>data!BW90</f>
        <v>29.6015638141088</v>
      </c>
      <c r="BM90" s="1">
        <f>data!BX90</f>
        <v>17.939055475139298</v>
      </c>
      <c r="BN90" s="1">
        <f>data!BY90</f>
        <v>3.5265500044208</v>
      </c>
      <c r="BO90" s="1">
        <f>data!BZ90</f>
        <v>0.44364735049944798</v>
      </c>
      <c r="BP90" s="1">
        <f>data!CA90</f>
        <v>0.2</v>
      </c>
      <c r="BQ90" s="1">
        <f>data!CB90</f>
        <v>2</v>
      </c>
      <c r="BR90" s="1">
        <f>data!CC90</f>
        <v>264.03300000000002</v>
      </c>
      <c r="BS90" s="1">
        <f>data!CD90</f>
        <v>0.34399999999999997</v>
      </c>
      <c r="BT90" s="1">
        <f>data!CE90</f>
        <v>9</v>
      </c>
      <c r="BU90" s="1">
        <f>data!CF90</f>
        <v>23</v>
      </c>
      <c r="BV90" s="1">
        <f>data!CG90</f>
        <v>0</v>
      </c>
      <c r="BW90" s="1">
        <f>data!CH90</f>
        <v>9</v>
      </c>
      <c r="BX90" s="1">
        <f>data!CI90</f>
        <v>59</v>
      </c>
      <c r="BY90" s="1">
        <f>data!CJ90</f>
        <v>13</v>
      </c>
      <c r="BZ90" s="1">
        <f>data!CK90</f>
        <v>160.99403023719799</v>
      </c>
      <c r="CA90" s="1">
        <f>data!CL90</f>
        <v>3</v>
      </c>
      <c r="CB90" s="1">
        <f>data!DG90</f>
        <v>-29.713699999999999</v>
      </c>
      <c r="CC90" s="1">
        <f>data!J90</f>
        <v>0.14000000000000001</v>
      </c>
      <c r="CD90" s="1">
        <f>data!CP90</f>
        <v>9</v>
      </c>
      <c r="CE90" s="1">
        <f>data!CQ90</f>
        <v>40</v>
      </c>
      <c r="CF90" s="1">
        <f>data!CR90</f>
        <v>12</v>
      </c>
      <c r="CG90" s="1">
        <f>data!DL90</f>
        <v>1151</v>
      </c>
      <c r="CH90" s="1">
        <f>data!B90</f>
        <v>48</v>
      </c>
      <c r="CI90" s="1">
        <f>data!C90</f>
        <v>-122.2</v>
      </c>
      <c r="CJ90" s="1">
        <f>data!DO90</f>
        <v>266.86478993632801</v>
      </c>
      <c r="CK90" s="1">
        <f>data!CN90</f>
        <v>48.3</v>
      </c>
      <c r="CL90" s="1">
        <f>data!CO90</f>
        <v>-117.1</v>
      </c>
      <c r="CM90" s="1">
        <f>data!DR90</f>
        <v>377.65363361348801</v>
      </c>
      <c r="CN90" s="1">
        <f>data!DS90</f>
        <v>267.43549535197201</v>
      </c>
      <c r="CO90" s="1">
        <f>IF(OR(data!DU90="Inf",data!DU90="NaN"),data!X90,data!DU90)</f>
        <v>2.7238040152257099</v>
      </c>
      <c r="CP90" s="1">
        <f>data!DU90</f>
        <v>2.7238040152257099</v>
      </c>
      <c r="CQ90" s="1">
        <f t="shared" si="2"/>
        <v>0.32810915170589749</v>
      </c>
      <c r="CR90" s="1">
        <f>data!DW90</f>
        <v>-5.278168</v>
      </c>
      <c r="CS90" s="1">
        <f>data!DX90</f>
        <v>273.69818099999998</v>
      </c>
      <c r="CT90" s="1" t="str">
        <f>data!DY90</f>
        <v>-29.776844</v>
      </c>
      <c r="CU90" s="1" t="str">
        <f>data!DZ90</f>
        <v>-7.208022</v>
      </c>
      <c r="CV90" s="1" t="str">
        <f>data!EA90</f>
        <v>5.089802</v>
      </c>
      <c r="CW90" s="1" t="str">
        <f>data!EB90</f>
        <v>4.544761</v>
      </c>
      <c r="CX90" s="1" t="str">
        <f>data!EC90</f>
        <v>273.698181</v>
      </c>
    </row>
    <row r="91" spans="1:102">
      <c r="A91" s="7">
        <f>data!A91</f>
        <v>38141</v>
      </c>
      <c r="B91" s="7" t="str">
        <f>data!K91</f>
        <v>IS53</v>
      </c>
      <c r="C91" s="1">
        <f>data!L91</f>
        <v>2416.6035514359501</v>
      </c>
      <c r="D91" s="1">
        <f>data!N91</f>
        <v>1.7999580373607899E-2</v>
      </c>
      <c r="E91" s="1">
        <f>data!O91</f>
        <v>3.6192917948967402E-3</v>
      </c>
      <c r="F91" s="1">
        <f>data!P91</f>
        <v>3.1130561824050201E-2</v>
      </c>
      <c r="G91" s="1">
        <f>data!Q91</f>
        <v>7.2385835897934804E-3</v>
      </c>
      <c r="H91" s="1">
        <f>data!R91</f>
        <v>1.3812175672175801E-3</v>
      </c>
      <c r="I91" s="1">
        <f>data!S91</f>
        <v>8.1349199501387398E-4</v>
      </c>
      <c r="J91" s="1">
        <f>data!T91</f>
        <v>1.3729618196842901E-3</v>
      </c>
      <c r="K91" s="1">
        <f>data!U91</f>
        <v>8.13684142484467E-4</v>
      </c>
      <c r="L91" s="1">
        <f>data!V91</f>
        <v>1.0058984569991301</v>
      </c>
      <c r="M91" s="1">
        <f>data!W91</f>
        <v>1.2487298823741599</v>
      </c>
      <c r="N91" s="1">
        <f>data!X91</f>
        <v>1.12731416968665</v>
      </c>
      <c r="O91" s="1">
        <f>data!Z91</f>
        <v>0.121415712687515</v>
      </c>
      <c r="P91" s="1">
        <f>data!AA91</f>
        <v>0.50710955674093405</v>
      </c>
      <c r="Q91" s="1">
        <f>data!AB91</f>
        <v>0.50943725934571904</v>
      </c>
      <c r="R91" s="1">
        <f>data!AC91</f>
        <v>0.5078125</v>
      </c>
      <c r="S91" s="1">
        <f>data!AD91</f>
        <v>2.3277026047857602E-3</v>
      </c>
      <c r="T91" s="1">
        <f>data!AE91</f>
        <v>5.8047808458620604E-4</v>
      </c>
      <c r="U91" s="1">
        <f>data!AF91</f>
        <v>0.56640625</v>
      </c>
      <c r="V91" s="1">
        <f>data!AG91</f>
        <v>2.1245663222312001E-5</v>
      </c>
      <c r="W91" s="1">
        <f>data!AH91</f>
        <v>0.58349609375</v>
      </c>
      <c r="X91" s="1">
        <f>data!AI91</f>
        <v>5.15819671745371E-5</v>
      </c>
      <c r="Y91" s="1">
        <f>data!AJ91</f>
        <v>40</v>
      </c>
      <c r="Z91" s="1">
        <f>data!AK91</f>
        <v>0.51605317513781501</v>
      </c>
      <c r="AA91" s="1">
        <f>data!AL91</f>
        <v>0.54599817025263297</v>
      </c>
      <c r="AB91" s="1">
        <f>data!AM91</f>
        <v>0.52734375</v>
      </c>
      <c r="AC91" s="1">
        <f>data!AN91</f>
        <v>2.9944995114818601E-2</v>
      </c>
      <c r="AD91" s="1">
        <f>data!AO91</f>
        <v>7.5385977341947403E-4</v>
      </c>
      <c r="AE91" s="1">
        <f>data!AP91</f>
        <v>0.8203125</v>
      </c>
      <c r="AF91" s="1">
        <f>data!AQ91</f>
        <v>1.42036765227738E-5</v>
      </c>
      <c r="AG91" s="1">
        <f>data!AR91</f>
        <v>1.2109375</v>
      </c>
      <c r="AH91" s="1">
        <f>data!AS91</f>
        <v>9.0410531722500997E-6</v>
      </c>
      <c r="AI91" s="1">
        <f>data!AT91</f>
        <v>1.8902178536861899E-5</v>
      </c>
      <c r="AJ91" s="1">
        <f>data!AU91</f>
        <v>2.3831170736059899E-5</v>
      </c>
      <c r="AK91" s="1">
        <f>data!AV91</f>
        <v>4.9621083768481298E-4</v>
      </c>
      <c r="AL91" s="1">
        <f>data!AW91</f>
        <v>5.2331744429703604E-4</v>
      </c>
      <c r="AM91" s="1">
        <f>data!AX91</f>
        <v>2.1784428799688001E-5</v>
      </c>
      <c r="AN91" s="1">
        <f>data!AY91</f>
        <v>1.83282405234695E-5</v>
      </c>
      <c r="AO91" s="1">
        <f>data!AZ91</f>
        <v>1.5258972577616901E-5</v>
      </c>
      <c r="AP91" s="1">
        <f>data!BA91</f>
        <v>1.2715411424317999E-5</v>
      </c>
      <c r="AQ91" s="1">
        <f>data!BB91</f>
        <v>9.8214387590633405E-6</v>
      </c>
      <c r="AR91" s="1">
        <f>data!BC91</f>
        <v>8.7773871734296803E-6</v>
      </c>
      <c r="AS91" s="1">
        <f>data!BD91</f>
        <v>4.1608079094504199E-5</v>
      </c>
      <c r="AT91" s="1">
        <f>data!BE91</f>
        <v>4.7242895655030901E-5</v>
      </c>
      <c r="AU91" s="1">
        <f>data!BF91</f>
        <v>8.3459857798393695E-4</v>
      </c>
      <c r="AV91" s="1">
        <f>data!BG91</f>
        <v>6.9360687944867397E-4</v>
      </c>
      <c r="AW91" s="1">
        <f>data!BH91</f>
        <v>4.1608079094504199E-5</v>
      </c>
      <c r="AX91" s="1">
        <f>data!BI91</f>
        <v>4.7242895655030901E-5</v>
      </c>
      <c r="AY91" s="1">
        <f>data!BJ91</f>
        <v>1.7261014121790901E-5</v>
      </c>
      <c r="AZ91" s="1">
        <f>data!BK91</f>
        <v>2.4582035512496301E-5</v>
      </c>
      <c r="BA91" s="1">
        <f>data!BL91</f>
        <v>4.0590598345597198E-6</v>
      </c>
      <c r="BB91" s="1">
        <f>data!BM91</f>
        <v>4.3916702250312501E-6</v>
      </c>
      <c r="BC91" s="1">
        <f>data!BN91</f>
        <v>1.51022952998917E-3</v>
      </c>
      <c r="BD91" s="1">
        <f>data!BO91</f>
        <v>6.2611410996482402E-4</v>
      </c>
      <c r="BE91" s="1">
        <f>data!BP91</f>
        <v>4.7506400954670802E-4</v>
      </c>
      <c r="BF91" s="1">
        <f>data!BQ91</f>
        <v>4.80048433276322E-4</v>
      </c>
      <c r="BG91" s="1">
        <f>data!BR91</f>
        <v>4.7755622141151501E-4</v>
      </c>
      <c r="BH91" s="1">
        <f>data!BS91</f>
        <v>3.0805993397294798E-4</v>
      </c>
      <c r="BI91" s="1">
        <f>data!BT91</f>
        <v>3.52451981951757E-6</v>
      </c>
      <c r="BJ91" s="1">
        <f>data!BU91</f>
        <v>1.03267330857765E-3</v>
      </c>
      <c r="BK91" s="1">
        <f>data!BV91</f>
        <v>6.9779638979895905E-4</v>
      </c>
      <c r="BL91" s="1">
        <f>data!BW91</f>
        <v>22.538492532180602</v>
      </c>
      <c r="BM91" s="1">
        <f>data!BX91</f>
        <v>14.2715047510957</v>
      </c>
      <c r="BN91" s="1">
        <f>data!BY91</f>
        <v>3.16241200988939</v>
      </c>
      <c r="BO91" s="1">
        <f>data!BZ91</f>
        <v>0.13456131369211399</v>
      </c>
      <c r="BP91" s="1">
        <f>data!CA91</f>
        <v>0.45</v>
      </c>
      <c r="BQ91" s="1">
        <f>data!CB91</f>
        <v>2.7</v>
      </c>
      <c r="BR91" s="1">
        <f>data!CC91</f>
        <v>143.387</v>
      </c>
      <c r="BS91" s="1">
        <f>data!CD91</f>
        <v>0.34699999999999998</v>
      </c>
      <c r="BT91" s="1">
        <f>data!CE91</f>
        <v>11</v>
      </c>
      <c r="BU91" s="1">
        <f>data!CF91</f>
        <v>20</v>
      </c>
      <c r="BV91" s="1">
        <f>data!CG91</f>
        <v>0</v>
      </c>
      <c r="BW91" s="1">
        <f>data!CH91</f>
        <v>12</v>
      </c>
      <c r="BX91" s="1">
        <f>data!CI91</f>
        <v>4</v>
      </c>
      <c r="BY91" s="1">
        <f>data!CJ91</f>
        <v>1</v>
      </c>
      <c r="BZ91" s="1">
        <f>data!CK91</f>
        <v>222.142857074738</v>
      </c>
      <c r="CA91" s="1">
        <f>data!CL91</f>
        <v>1</v>
      </c>
      <c r="CB91" s="1">
        <f>data!DG91</f>
        <v>13.8026</v>
      </c>
      <c r="CC91" s="1">
        <f>data!J91</f>
        <v>0.14000000000000001</v>
      </c>
      <c r="CD91" s="1">
        <f>data!CP91</f>
        <v>9</v>
      </c>
      <c r="CE91" s="1">
        <f>data!CQ91</f>
        <v>40</v>
      </c>
      <c r="CF91" s="1">
        <f>data!CR91</f>
        <v>12</v>
      </c>
      <c r="CG91" s="1">
        <f>data!DL91</f>
        <v>8708</v>
      </c>
      <c r="CH91" s="1">
        <f>data!B91</f>
        <v>48</v>
      </c>
      <c r="CI91" s="1">
        <f>data!C91</f>
        <v>-122.2</v>
      </c>
      <c r="CJ91" s="1">
        <f>data!DO91</f>
        <v>129.88190768666701</v>
      </c>
      <c r="CK91" s="1">
        <f>data!CN91</f>
        <v>64.8</v>
      </c>
      <c r="CL91" s="1">
        <f>data!CO91</f>
        <v>-146.9</v>
      </c>
      <c r="CM91" s="1">
        <f>data!DR91</f>
        <v>2416.6035514359501</v>
      </c>
      <c r="CN91" s="1">
        <f>data!DS91</f>
        <v>128.50546194163601</v>
      </c>
      <c r="CO91" s="1">
        <f>IF(OR(data!DU91="Inf",data!DU91="NaN"),data!X91,data!DU91)</f>
        <v>1.1863172605382299</v>
      </c>
      <c r="CP91" s="1">
        <f>data!DU91</f>
        <v>1.1863172605382299</v>
      </c>
      <c r="CQ91" s="1">
        <f t="shared" si="2"/>
        <v>0.27751533663710959</v>
      </c>
      <c r="CR91" s="1">
        <f>data!DW91</f>
        <v>2.666083</v>
      </c>
      <c r="CS91" s="1">
        <f>data!DX91</f>
        <v>266.13031000000001</v>
      </c>
      <c r="CT91" s="1" t="str">
        <f>data!DY91</f>
        <v>13.863612</v>
      </c>
      <c r="CU91" s="1" t="str">
        <f>data!DZ91</f>
        <v>-20.283606</v>
      </c>
      <c r="CV91" s="1" t="str">
        <f>data!EA91</f>
        <v>-2.883035</v>
      </c>
      <c r="CW91" s="1" t="str">
        <f>data!EB91</f>
        <v>2.733658</v>
      </c>
      <c r="CX91" s="1" t="str">
        <f>data!EC91</f>
        <v>266.130310</v>
      </c>
    </row>
    <row r="92" spans="1:102">
      <c r="A92" s="7">
        <f>data!A92</f>
        <v>38099</v>
      </c>
      <c r="B92" s="7" t="str">
        <f>data!K92</f>
        <v>IS33</v>
      </c>
      <c r="C92" s="1">
        <f>data!L92</f>
        <v>930.28350408434596</v>
      </c>
      <c r="D92" s="1">
        <f>data!N92</f>
        <v>5.8416221589389201E-2</v>
      </c>
      <c r="E92" s="1">
        <f>data!O92</f>
        <v>2.4431553247382699E-2</v>
      </c>
      <c r="F92" s="1">
        <f>data!P92</f>
        <v>0.102643072507172</v>
      </c>
      <c r="G92" s="1">
        <f>data!Q92</f>
        <v>4.8863106494765399E-2</v>
      </c>
      <c r="H92" s="1">
        <f>data!R92</f>
        <v>7.2602940800087596E-3</v>
      </c>
      <c r="I92" s="1">
        <f>data!S92</f>
        <v>4.3655041814950196E-3</v>
      </c>
      <c r="J92" s="1">
        <f>data!T92</f>
        <v>8.2873532473426194E-3</v>
      </c>
      <c r="K92" s="1">
        <f>data!U92</f>
        <v>4.84631125544073E-3</v>
      </c>
      <c r="L92" s="1">
        <f>data!V92</f>
        <v>2.62604385044098</v>
      </c>
      <c r="M92" s="1">
        <f>data!W92</f>
        <v>3.2776208090824999</v>
      </c>
      <c r="N92" s="1">
        <f>data!X92</f>
        <v>2.9518323297617401</v>
      </c>
      <c r="O92" s="1">
        <f>data!Z92</f>
        <v>0.32578847932076199</v>
      </c>
      <c r="P92" s="1">
        <f>data!AA92</f>
        <v>0.289235185757585</v>
      </c>
      <c r="Q92" s="1">
        <f>data!AB92</f>
        <v>0.30131900789177202</v>
      </c>
      <c r="R92" s="1">
        <f>data!AC92</f>
        <v>0.29296875</v>
      </c>
      <c r="S92" s="1">
        <f>data!AD92</f>
        <v>1.2083822134186699E-2</v>
      </c>
      <c r="T92" s="1">
        <f>data!AE92</f>
        <v>2.8092772141123799E-2</v>
      </c>
      <c r="U92" s="1">
        <f>data!AF92</f>
        <v>0.4296875</v>
      </c>
      <c r="V92" s="1">
        <f>data!AG92</f>
        <v>8.3064366903223103E-4</v>
      </c>
      <c r="W92" s="1">
        <f>data!AH92</f>
        <v>0.5859375</v>
      </c>
      <c r="X92" s="1">
        <f>data!AI92</f>
        <v>3.1033222049877898E-4</v>
      </c>
      <c r="Y92" s="1">
        <f>data!AJ92</f>
        <v>30</v>
      </c>
      <c r="Z92" s="1">
        <f>data!AK92</f>
        <v>0.25340573665722999</v>
      </c>
      <c r="AA92" s="1">
        <f>data!AL92</f>
        <v>0.32425078892334602</v>
      </c>
      <c r="AB92" s="1">
        <f>data!AM92</f>
        <v>0.3125</v>
      </c>
      <c r="AC92" s="1">
        <f>data!AN92</f>
        <v>7.0845052266115704E-2</v>
      </c>
      <c r="AD92" s="1">
        <f>data!AO92</f>
        <v>4.13262513878098E-2</v>
      </c>
      <c r="AE92" s="1">
        <f>data!AP92</f>
        <v>0.48828125</v>
      </c>
      <c r="AF92" s="1">
        <f>data!AQ92</f>
        <v>1.1245271928546699E-3</v>
      </c>
      <c r="AG92" s="1">
        <f>data!AR92</f>
        <v>0.68359375</v>
      </c>
      <c r="AH92" s="1">
        <f>data!AS92</f>
        <v>6.5639541101097495E-5</v>
      </c>
      <c r="AI92" s="1">
        <f>data!AT92</f>
        <v>3.3575136554075502E-3</v>
      </c>
      <c r="AJ92" s="1">
        <f>data!AU92</f>
        <v>1.94267125419307E-3</v>
      </c>
      <c r="AK92" s="1">
        <f>data!AV92</f>
        <v>6.8239526091480804E-3</v>
      </c>
      <c r="AL92" s="1">
        <f>data!AW92</f>
        <v>7.22963371607148E-3</v>
      </c>
      <c r="AM92" s="1">
        <f>data!AX92</f>
        <v>5.4114010590199503E-4</v>
      </c>
      <c r="AN92" s="1">
        <f>data!AY92</f>
        <v>7.2785780775683998E-4</v>
      </c>
      <c r="AO92" s="1">
        <f>data!AZ92</f>
        <v>6.38179555930374E-5</v>
      </c>
      <c r="AP92" s="1">
        <f>data!BA92</f>
        <v>8.8352903426379994E-5</v>
      </c>
      <c r="AQ92" s="1">
        <f>data!BB92</f>
        <v>2.9950942196177001E-5</v>
      </c>
      <c r="AR92" s="1">
        <f>data!BC92</f>
        <v>2.44788213166786E-5</v>
      </c>
      <c r="AS92" s="1">
        <f>data!BD92</f>
        <v>5.5511761234654997E-3</v>
      </c>
      <c r="AT92" s="1">
        <f>data!BE92</f>
        <v>3.2233016948415801E-3</v>
      </c>
      <c r="AU92" s="1">
        <f>data!BF92</f>
        <v>1.7117695271386901E-2</v>
      </c>
      <c r="AV92" s="1">
        <f>data!BG92</f>
        <v>1.7920447579703201E-2</v>
      </c>
      <c r="AW92" s="1">
        <f>data!BH92</f>
        <v>7.7467999453447399E-4</v>
      </c>
      <c r="AX92" s="1">
        <f>data!BI92</f>
        <v>6.8683187557572504E-4</v>
      </c>
      <c r="AY92" s="1">
        <f>data!BJ92</f>
        <v>1.3695525597658701E-4</v>
      </c>
      <c r="AZ92" s="1">
        <f>data!BK92</f>
        <v>1.5829632084081099E-4</v>
      </c>
      <c r="BA92" s="1">
        <f>data!BL92</f>
        <v>4.0563656444400598E-5</v>
      </c>
      <c r="BB92" s="1">
        <f>data!BM92</f>
        <v>4.6827977920956403E-5</v>
      </c>
      <c r="BC92" s="1">
        <f>data!BN92</f>
        <v>1.1302141747010599E-2</v>
      </c>
      <c r="BD92" s="1">
        <f>data!BO92</f>
        <v>3.2641736410425801E-3</v>
      </c>
      <c r="BE92" s="1">
        <f>data!BP92</f>
        <v>3.1549931444881502E-3</v>
      </c>
      <c r="BF92" s="1">
        <f>data!BQ92</f>
        <v>4.4989942230382503E-3</v>
      </c>
      <c r="BG92" s="1">
        <f>data!BR92</f>
        <v>3.8269936837632E-3</v>
      </c>
      <c r="BH92" s="1">
        <f>data!BS92</f>
        <v>1.6300171026748199E-3</v>
      </c>
      <c r="BI92" s="1">
        <f>data!BT92</f>
        <v>9.5035227656481002E-4</v>
      </c>
      <c r="BJ92" s="1">
        <f>data!BU92</f>
        <v>7.4751480632474403E-3</v>
      </c>
      <c r="BK92" s="1">
        <f>data!BV92</f>
        <v>3.6485319395463101E-3</v>
      </c>
      <c r="BL92" s="1">
        <f>data!BW92</f>
        <v>14.137591587343501</v>
      </c>
      <c r="BM92" s="1">
        <f>data!BX92</f>
        <v>10.842397034686201</v>
      </c>
      <c r="BN92" s="1">
        <f>data!BY92</f>
        <v>2.9532689836835302</v>
      </c>
      <c r="BO92" s="1">
        <f>data!BZ92</f>
        <v>0.167618194067997</v>
      </c>
      <c r="BP92" s="1">
        <f>data!CA92</f>
        <v>0.28199999999999997</v>
      </c>
      <c r="BQ92" s="1">
        <f>data!CB92</f>
        <v>3.14</v>
      </c>
      <c r="BR92" s="1">
        <f>data!CC92</f>
        <v>66.078000000000003</v>
      </c>
      <c r="BS92" s="1">
        <f>data!CD92</f>
        <v>0.35799999999999998</v>
      </c>
      <c r="BT92" s="1">
        <f>data!CE92</f>
        <v>22</v>
      </c>
      <c r="BU92" s="1">
        <f>data!CF92</f>
        <v>0</v>
      </c>
      <c r="BV92" s="1">
        <f>data!CG92</f>
        <v>3</v>
      </c>
      <c r="BW92" s="1">
        <f>data!CH92</f>
        <v>22</v>
      </c>
      <c r="BX92" s="1">
        <f>data!CI92</f>
        <v>18</v>
      </c>
      <c r="BY92" s="1">
        <f>data!CJ92</f>
        <v>0</v>
      </c>
      <c r="BZ92" s="1">
        <f>data!CK92</f>
        <v>59.1814513206482</v>
      </c>
      <c r="CA92" s="1">
        <f>data!CL92</f>
        <v>1</v>
      </c>
      <c r="CB92" s="1">
        <f>data!DG92</f>
        <v>-17.5244</v>
      </c>
      <c r="CC92" s="1">
        <f>data!J92</f>
        <v>0.37</v>
      </c>
      <c r="CD92" s="1">
        <f>data!CP92</f>
        <v>21</v>
      </c>
      <c r="CE92" s="1">
        <f>data!CQ92</f>
        <v>19</v>
      </c>
      <c r="CF92" s="1">
        <f>data!CR92</f>
        <v>55</v>
      </c>
      <c r="CG92" s="1">
        <f>data!DL92</f>
        <v>3475</v>
      </c>
      <c r="CH92" s="1">
        <f>data!B92</f>
        <v>-15.2</v>
      </c>
      <c r="CI92" s="1">
        <f>data!C92</f>
        <v>55.1</v>
      </c>
      <c r="CJ92" s="1">
        <f>data!DO92</f>
        <v>64.799744463272603</v>
      </c>
      <c r="CK92" s="1">
        <f>data!CN92</f>
        <v>-18.8</v>
      </c>
      <c r="CL92" s="1">
        <f>data!CO92</f>
        <v>47.5</v>
      </c>
      <c r="CM92" s="1">
        <f>data!DR92</f>
        <v>930.28350408434596</v>
      </c>
      <c r="CN92" s="1">
        <f>data!DS92</f>
        <v>64.098414243450804</v>
      </c>
      <c r="CO92" s="1">
        <f>IF(OR(data!DU92="Inf",data!DU92="NaN"),data!X92,data!DU92)</f>
        <v>2.7704743065940902</v>
      </c>
      <c r="CP92" s="1">
        <f>data!DU92</f>
        <v>2.7704743065940902</v>
      </c>
      <c r="CQ92" s="1">
        <f t="shared" si="2"/>
        <v>0.26770748318973986</v>
      </c>
      <c r="CR92" s="1">
        <f>data!DW92</f>
        <v>0.42999100000000001</v>
      </c>
      <c r="CS92" s="1">
        <f>data!DX92</f>
        <v>281.96386699999999</v>
      </c>
      <c r="CT92" s="1" t="str">
        <f>data!DY92</f>
        <v>-17.574406</v>
      </c>
      <c r="CU92" s="1" t="str">
        <f>data!DZ92</f>
        <v>-5.804544</v>
      </c>
      <c r="CV92" s="1" t="str">
        <f>data!EA92</f>
        <v>-0.537030</v>
      </c>
      <c r="CW92" s="1" t="str">
        <f>data!EB92</f>
        <v>-3.281767</v>
      </c>
      <c r="CX92" s="1" t="str">
        <f>data!EC92</f>
        <v>281.963867</v>
      </c>
    </row>
    <row r="93" spans="1:102">
      <c r="A93" s="7">
        <f>data!A93</f>
        <v>37850</v>
      </c>
      <c r="B93" s="7" t="str">
        <f>data!K93</f>
        <v>IS55</v>
      </c>
      <c r="C93" s="1">
        <f>data!L93</f>
        <v>6663.7117531110998</v>
      </c>
      <c r="D93" s="1">
        <f>data!N93</f>
        <v>2.45109578889624E-2</v>
      </c>
      <c r="E93" s="1">
        <f>data!O93</f>
        <v>1.35377862090448E-2</v>
      </c>
      <c r="F93" s="1">
        <f>data!P93</f>
        <v>4.3803782789932501E-2</v>
      </c>
      <c r="G93" s="1">
        <f>data!Q93</f>
        <v>2.7075572418089701E-2</v>
      </c>
      <c r="H93" s="1">
        <f>data!R93</f>
        <v>6.01458676718385E-3</v>
      </c>
      <c r="I93" s="1">
        <f>data!S93</f>
        <v>3.6274234178792302E-3</v>
      </c>
      <c r="J93" s="1">
        <f>data!T93</f>
        <v>5.4666296594174596E-3</v>
      </c>
      <c r="K93" s="1">
        <f>data!U93</f>
        <v>3.20789030971581E-3</v>
      </c>
      <c r="L93" s="1">
        <f>data!V93</f>
        <v>3.7644686777317098</v>
      </c>
      <c r="M93" s="1">
        <f>data!W93</f>
        <v>4.0998108299553797</v>
      </c>
      <c r="N93" s="1">
        <f>data!X93</f>
        <v>3.9321397538435501</v>
      </c>
      <c r="O93" s="1">
        <f>data!Z93</f>
        <v>0.16767107611183399</v>
      </c>
      <c r="P93" s="1">
        <f>data!AA93</f>
        <v>0.169464423978929</v>
      </c>
      <c r="Q93" s="1">
        <f>data!AB93</f>
        <v>0.180558986305143</v>
      </c>
      <c r="R93" s="1">
        <f>data!AC93</f>
        <v>0.17578125</v>
      </c>
      <c r="S93" s="1">
        <f>data!AD93</f>
        <v>1.10945623262141E-2</v>
      </c>
      <c r="T93" s="1">
        <f>data!AE93</f>
        <v>1.7135470562111101E-2</v>
      </c>
      <c r="U93" s="1">
        <f>data!AF93</f>
        <v>0.1806640625</v>
      </c>
      <c r="V93" s="1">
        <f>data!AG93</f>
        <v>4.1248918476773097E-3</v>
      </c>
      <c r="W93" s="1">
        <f>data!AH93</f>
        <v>0.19775390625</v>
      </c>
      <c r="X93" s="1">
        <f>data!AI93</f>
        <v>4.1020827536252203E-3</v>
      </c>
      <c r="Y93" s="1">
        <f>data!AJ93</f>
        <v>40</v>
      </c>
      <c r="Z93" s="1">
        <f>data!AK93</f>
        <v>8.3182655409098402E-2</v>
      </c>
      <c r="AA93" s="1">
        <f>data!AL93</f>
        <v>0</v>
      </c>
      <c r="AB93" s="1">
        <f>data!AM93</f>
        <v>0.1953125</v>
      </c>
      <c r="AC93" s="1">
        <f>data!AN93</f>
        <v>0</v>
      </c>
      <c r="AD93" s="1">
        <f>data!AO93</f>
        <v>9.0953737824016005E-3</v>
      </c>
      <c r="AE93" s="1">
        <f>data!AP93</f>
        <v>0.25390625</v>
      </c>
      <c r="AF93" s="1">
        <f>data!AQ93</f>
        <v>3.3932817112567802E-3</v>
      </c>
      <c r="AG93" s="1">
        <f>data!AR93</f>
        <v>0.41015625</v>
      </c>
      <c r="AH93" s="1">
        <f>data!AS93</f>
        <v>1.4942955621222401E-4</v>
      </c>
      <c r="AI93" s="1">
        <f>data!AT93</f>
        <v>9.00066149787963E-3</v>
      </c>
      <c r="AJ93" s="1">
        <f>data!AU93</f>
        <v>6.4374340816034997E-3</v>
      </c>
      <c r="AK93" s="1">
        <f>data!AV93</f>
        <v>6.9961251128501797E-4</v>
      </c>
      <c r="AL93" s="1">
        <f>data!AW93</f>
        <v>6.0040983038895496E-4</v>
      </c>
      <c r="AM93" s="1">
        <f>data!AX93</f>
        <v>2.73390548962722E-5</v>
      </c>
      <c r="AN93" s="1">
        <f>data!AY93</f>
        <v>2.0094542167153801E-5</v>
      </c>
      <c r="AO93" s="1">
        <f>data!AZ93</f>
        <v>2.3658485454824298E-6</v>
      </c>
      <c r="AP93" s="1">
        <f>data!BA93</f>
        <v>2.6068219989159202E-6</v>
      </c>
      <c r="AQ93" s="1">
        <f>data!BB93</f>
        <v>1.1417787244625401E-6</v>
      </c>
      <c r="AR93" s="1">
        <f>data!BC93</f>
        <v>1.1431234218700799E-6</v>
      </c>
      <c r="AS93" s="1">
        <f>data!BD93</f>
        <v>6.6618614377383003E-3</v>
      </c>
      <c r="AT93" s="1">
        <f>data!BE93</f>
        <v>5.3221522238790699E-3</v>
      </c>
      <c r="AU93" s="1">
        <f>data!BF93</f>
        <v>3.3737626959017999E-3</v>
      </c>
      <c r="AV93" s="1">
        <f>data!BG93</f>
        <v>3.4492575826949598E-3</v>
      </c>
      <c r="AW93" s="1">
        <f>data!BH93</f>
        <v>8.2874774127921806E-5</v>
      </c>
      <c r="AX93" s="1">
        <f>data!BI93</f>
        <v>7.02399894588512E-5</v>
      </c>
      <c r="AY93" s="1">
        <f>data!BJ93</f>
        <v>7.7579262700687101E-6</v>
      </c>
      <c r="AZ93" s="1">
        <f>data!BK93</f>
        <v>9.4243632734437699E-6</v>
      </c>
      <c r="BA93" s="1">
        <f>data!BL93</f>
        <v>1.7525459332441399E-6</v>
      </c>
      <c r="BB93" s="1">
        <f>data!BM93</f>
        <v>1.4755181780432399E-6</v>
      </c>
      <c r="BC93" s="1">
        <f>data!BN93</f>
        <v>1.47797282253424E-2</v>
      </c>
      <c r="BD93" s="1">
        <f>data!BO93</f>
        <v>1.4262342040569399E-2</v>
      </c>
      <c r="BE93" s="1">
        <f>data!BP93</f>
        <v>1.06910598571907E-2</v>
      </c>
      <c r="BF93" s="1">
        <f>data!BQ93</f>
        <v>7.3554322478621304E-3</v>
      </c>
      <c r="BG93" s="1">
        <f>data!BR93</f>
        <v>9.0232460525264298E-3</v>
      </c>
      <c r="BH93" s="1">
        <f>data!BS93</f>
        <v>1.04180045192209E-2</v>
      </c>
      <c r="BI93" s="1">
        <f>data!BT93</f>
        <v>2.3586449020693298E-3</v>
      </c>
      <c r="BJ93" s="1">
        <f>data!BU93</f>
        <v>5.7564821728159797E-3</v>
      </c>
      <c r="BK93" s="1">
        <f>data!BV93</f>
        <v>1.7662084210101101E-2</v>
      </c>
      <c r="BL93" s="1">
        <f>data!BW93</f>
        <v>7.2829247437130897</v>
      </c>
      <c r="BM93" s="1">
        <f>data!BX93</f>
        <v>6.2894930017381796</v>
      </c>
      <c r="BN93" s="1">
        <f>data!BY93</f>
        <v>1.6379613433243601</v>
      </c>
      <c r="BO93" s="1">
        <f>data!BZ93</f>
        <v>0.12956550651420601</v>
      </c>
      <c r="BP93" s="1">
        <f>data!CA93</f>
        <v>0.18</v>
      </c>
      <c r="BQ93" s="1">
        <f>data!CB93</f>
        <v>1.5</v>
      </c>
      <c r="BR93" s="1">
        <f>data!CC93</f>
        <v>237.08</v>
      </c>
      <c r="BS93" s="1">
        <f>data!CD93</f>
        <v>0.313</v>
      </c>
      <c r="BT93" s="1">
        <f>data!CE93</f>
        <v>18</v>
      </c>
      <c r="BU93" s="1">
        <f>data!CF93</f>
        <v>45</v>
      </c>
      <c r="BV93" s="1">
        <f>data!CG93</f>
        <v>0</v>
      </c>
      <c r="BW93" s="1">
        <f>data!CH93</f>
        <v>19</v>
      </c>
      <c r="BX93" s="1">
        <f>data!CI93</f>
        <v>33</v>
      </c>
      <c r="BY93" s="1">
        <f>data!CJ93</f>
        <v>41</v>
      </c>
      <c r="BZ93" s="1">
        <f>data!CK93</f>
        <v>238.589650273323</v>
      </c>
      <c r="CA93" s="1">
        <f>data!CL93</f>
        <v>3</v>
      </c>
      <c r="CB93" s="1">
        <f>data!DG93</f>
        <v>29.7059</v>
      </c>
      <c r="CC93" s="1">
        <f>data!J93</f>
        <v>1.62</v>
      </c>
      <c r="CD93" s="1">
        <f>data!CP93</f>
        <v>13</v>
      </c>
      <c r="CE93" s="1">
        <f>data!CQ93</f>
        <v>16</v>
      </c>
      <c r="CF93" s="1">
        <f>data!CR93</f>
        <v>7</v>
      </c>
      <c r="CG93" s="1">
        <f>data!DL93</f>
        <v>22658</v>
      </c>
      <c r="CH93" s="1">
        <f>data!B93</f>
        <v>-39</v>
      </c>
      <c r="CI93" s="1">
        <f>data!C93</f>
        <v>34</v>
      </c>
      <c r="CJ93" s="1">
        <f>data!DO93</f>
        <v>225.60477180065499</v>
      </c>
      <c r="CK93" s="1">
        <f>data!CN93</f>
        <v>-77.5</v>
      </c>
      <c r="CL93" s="1">
        <f>data!CO93</f>
        <v>161.80000000000001</v>
      </c>
      <c r="CM93" s="1">
        <f>data!DR93</f>
        <v>6663.7117531110998</v>
      </c>
      <c r="CN93" s="1">
        <f>data!DS93</f>
        <v>220.57556566995001</v>
      </c>
      <c r="CO93" s="1">
        <f>IF(OR(data!DU93="Inf",data!DU93="NaN"),data!X93,data!DU93)</f>
        <v>4.3739342879057803</v>
      </c>
      <c r="CP93" s="1">
        <f>data!DU93</f>
        <v>4.3739342879057803</v>
      </c>
      <c r="CQ93" s="1">
        <f t="shared" si="2"/>
        <v>0.29409973312344867</v>
      </c>
      <c r="CR93" s="1" t="str">
        <f>data!DW93</f>
        <v>NaN</v>
      </c>
      <c r="CS93" s="1" t="str">
        <f>data!DX93</f>
        <v>NaN</v>
      </c>
      <c r="CT93" s="1" t="str">
        <f>data!DY93</f>
        <v>NaN</v>
      </c>
      <c r="CU93" s="1" t="str">
        <f>data!DZ93</f>
        <v>NaN</v>
      </c>
      <c r="CV93" s="1" t="str">
        <f>data!EA93</f>
        <v>NaN</v>
      </c>
      <c r="CW93" s="1" t="str">
        <f>data!EB93</f>
        <v>NaN</v>
      </c>
      <c r="CX93" s="1" t="str">
        <f>data!EC93</f>
        <v>NaN</v>
      </c>
    </row>
    <row r="94" spans="1:102">
      <c r="A94" s="7">
        <f>data!A94</f>
        <v>37850</v>
      </c>
      <c r="B94" s="7" t="str">
        <f>data!K94</f>
        <v>IS33</v>
      </c>
      <c r="C94" s="1">
        <f>data!L94</f>
        <v>2565.1241482559399</v>
      </c>
      <c r="D94" s="1">
        <f>data!N94</f>
        <v>0.106752527374187</v>
      </c>
      <c r="E94" s="1">
        <f>data!O94</f>
        <v>3.7526132695853497E-2</v>
      </c>
      <c r="F94" s="1">
        <f>data!P94</f>
        <v>0.163967183341932</v>
      </c>
      <c r="G94" s="1">
        <f>data!Q94</f>
        <v>7.5052265391706993E-2</v>
      </c>
      <c r="H94" s="1">
        <f>data!R94</f>
        <v>2.0284465574350902E-2</v>
      </c>
      <c r="I94" s="1">
        <f>data!S94</f>
        <v>1.17714287966184E-2</v>
      </c>
      <c r="J94" s="1">
        <f>data!T94</f>
        <v>2.7964954454304001E-2</v>
      </c>
      <c r="K94" s="1">
        <f>data!U94</f>
        <v>1.6780036202581301E-2</v>
      </c>
      <c r="L94" s="1">
        <f>data!V94</f>
        <v>3.9726701060449399</v>
      </c>
      <c r="M94" s="1">
        <f>data!W94</f>
        <v>3.3344392939763998</v>
      </c>
      <c r="N94" s="1">
        <f>data!X94</f>
        <v>3.6535547000106701</v>
      </c>
      <c r="O94" s="1">
        <f>data!Z94</f>
        <v>0.31911540603427102</v>
      </c>
      <c r="P94" s="1">
        <f>data!AA94</f>
        <v>0.211729457968271</v>
      </c>
      <c r="Q94" s="1">
        <f>data!AB94</f>
        <v>0.21698140743910299</v>
      </c>
      <c r="R94" s="1">
        <f>data!AC94</f>
        <v>0.21484375</v>
      </c>
      <c r="S94" s="1">
        <f>data!AD94</f>
        <v>5.25194947083141E-3</v>
      </c>
      <c r="T94" s="1">
        <f>data!AE94</f>
        <v>0.13839911394496099</v>
      </c>
      <c r="U94" s="1">
        <f>data!AF94</f>
        <v>0.22216796875</v>
      </c>
      <c r="V94" s="1">
        <f>data!AG94</f>
        <v>2.5785973957593699E-2</v>
      </c>
      <c r="W94" s="1">
        <f>data!AH94</f>
        <v>0.2490234375</v>
      </c>
      <c r="X94" s="1">
        <f>data!AI94</f>
        <v>3.6233450383815903E-2</v>
      </c>
      <c r="Y94" s="1">
        <f>data!AJ94</f>
        <v>70</v>
      </c>
      <c r="Z94" s="1">
        <f>data!AK94</f>
        <v>0.24152428242040999</v>
      </c>
      <c r="AA94" s="1">
        <f>data!AL94</f>
        <v>0.25778718119621402</v>
      </c>
      <c r="AB94" s="1">
        <f>data!AM94</f>
        <v>0.244140625</v>
      </c>
      <c r="AC94" s="1">
        <f>data!AN94</f>
        <v>1.6262898775804301E-2</v>
      </c>
      <c r="AD94" s="1">
        <f>data!AO94</f>
        <v>9.7008730930914194E-2</v>
      </c>
      <c r="AE94" s="1">
        <f>data!AP94</f>
        <v>0.302734375</v>
      </c>
      <c r="AF94" s="1">
        <f>data!AQ94</f>
        <v>1.05985996698907E-2</v>
      </c>
      <c r="AG94" s="1">
        <f>data!AR94</f>
        <v>0.37109375</v>
      </c>
      <c r="AH94" s="1">
        <f>data!AS94</f>
        <v>4.19200488936317E-3</v>
      </c>
      <c r="AI94" s="1">
        <f>data!AT94</f>
        <v>2.0162729267272E-2</v>
      </c>
      <c r="AJ94" s="1">
        <f>data!AU94</f>
        <v>2.1859887304373601E-2</v>
      </c>
      <c r="AK94" s="1">
        <f>data!AV94</f>
        <v>1.2108067223284801E-2</v>
      </c>
      <c r="AL94" s="1">
        <f>data!AW94</f>
        <v>1.1614682327415599E-2</v>
      </c>
      <c r="AM94" s="1">
        <f>data!AX94</f>
        <v>1.92201932422724E-3</v>
      </c>
      <c r="AN94" s="1">
        <f>data!AY94</f>
        <v>2.6685957787811999E-3</v>
      </c>
      <c r="AO94" s="1">
        <f>data!AZ94</f>
        <v>7.9558996164327204E-4</v>
      </c>
      <c r="AP94" s="1">
        <f>data!BA94</f>
        <v>6.6588582071113497E-4</v>
      </c>
      <c r="AQ94" s="1">
        <f>data!BB94</f>
        <v>5.95426279641602E-4</v>
      </c>
      <c r="AR94" s="1">
        <f>data!BC94</f>
        <v>4.5290386793038397E-4</v>
      </c>
      <c r="AS94" s="1">
        <f>data!BD94</f>
        <v>9.3447953350931107E-3</v>
      </c>
      <c r="AT94" s="1">
        <f>data!BE94</f>
        <v>6.85290225928938E-3</v>
      </c>
      <c r="AU94" s="1">
        <f>data!BF94</f>
        <v>1.1748214073416301E-2</v>
      </c>
      <c r="AV94" s="1">
        <f>data!BG94</f>
        <v>9.8100159937947705E-3</v>
      </c>
      <c r="AW94" s="1">
        <f>data!BH94</f>
        <v>1.1561064927728001E-3</v>
      </c>
      <c r="AX94" s="1">
        <f>data!BI94</f>
        <v>8.8795957675824903E-4</v>
      </c>
      <c r="AY94" s="1">
        <f>data!BJ94</f>
        <v>9.59282150014995E-4</v>
      </c>
      <c r="AZ94" s="1">
        <f>data!BK94</f>
        <v>1.73148595016025E-3</v>
      </c>
      <c r="BA94" s="1">
        <f>data!BL94</f>
        <v>4.69589028924935E-4</v>
      </c>
      <c r="BB94" s="1">
        <f>data!BM94</f>
        <v>4.6896778206051399E-4</v>
      </c>
      <c r="BC94" s="1">
        <f>data!BN94</f>
        <v>0.13997912673808599</v>
      </c>
      <c r="BD94" s="1">
        <f>data!BO94</f>
        <v>0.147942710904574</v>
      </c>
      <c r="BE94" s="1">
        <f>data!BP94</f>
        <v>9.8259131399159497E-2</v>
      </c>
      <c r="BF94" s="1">
        <f>data!BQ94</f>
        <v>0.18193679658254799</v>
      </c>
      <c r="BG94" s="1">
        <f>data!BR94</f>
        <v>0.140097963990854</v>
      </c>
      <c r="BH94" s="1">
        <f>data!BS94</f>
        <v>0.341358783838693</v>
      </c>
      <c r="BI94" s="1">
        <f>data!BT94</f>
        <v>5.9169044485031498E-2</v>
      </c>
      <c r="BJ94" s="1">
        <f>data!BU94</f>
        <v>-1.18837252767845E-4</v>
      </c>
      <c r="BK94" s="1">
        <f>data!BV94</f>
        <v>0.37203879503840198</v>
      </c>
      <c r="BL94" s="1">
        <f>data!BW94</f>
        <v>8.0833869022047793</v>
      </c>
      <c r="BM94" s="1">
        <f>data!BX94</f>
        <v>5.9745069131606003</v>
      </c>
      <c r="BN94" s="1">
        <f>data!BY94</f>
        <v>0.99915175603283102</v>
      </c>
      <c r="BO94" s="1">
        <f>data!BZ94</f>
        <v>0.60505516518647495</v>
      </c>
      <c r="BP94" s="1">
        <f>data!CA94</f>
        <v>0.16</v>
      </c>
      <c r="BQ94" s="1">
        <f>data!CB94</f>
        <v>1.1000000000000001</v>
      </c>
      <c r="BR94" s="1">
        <f>data!CC94</f>
        <v>205.29599999999999</v>
      </c>
      <c r="BS94" s="1">
        <f>data!CD94</f>
        <v>0.34200000000000003</v>
      </c>
      <c r="BT94" s="1">
        <f>data!CE94</f>
        <v>14</v>
      </c>
      <c r="BU94" s="1">
        <f>data!CF94</f>
        <v>54</v>
      </c>
      <c r="BV94" s="1">
        <f>data!CG94</f>
        <v>6</v>
      </c>
      <c r="BW94" s="1">
        <f>data!CH94</f>
        <v>15</v>
      </c>
      <c r="BX94" s="1">
        <f>data!CI94</f>
        <v>35</v>
      </c>
      <c r="BY94" s="1">
        <f>data!CJ94</f>
        <v>40</v>
      </c>
      <c r="BZ94" s="1">
        <f>data!CK94</f>
        <v>205.98773944377899</v>
      </c>
      <c r="CA94" s="1">
        <f>data!CL94</f>
        <v>4</v>
      </c>
      <c r="CB94" s="1">
        <f>data!DG94</f>
        <v>16.993500000000001</v>
      </c>
      <c r="CC94" s="1">
        <f>data!J94</f>
        <v>1.62</v>
      </c>
      <c r="CD94" s="1">
        <f>data!CP94</f>
        <v>13</v>
      </c>
      <c r="CE94" s="1">
        <f>data!CQ94</f>
        <v>16</v>
      </c>
      <c r="CF94" s="1">
        <f>data!CR94</f>
        <v>7</v>
      </c>
      <c r="CG94" s="1">
        <f>data!DL94</f>
        <v>8384</v>
      </c>
      <c r="CH94" s="1">
        <f>data!B94</f>
        <v>-39</v>
      </c>
      <c r="CI94" s="1">
        <f>data!C94</f>
        <v>34</v>
      </c>
      <c r="CJ94" s="1">
        <f>data!DO94</f>
        <v>207.25217131273999</v>
      </c>
      <c r="CK94" s="1">
        <f>data!CN94</f>
        <v>-18.8</v>
      </c>
      <c r="CL94" s="1">
        <f>data!CO94</f>
        <v>47.5</v>
      </c>
      <c r="CM94" s="1">
        <f>data!DR94</f>
        <v>2565.1241482559399</v>
      </c>
      <c r="CN94" s="1">
        <f>data!DS94</f>
        <v>207.15752624165799</v>
      </c>
      <c r="CO94" s="1">
        <f>IF(OR(data!DU94="Inf",data!DU94="NaN"),data!X94,data!DU94)</f>
        <v>3.8684163604817599</v>
      </c>
      <c r="CP94" s="1">
        <f>data!DU94</f>
        <v>3.8684163604817599</v>
      </c>
      <c r="CQ94" s="1">
        <f t="shared" si="2"/>
        <v>0.305954693255718</v>
      </c>
      <c r="CR94" s="1">
        <f>data!DW94</f>
        <v>2.3701789999999998</v>
      </c>
      <c r="CS94" s="1">
        <f>data!DX94</f>
        <v>278.70236199999999</v>
      </c>
      <c r="CT94" s="1" t="str">
        <f>data!DY94</f>
        <v>15.531125</v>
      </c>
      <c r="CU94" s="1" t="str">
        <f>data!DZ94</f>
        <v>25.817057</v>
      </c>
      <c r="CV94" s="1" t="str">
        <f>data!EA94</f>
        <v>-2.233137</v>
      </c>
      <c r="CW94" s="1" t="str">
        <f>data!EB94</f>
        <v>0.366570</v>
      </c>
      <c r="CX94" s="1" t="str">
        <f>data!EC94</f>
        <v>278.702362</v>
      </c>
    </row>
    <row r="95" spans="1:102">
      <c r="A95" s="7">
        <f>data!A95</f>
        <v>37707</v>
      </c>
      <c r="B95" s="7" t="str">
        <f>data!K95</f>
        <v>IS10</v>
      </c>
      <c r="C95" s="1">
        <f>data!L95</f>
        <v>1238.78578596374</v>
      </c>
      <c r="D95" s="1">
        <f>data!N95</f>
        <v>7.4191778200243197E-2</v>
      </c>
      <c r="E95" s="1">
        <f>data!O95</f>
        <v>3.7640591138564201E-3</v>
      </c>
      <c r="F95" s="1">
        <f>data!P95</f>
        <v>0.123695931153082</v>
      </c>
      <c r="G95" s="1">
        <f>data!Q95</f>
        <v>7.5281182277128298E-3</v>
      </c>
      <c r="H95" s="1">
        <f>data!R95</f>
        <v>3.5301790688198101E-3</v>
      </c>
      <c r="I95" s="1">
        <f>data!S95</f>
        <v>2.1404308329184898E-3</v>
      </c>
      <c r="J95" s="1">
        <f>data!T95</f>
        <v>3.5206421389279699E-3</v>
      </c>
      <c r="K95" s="1">
        <f>data!U95</f>
        <v>2.0719601781749699E-3</v>
      </c>
      <c r="L95" s="1">
        <f>data!V95</f>
        <v>2.0791523330555299</v>
      </c>
      <c r="M95" s="1">
        <f>data!W95</f>
        <v>1.7905519062959201</v>
      </c>
      <c r="N95" s="1">
        <f>data!X95</f>
        <v>1.93485211967572</v>
      </c>
      <c r="O95" s="1">
        <f>data!Z95</f>
        <v>0.144300213379807</v>
      </c>
      <c r="P95" s="1">
        <f>data!AA95</f>
        <v>0.42092081598761399</v>
      </c>
      <c r="Q95" s="1">
        <f>data!AB95</f>
        <v>0.42270107908506099</v>
      </c>
      <c r="R95" s="1">
        <f>data!AC95</f>
        <v>0.42236328125</v>
      </c>
      <c r="S95" s="1">
        <f>data!AD95</f>
        <v>1.78026309744722E-3</v>
      </c>
      <c r="T95" s="1">
        <f>data!AE95</f>
        <v>2.1875554432560201E-2</v>
      </c>
      <c r="U95" s="1">
        <f>data!AF95</f>
        <v>0.43212890625</v>
      </c>
      <c r="V95" s="1">
        <f>data!AG95</f>
        <v>5.1875677653788498E-4</v>
      </c>
      <c r="W95" s="1">
        <f>data!AH95</f>
        <v>0.50537109375</v>
      </c>
      <c r="X95" s="1">
        <f>data!AI95</f>
        <v>4.6166492592247598E-4</v>
      </c>
      <c r="Y95" s="1">
        <f>data!AJ95</f>
        <v>40</v>
      </c>
      <c r="Z95" s="1">
        <f>data!AK95</f>
        <v>0.41048637172149599</v>
      </c>
      <c r="AA95" s="1">
        <f>data!AL95</f>
        <v>0.46938560672490498</v>
      </c>
      <c r="AB95" s="1">
        <f>data!AM95</f>
        <v>0.44921875</v>
      </c>
      <c r="AC95" s="1">
        <f>data!AN95</f>
        <v>5.8899235003408899E-2</v>
      </c>
      <c r="AD95" s="1">
        <f>data!AO95</f>
        <v>2.73588390528356E-2</v>
      </c>
      <c r="AE95" s="1">
        <f>data!AP95</f>
        <v>1.796875</v>
      </c>
      <c r="AF95" s="1">
        <f>data!AQ95</f>
        <v>3.5719758157229002E-6</v>
      </c>
      <c r="AG95" s="1">
        <f>data!AR95</f>
        <v>1.9140625</v>
      </c>
      <c r="AH95" s="1">
        <f>data!AS95</f>
        <v>1.078523225364E-5</v>
      </c>
      <c r="AI95" s="1">
        <f>data!AT95</f>
        <v>3.3716170410705602E-4</v>
      </c>
      <c r="AJ95" s="1">
        <f>data!AU95</f>
        <v>3.5575136368417199E-4</v>
      </c>
      <c r="AK95" s="1">
        <f>data!AV95</f>
        <v>3.4968088224783399E-3</v>
      </c>
      <c r="AL95" s="1">
        <f>data!AW95</f>
        <v>2.50325454663542E-3</v>
      </c>
      <c r="AM95" s="1">
        <f>data!AX95</f>
        <v>2.01390295835267E-4</v>
      </c>
      <c r="AN95" s="1">
        <f>data!AY95</f>
        <v>1.7398985987951399E-4</v>
      </c>
      <c r="AO95" s="1">
        <f>data!AZ95</f>
        <v>6.9752560085522102E-5</v>
      </c>
      <c r="AP95" s="1">
        <f>data!BA95</f>
        <v>9.4421348122350495E-5</v>
      </c>
      <c r="AQ95" s="1">
        <f>data!BB95</f>
        <v>3.4326845518400699E-5</v>
      </c>
      <c r="AR95" s="1">
        <f>data!BC95</f>
        <v>8.6945445903309206E-5</v>
      </c>
      <c r="AS95" s="1">
        <f>data!BD95</f>
        <v>1.34354610269662E-3</v>
      </c>
      <c r="AT95" s="1">
        <f>data!BE95</f>
        <v>1.54571583626054E-3</v>
      </c>
      <c r="AU95" s="1">
        <f>data!BF95</f>
        <v>4.6362512959150799E-3</v>
      </c>
      <c r="AV95" s="1">
        <f>data!BG95</f>
        <v>3.0703332647711201E-3</v>
      </c>
      <c r="AW95" s="1">
        <f>data!BH95</f>
        <v>3.7110755803414002E-4</v>
      </c>
      <c r="AX95" s="1">
        <f>data!BI95</f>
        <v>2.5235923222351002E-4</v>
      </c>
      <c r="AY95" s="1">
        <f>data!BJ95</f>
        <v>7.8782496957045101E-5</v>
      </c>
      <c r="AZ95" s="1">
        <f>data!BK95</f>
        <v>1.20882052228909E-4</v>
      </c>
      <c r="BA95" s="1">
        <f>data!BL95</f>
        <v>1.8694122271165399E-5</v>
      </c>
      <c r="BB95" s="1">
        <f>data!BM95</f>
        <v>1.78688401961798E-5</v>
      </c>
      <c r="BC95" s="1">
        <f>data!BN95</f>
        <v>6.3445010341901795E-2</v>
      </c>
      <c r="BD95" s="1">
        <f>data!BO95</f>
        <v>4.8941537624189102E-3</v>
      </c>
      <c r="BE95" s="1">
        <f>data!BP95</f>
        <v>6.6872062104767604E-3</v>
      </c>
      <c r="BF95" s="1">
        <f>data!BQ95</f>
        <v>6.7892185281580699E-3</v>
      </c>
      <c r="BG95" s="1">
        <f>data!BR95</f>
        <v>6.7382123693174104E-3</v>
      </c>
      <c r="BH95" s="1">
        <f>data!BS95</f>
        <v>6.8582722831328697E-4</v>
      </c>
      <c r="BI95" s="1">
        <f>data!BT95</f>
        <v>7.2133601597012097E-5</v>
      </c>
      <c r="BJ95" s="1">
        <f>data!BU95</f>
        <v>5.6706797972584398E-2</v>
      </c>
      <c r="BK95" s="1">
        <f>data!BV95</f>
        <v>4.9419732938670398E-3</v>
      </c>
      <c r="BL95" s="1">
        <f>data!BW95</f>
        <v>35.039562793180203</v>
      </c>
      <c r="BM95" s="1">
        <f>data!BX95</f>
        <v>21.3520703968276</v>
      </c>
      <c r="BN95" s="1">
        <f>data!BY95</f>
        <v>9.4157035819767199</v>
      </c>
      <c r="BO95" s="1">
        <f>data!BZ95</f>
        <v>0.41702407387646301</v>
      </c>
      <c r="BP95" s="1">
        <f>data!CA95</f>
        <v>0.39500000000000002</v>
      </c>
      <c r="BQ95" s="1">
        <f>data!CB95</f>
        <v>2.4500000000000002</v>
      </c>
      <c r="BR95" s="1" t="e">
        <f>[1]measurements!#REF!</f>
        <v>#REF!</v>
      </c>
      <c r="BS95" s="1">
        <f>data!CD95</f>
        <v>0.33300000000000002</v>
      </c>
      <c r="BT95" s="1">
        <f>data!CE95</f>
        <v>6</v>
      </c>
      <c r="BU95" s="1">
        <f>data!CF95</f>
        <v>30</v>
      </c>
      <c r="BV95" s="1">
        <f>data!CG95</f>
        <v>0</v>
      </c>
      <c r="BW95" s="1">
        <f>data!CH95</f>
        <v>6</v>
      </c>
      <c r="BX95" s="1">
        <f>data!CI95</f>
        <v>56</v>
      </c>
      <c r="BY95" s="1">
        <f>data!CJ95</f>
        <v>44</v>
      </c>
      <c r="BZ95" s="1">
        <f>data!CK95</f>
        <v>396.73469388485</v>
      </c>
      <c r="CA95" s="1">
        <f>data!CL95</f>
        <v>1</v>
      </c>
      <c r="CB95" s="1">
        <f>data!DG95</f>
        <v>-17.8127</v>
      </c>
      <c r="CC95" s="1">
        <f>data!J95</f>
        <v>0.41</v>
      </c>
      <c r="CD95" s="1">
        <f>data!CP95</f>
        <v>5</v>
      </c>
      <c r="CE95" s="1">
        <f>data!CQ95</f>
        <v>50</v>
      </c>
      <c r="CF95" s="1">
        <f>data!CR95</f>
        <v>25</v>
      </c>
      <c r="CG95" s="1">
        <f>data!DL95</f>
        <v>3952</v>
      </c>
      <c r="CH95" s="1">
        <f>data!B95</f>
        <v>41</v>
      </c>
      <c r="CI95" s="1">
        <f>data!C95</f>
        <v>-87</v>
      </c>
      <c r="CJ95" s="1">
        <f>data!DO95</f>
        <v>142.632986808227</v>
      </c>
      <c r="CK95" s="1">
        <f>data!CN95</f>
        <v>50.2</v>
      </c>
      <c r="CL95" s="1">
        <f>data!CO95</f>
        <v>-95.9</v>
      </c>
      <c r="CM95" s="1">
        <f>data!DR95</f>
        <v>1238.78578596374</v>
      </c>
      <c r="CN95" s="1">
        <f>data!DS95</f>
        <v>142.27881942285899</v>
      </c>
      <c r="CO95" s="1">
        <f>IF(OR(data!DU95="Inf",data!DU95="NaN"),data!X95,data!DU95)</f>
        <v>1.8308134998763199</v>
      </c>
      <c r="CP95" s="1">
        <f>data!DU95</f>
        <v>1.8308134998763199</v>
      </c>
      <c r="CQ95" s="1">
        <f t="shared" si="2"/>
        <v>0.31345794179244429</v>
      </c>
      <c r="CR95" s="1">
        <f>data!DW95</f>
        <v>3.570484</v>
      </c>
      <c r="CS95" s="1">
        <f>data!DX95</f>
        <v>254.24650600000001</v>
      </c>
      <c r="CT95" s="1" t="str">
        <f>data!DY95</f>
        <v>-17.310757</v>
      </c>
      <c r="CU95" s="1" t="str">
        <f>data!DZ95</f>
        <v>25.361872</v>
      </c>
      <c r="CV95" s="1" t="str">
        <f>data!EA95</f>
        <v>-3.773965</v>
      </c>
      <c r="CW95" s="1" t="str">
        <f>data!EB95</f>
        <v>4.243322</v>
      </c>
      <c r="CX95" s="1" t="str">
        <f>data!EC95</f>
        <v>254.246506</v>
      </c>
    </row>
    <row r="96" spans="1:102">
      <c r="A96" s="7">
        <f>data!A96</f>
        <v>37570</v>
      </c>
      <c r="B96" s="7" t="str">
        <f>data!K96</f>
        <v>IS59</v>
      </c>
      <c r="C96" s="1">
        <f>data!L96</f>
        <v>1141.83701762343</v>
      </c>
      <c r="D96" s="1">
        <f>data!N96</f>
        <v>2.94327999943365</v>
      </c>
      <c r="E96" s="1">
        <f>data!O96</f>
        <v>0.15227394004595601</v>
      </c>
      <c r="F96" s="1">
        <f>data!P96</f>
        <v>4.1282725824214497</v>
      </c>
      <c r="G96" s="1">
        <f>data!Q96</f>
        <v>0.30454788009191203</v>
      </c>
      <c r="H96" s="1">
        <f>data!R96</f>
        <v>2.2488884951987798E-2</v>
      </c>
      <c r="I96" s="1">
        <f>data!S96</f>
        <v>1.32817200415717E-2</v>
      </c>
      <c r="J96" s="1">
        <f>data!T96</f>
        <v>2.7735489460461601E-2</v>
      </c>
      <c r="K96" s="1">
        <f>data!U96</f>
        <v>1.6605514052371501E-2</v>
      </c>
      <c r="L96" s="1">
        <f>data!V96</f>
        <v>4.6403508825394502</v>
      </c>
      <c r="M96" s="1">
        <f>data!W96</f>
        <v>5.59000193597387</v>
      </c>
      <c r="N96" s="1">
        <f>data!X96</f>
        <v>5.1151764092566596</v>
      </c>
      <c r="O96" s="1">
        <f>data!Z96</f>
        <v>0.47482552671721101</v>
      </c>
      <c r="P96" s="1">
        <f>data!AA96</f>
        <v>0.15135990025669199</v>
      </c>
      <c r="Q96" s="1">
        <f>data!AB96</f>
        <v>0.15137441339812299</v>
      </c>
      <c r="R96" s="1">
        <f>data!AC96</f>
        <v>0.1513671875</v>
      </c>
      <c r="S96" s="1">
        <f>data!AD96</f>
        <v>1.45131414315269E-5</v>
      </c>
      <c r="T96" s="1">
        <f>data!AE96</f>
        <v>17.854925266989699</v>
      </c>
      <c r="U96" s="1">
        <f>data!AF96</f>
        <v>0.3662109375</v>
      </c>
      <c r="V96" s="1">
        <f>data!AG96</f>
        <v>2.5473180169944E-3</v>
      </c>
      <c r="W96" s="1">
        <f>data!AH96</f>
        <v>0.4150390625</v>
      </c>
      <c r="X96" s="1">
        <f>data!AI96</f>
        <v>3.1981498107047598E-3</v>
      </c>
      <c r="Y96" s="1">
        <f>data!AJ96</f>
        <v>80</v>
      </c>
      <c r="Z96" s="1">
        <f>data!AK96</f>
        <v>0.14647208527073399</v>
      </c>
      <c r="AA96" s="1">
        <f>data!AL96</f>
        <v>0.146568750178065</v>
      </c>
      <c r="AB96" s="1">
        <f>data!AM96</f>
        <v>0.146484375</v>
      </c>
      <c r="AC96" s="1">
        <f>data!AN96</f>
        <v>9.6664907331234202E-5</v>
      </c>
      <c r="AD96" s="1">
        <f>data!AO96</f>
        <v>66.917215094463003</v>
      </c>
      <c r="AE96" s="1">
        <f>data!AP96</f>
        <v>6.11328125</v>
      </c>
      <c r="AF96" s="1">
        <f>data!AQ96</f>
        <v>7.8705735424609901E-7</v>
      </c>
      <c r="AG96" s="1">
        <f>data!AR96</f>
        <v>6.89453125</v>
      </c>
      <c r="AH96" s="1">
        <f>data!AS96</f>
        <v>4.4515948243922901E-7</v>
      </c>
      <c r="AI96" s="1">
        <f>data!AT96</f>
        <v>9.1446654554424404E-3</v>
      </c>
      <c r="AJ96" s="1">
        <f>data!AU96</f>
        <v>1.1226594114907401E-2</v>
      </c>
      <c r="AK96" s="1">
        <f>data!AV96</f>
        <v>3.1280488794610997E-2</v>
      </c>
      <c r="AL96" s="1">
        <f>data!AW96</f>
        <v>3.8439645889764902E-2</v>
      </c>
      <c r="AM96" s="1">
        <f>data!AX96</f>
        <v>5.4582883965943404E-4</v>
      </c>
      <c r="AN96" s="1">
        <f>data!AY96</f>
        <v>6.2408301664699996E-4</v>
      </c>
      <c r="AO96" s="1">
        <f>data!AZ96</f>
        <v>1.17543541033654E-4</v>
      </c>
      <c r="AP96" s="1">
        <f>data!BA96</f>
        <v>1.1072345574124301E-4</v>
      </c>
      <c r="AQ96" s="1">
        <f>data!BB96</f>
        <v>1.4908219041895399E-4</v>
      </c>
      <c r="AR96" s="1">
        <f>data!BC96</f>
        <v>3.32442802802536E-4</v>
      </c>
      <c r="AS96" s="1">
        <f>data!BD96</f>
        <v>7.8035775181076999E-3</v>
      </c>
      <c r="AT96" s="1">
        <f>data!BE96</f>
        <v>1.39864650746888E-2</v>
      </c>
      <c r="AU96" s="1">
        <f>data!BF96</f>
        <v>3.3101929373847601E-2</v>
      </c>
      <c r="AV96" s="1">
        <f>data!BG96</f>
        <v>2.6963500987785199E-2</v>
      </c>
      <c r="AW96" s="1">
        <f>data!BH96</f>
        <v>8.3827894172791605E-4</v>
      </c>
      <c r="AX96" s="1">
        <f>data!BI96</f>
        <v>1.4453123915380401E-3</v>
      </c>
      <c r="AY96" s="1">
        <f>data!BJ96</f>
        <v>3.7958858945396002E-4</v>
      </c>
      <c r="AZ96" s="1">
        <f>data!BK96</f>
        <v>7.5409250757195001E-4</v>
      </c>
      <c r="BA96" s="1">
        <f>data!BL96</f>
        <v>1.94240360234234E-4</v>
      </c>
      <c r="BB96" s="1">
        <f>data!BM96</f>
        <v>3.4911935764355301E-4</v>
      </c>
      <c r="BC96" s="1">
        <f>data!BN96</f>
        <v>43.823501148006997</v>
      </c>
      <c r="BD96" s="1">
        <f>data!BO96</f>
        <v>7.7034831793764802</v>
      </c>
      <c r="BE96" s="1">
        <f>data!BP96</f>
        <v>0.30765719609479703</v>
      </c>
      <c r="BF96" s="1">
        <f>data!BQ96</f>
        <v>0.40036805481783599</v>
      </c>
      <c r="BG96" s="1">
        <f>data!BR96</f>
        <v>0.35401262545631701</v>
      </c>
      <c r="BH96" s="1">
        <f>data!BS96</f>
        <v>5.4553899035899099E-2</v>
      </c>
      <c r="BI96" s="1">
        <f>data!BT96</f>
        <v>6.5556476892688301E-2</v>
      </c>
      <c r="BJ96" s="1">
        <f>data!BU96</f>
        <v>43.469488522550698</v>
      </c>
      <c r="BK96" s="1">
        <f>data!BV96</f>
        <v>7.7036763446315897</v>
      </c>
      <c r="BL96" s="1">
        <f>data!BW96</f>
        <v>183.569465148451</v>
      </c>
      <c r="BM96" s="1">
        <f>data!BX96</f>
        <v>109.256876219636</v>
      </c>
      <c r="BN96" s="1">
        <f>data!BY96</f>
        <v>123.790785968492</v>
      </c>
      <c r="BO96" s="1">
        <f>data!BZ96</f>
        <v>9.2062320759935705</v>
      </c>
      <c r="BP96" s="1">
        <f>data!CA96</f>
        <v>1.5866000000000002E-2</v>
      </c>
      <c r="BQ96" s="1">
        <f>data!CB96</f>
        <v>9.9</v>
      </c>
      <c r="BR96" s="1">
        <f>data!CC96</f>
        <v>250.167</v>
      </c>
      <c r="BS96" s="1">
        <f>data!CD96</f>
        <v>0.36499999999999999</v>
      </c>
      <c r="BT96" s="1">
        <f>data!CE96</f>
        <v>22</v>
      </c>
      <c r="BU96" s="1">
        <f>data!CF96</f>
        <v>30</v>
      </c>
      <c r="BV96" s="1">
        <f>data!CG96</f>
        <v>5</v>
      </c>
      <c r="BW96" s="1">
        <f>data!CH96</f>
        <v>23</v>
      </c>
      <c r="BX96" s="1">
        <f>data!CI96</f>
        <v>18</v>
      </c>
      <c r="BY96" s="1">
        <f>data!CJ96</f>
        <v>19</v>
      </c>
      <c r="BZ96" s="1">
        <f>data!CK96</f>
        <v>361.731632590294</v>
      </c>
      <c r="CA96" s="1">
        <f>data!CL96</f>
        <v>3</v>
      </c>
      <c r="CB96" s="1">
        <f>data!DG96</f>
        <v>14.5809</v>
      </c>
      <c r="CC96" s="1">
        <f>data!J96</f>
        <v>1.17</v>
      </c>
      <c r="CD96" s="1">
        <f>data!CP96</f>
        <v>22</v>
      </c>
      <c r="CE96" s="1">
        <f>data!CQ96</f>
        <v>13</v>
      </c>
      <c r="CF96" s="1">
        <f>data!CR96</f>
        <v>54</v>
      </c>
      <c r="CG96" s="1">
        <f>data!DL96</f>
        <v>3846</v>
      </c>
      <c r="CH96" s="1">
        <f>data!B96</f>
        <v>16</v>
      </c>
      <c r="CI96" s="1">
        <f>data!C96</f>
        <v>-166</v>
      </c>
      <c r="CJ96" s="1">
        <f>data!DO96</f>
        <v>252.23431916800399</v>
      </c>
      <c r="CK96" s="1">
        <f>data!CN96</f>
        <v>19.600000000000001</v>
      </c>
      <c r="CL96" s="1">
        <f>data!CO96</f>
        <v>-155.30000000000001</v>
      </c>
      <c r="CM96" s="1">
        <f>data!DR96</f>
        <v>1141.83701762343</v>
      </c>
      <c r="CN96" s="1">
        <f>data!DS96</f>
        <v>251.132020057734</v>
      </c>
      <c r="CO96" s="1">
        <f>IF(OR(data!DU96="Inf",data!DU96="NaN"),data!X96,data!DU96)</f>
        <v>5.3793691248271598</v>
      </c>
      <c r="CP96" s="1">
        <f>data!DU96</f>
        <v>5.3793691248271598</v>
      </c>
      <c r="CQ96" s="1">
        <f t="shared" si="2"/>
        <v>0.29688950016209831</v>
      </c>
      <c r="CR96" s="1">
        <f>data!DW96</f>
        <v>4.2213000000000003</v>
      </c>
      <c r="CS96" s="1">
        <f>data!DX96</f>
        <v>282.30581699999999</v>
      </c>
      <c r="CT96" s="1" t="str">
        <f>data!DY96</f>
        <v>15.089755</v>
      </c>
      <c r="CU96" s="1" t="str">
        <f>data!DZ96</f>
        <v>5.925235</v>
      </c>
      <c r="CV96" s="1" t="str">
        <f>data!EA96</f>
        <v>-4.396426</v>
      </c>
      <c r="CW96" s="1" t="str">
        <f>data!EB96</f>
        <v>1.784267</v>
      </c>
      <c r="CX96" s="1" t="str">
        <f>data!EC96</f>
        <v>282.305817</v>
      </c>
    </row>
    <row r="97" spans="1:102">
      <c r="A97" s="7">
        <f>data!A97</f>
        <v>37538</v>
      </c>
      <c r="B97" s="7" t="str">
        <f>data!K97</f>
        <v>IS59</v>
      </c>
      <c r="C97" s="1">
        <f>data!L97</f>
        <v>3427.47594099665</v>
      </c>
      <c r="D97" s="1">
        <f>data!N97</f>
        <v>6.2371892227612601E-2</v>
      </c>
      <c r="E97" s="1">
        <f>data!O97</f>
        <v>1.6862414411412001E-2</v>
      </c>
      <c r="F97" s="1">
        <f>data!P97</f>
        <v>9.5459333866269896E-2</v>
      </c>
      <c r="G97" s="1">
        <f>data!Q97</f>
        <v>3.3724828822823898E-2</v>
      </c>
      <c r="H97" s="1">
        <f>data!R97</f>
        <v>1.21452463307801E-2</v>
      </c>
      <c r="I97" s="1">
        <f>data!S97</f>
        <v>7.3169414073358599E-3</v>
      </c>
      <c r="J97" s="1">
        <f>data!T97</f>
        <v>1.2810442055175401E-2</v>
      </c>
      <c r="K97" s="1">
        <f>data!U97</f>
        <v>7.4947077472368798E-3</v>
      </c>
      <c r="L97" s="1">
        <f>data!V97</f>
        <v>4.9231652897189004</v>
      </c>
      <c r="M97" s="1">
        <f>data!W97</f>
        <v>5.4295168117845396</v>
      </c>
      <c r="N97" s="1">
        <f>data!X97</f>
        <v>5.17634105075172</v>
      </c>
      <c r="O97" s="1">
        <f>data!Z97</f>
        <v>0.25317576103282102</v>
      </c>
      <c r="P97" s="1">
        <f>data!AA97</f>
        <v>0.21039021752943499</v>
      </c>
      <c r="Q97" s="1">
        <f>data!AB97</f>
        <v>0.21415340917087899</v>
      </c>
      <c r="R97" s="1">
        <f>data!AC97</f>
        <v>0.213623046875</v>
      </c>
      <c r="S97" s="1">
        <f>data!AD97</f>
        <v>3.76319164144376E-3</v>
      </c>
      <c r="T97" s="1">
        <f>data!AE97</f>
        <v>7.3758397377414506E-2</v>
      </c>
      <c r="U97" s="1">
        <f>data!AF97</f>
        <v>0.216064453125</v>
      </c>
      <c r="V97" s="1">
        <f>data!AG97</f>
        <v>1.88273613274983E-2</v>
      </c>
      <c r="W97" s="1">
        <f>data!AH97</f>
        <v>0.22705078125</v>
      </c>
      <c r="X97" s="1">
        <f>data!AI97</f>
        <v>2.1377567314013701E-2</v>
      </c>
      <c r="Y97" s="1">
        <f>data!AJ97</f>
        <v>40</v>
      </c>
      <c r="Z97" s="1">
        <f>data!AK97</f>
        <v>0.17772217450463201</v>
      </c>
      <c r="AA97" s="1">
        <f>data!AL97</f>
        <v>0.269681432424208</v>
      </c>
      <c r="AB97" s="1">
        <f>data!AM97</f>
        <v>0.25390625</v>
      </c>
      <c r="AC97" s="1">
        <f>data!AN97</f>
        <v>9.1959257919576307E-2</v>
      </c>
      <c r="AD97" s="1">
        <f>data!AO97</f>
        <v>3.5015513945673801E-2</v>
      </c>
      <c r="AE97" s="1">
        <f>data!AP97</f>
        <v>0.52734375</v>
      </c>
      <c r="AF97" s="1">
        <f>data!AQ97</f>
        <v>2.6140647162421499E-4</v>
      </c>
      <c r="AG97" s="1">
        <f>data!AR97</f>
        <v>0.625</v>
      </c>
      <c r="AH97" s="1">
        <f>data!AS97</f>
        <v>1.31771043268872E-4</v>
      </c>
      <c r="AI97" s="1">
        <f>data!AT97</f>
        <v>8.8011562591426701E-3</v>
      </c>
      <c r="AJ97" s="1">
        <f>data!AU97</f>
        <v>9.3999607047791697E-3</v>
      </c>
      <c r="AK97" s="1">
        <f>data!AV97</f>
        <v>4.8482771056207402E-3</v>
      </c>
      <c r="AL97" s="1">
        <f>data!AW97</f>
        <v>3.9808015104951001E-3</v>
      </c>
      <c r="AM97" s="1">
        <f>data!AX97</f>
        <v>2.77543326894597E-4</v>
      </c>
      <c r="AN97" s="1">
        <f>data!AY97</f>
        <v>1.42892791225234E-4</v>
      </c>
      <c r="AO97" s="1">
        <f>data!AZ97</f>
        <v>4.1436634717469001E-5</v>
      </c>
      <c r="AP97" s="1">
        <f>data!BA97</f>
        <v>2.3552080720330801E-5</v>
      </c>
      <c r="AQ97" s="1">
        <f>data!BB97</f>
        <v>9.8303802311243596E-6</v>
      </c>
      <c r="AR97" s="1">
        <f>data!BC97</f>
        <v>7.12270125331225E-6</v>
      </c>
      <c r="AS97" s="1">
        <f>data!BD97</f>
        <v>1.12561789805396E-2</v>
      </c>
      <c r="AT97" s="1">
        <f>data!BE97</f>
        <v>6.2281481552898402E-3</v>
      </c>
      <c r="AU97" s="1">
        <f>data!BF97</f>
        <v>1.32671107817749E-2</v>
      </c>
      <c r="AV97" s="1">
        <f>data!BG97</f>
        <v>1.10345271951191E-2</v>
      </c>
      <c r="AW97" s="1">
        <f>data!BH97</f>
        <v>4.3439909565068998E-4</v>
      </c>
      <c r="AX97" s="1">
        <f>data!BI97</f>
        <v>3.2833852126602802E-4</v>
      </c>
      <c r="AY97" s="1">
        <f>data!BJ97</f>
        <v>8.94731476034249E-5</v>
      </c>
      <c r="AZ97" s="1">
        <f>data!BK97</f>
        <v>1.19361206539964E-4</v>
      </c>
      <c r="BA97" s="1">
        <f>data!BL97</f>
        <v>2.6381748635634899E-5</v>
      </c>
      <c r="BB97" s="1">
        <f>data!BM97</f>
        <v>2.5590035318966201E-5</v>
      </c>
      <c r="BC97" s="1">
        <f>data!BN97</f>
        <v>0.18305672960582101</v>
      </c>
      <c r="BD97" s="1">
        <f>data!BO97</f>
        <v>1.3645217816931E-2</v>
      </c>
      <c r="BE97" s="1">
        <f>data!BP97</f>
        <v>9.9910119619545004E-2</v>
      </c>
      <c r="BF97" s="1">
        <f>data!BQ97</f>
        <v>0.11153938205467299</v>
      </c>
      <c r="BG97" s="1">
        <f>data!BR97</f>
        <v>0.105724750837109</v>
      </c>
      <c r="BH97" s="1">
        <f>data!BS97</f>
        <v>1.8147887072075101E-2</v>
      </c>
      <c r="BI97" s="1">
        <f>data!BT97</f>
        <v>8.2231303280772706E-3</v>
      </c>
      <c r="BJ97" s="1">
        <f>data!BU97</f>
        <v>7.7331978768711701E-2</v>
      </c>
      <c r="BK97" s="1">
        <f>data!BV97</f>
        <v>2.27054569311494E-2</v>
      </c>
      <c r="BL97" s="1">
        <f>data!BW97</f>
        <v>7.8598104366433299</v>
      </c>
      <c r="BM97" s="1">
        <f>data!BX97</f>
        <v>5.4892973364600302</v>
      </c>
      <c r="BN97" s="1">
        <f>data!BY97</f>
        <v>1.7314463089901999</v>
      </c>
      <c r="BO97" s="1">
        <f>data!BZ97</f>
        <v>9.5449207171845393E-2</v>
      </c>
      <c r="BP97" s="1">
        <f>data!CA97</f>
        <v>0.08</v>
      </c>
      <c r="BQ97" s="1">
        <f>data!CB97</f>
        <v>4</v>
      </c>
      <c r="BR97" s="1">
        <f>data!CC97</f>
        <v>212.124</v>
      </c>
      <c r="BS97" s="1">
        <f>data!CD97</f>
        <v>0.34799999999999998</v>
      </c>
      <c r="BT97" s="1">
        <f>data!CE97</f>
        <v>14</v>
      </c>
      <c r="BU97" s="1">
        <f>data!CF97</f>
        <v>30</v>
      </c>
      <c r="BV97" s="1">
        <f>data!CG97</f>
        <v>0</v>
      </c>
      <c r="BW97" s="1">
        <f>data!CH97</f>
        <v>14</v>
      </c>
      <c r="BX97" s="1">
        <f>data!CI97</f>
        <v>49</v>
      </c>
      <c r="BY97" s="1">
        <f>data!CJ97</f>
        <v>31</v>
      </c>
      <c r="BZ97" s="1">
        <f>data!CK97</f>
        <v>635</v>
      </c>
      <c r="CA97" s="1">
        <f>data!CL97</f>
        <v>4</v>
      </c>
      <c r="CB97" s="1">
        <f>data!DG97</f>
        <v>-8.3559000000000001</v>
      </c>
      <c r="CC97" s="1">
        <f>data!J97</f>
        <v>0.19</v>
      </c>
      <c r="CD97" s="1">
        <f>data!CP97</f>
        <v>12</v>
      </c>
      <c r="CE97" s="1">
        <f>data!CQ97</f>
        <v>0</v>
      </c>
      <c r="CF97" s="1">
        <f>data!CR97</f>
        <v>35</v>
      </c>
      <c r="CG97" s="1">
        <f>data!DL97</f>
        <v>10214</v>
      </c>
      <c r="CH97" s="1">
        <f>data!B97</f>
        <v>-4.13</v>
      </c>
      <c r="CI97" s="1">
        <f>data!C97</f>
        <v>-175.91</v>
      </c>
      <c r="CJ97" s="1">
        <f>data!DO97</f>
        <v>222.659519035881</v>
      </c>
      <c r="CK97" s="1">
        <f>data!CN97</f>
        <v>19.600000000000001</v>
      </c>
      <c r="CL97" s="1">
        <f>data!CO97</f>
        <v>-155.30000000000001</v>
      </c>
      <c r="CM97" s="1">
        <f>data!DR97</f>
        <v>3427.47594099665</v>
      </c>
      <c r="CN97" s="1">
        <f>data!DS97</f>
        <v>221.78127222410899</v>
      </c>
      <c r="CO97" s="1">
        <f>IF(OR(data!DU97="Inf",data!DU97="NaN"),data!X97,data!DU97)</f>
        <v>5.0505772396223696</v>
      </c>
      <c r="CP97" s="1">
        <f>data!DU97</f>
        <v>5.0505772396223696</v>
      </c>
      <c r="CQ97" s="1">
        <f t="shared" si="2"/>
        <v>0.33556647160726943</v>
      </c>
      <c r="CR97" s="1">
        <f>data!DW97</f>
        <v>-1.8163</v>
      </c>
      <c r="CS97" s="1">
        <f>data!DX97</f>
        <v>280.78207400000002</v>
      </c>
      <c r="CT97" s="1" t="str">
        <f>data!DY97</f>
        <v>-8.369958</v>
      </c>
      <c r="CU97" s="1" t="str">
        <f>data!DZ97</f>
        <v>-9.899209</v>
      </c>
      <c r="CV97" s="1" t="str">
        <f>data!EA97</f>
        <v>2.168651</v>
      </c>
      <c r="CW97" s="1" t="str">
        <f>data!EB97</f>
        <v>2.317123</v>
      </c>
      <c r="CX97" s="1" t="str">
        <f>data!EC97</f>
        <v>280.782074</v>
      </c>
    </row>
    <row r="98" spans="1:102">
      <c r="A98" s="7">
        <f>data!A98</f>
        <v>37482</v>
      </c>
      <c r="B98" s="7" t="str">
        <f>data!K98</f>
        <v>SSG0</v>
      </c>
      <c r="C98" s="1">
        <f>data!L98</f>
        <v>5055.7</v>
      </c>
      <c r="D98" s="1">
        <f>data!N98</f>
        <v>3.7077284646872398E-2</v>
      </c>
      <c r="E98" s="1">
        <f>data!O98</f>
        <v>7.3541265173841797E-3</v>
      </c>
      <c r="F98" s="1">
        <f>data!P98</f>
        <v>5.6584503853159503E-2</v>
      </c>
      <c r="G98" s="1">
        <f>data!Q98</f>
        <v>1.4708253034768399E-2</v>
      </c>
      <c r="H98" s="1">
        <f>data!R98</f>
        <v>6.7591446435768497E-3</v>
      </c>
      <c r="I98" s="1">
        <f>data!S98</f>
        <v>3.9609937979714904E-3</v>
      </c>
      <c r="J98" s="1">
        <f>data!T98</f>
        <v>6.1462259420899997E-3</v>
      </c>
      <c r="K98" s="1">
        <f>data!U98</f>
        <v>3.6022735003857199E-3</v>
      </c>
      <c r="L98" s="1">
        <f>data!V98</f>
        <v>3.7063149888193698</v>
      </c>
      <c r="M98" s="1">
        <f>data!W98</f>
        <v>3.8520670904063499</v>
      </c>
      <c r="N98" s="1">
        <f>data!X98</f>
        <v>3.7791910396128601</v>
      </c>
      <c r="O98" s="1">
        <f>data!Z98</f>
        <v>7.2876050793489397E-2</v>
      </c>
      <c r="P98" s="1">
        <f>data!AA98</f>
        <v>0.20086332590537601</v>
      </c>
      <c r="Q98" s="1">
        <f>data!AB98</f>
        <v>0.21407322150883401</v>
      </c>
      <c r="R98" s="1">
        <f>data!AC98</f>
        <v>0.20994740131835901</v>
      </c>
      <c r="S98" s="1">
        <f>data!AD98</f>
        <v>1.3209895603458E-2</v>
      </c>
      <c r="T98" s="1">
        <f>data!AE98</f>
        <v>9.6851629581011494E-3</v>
      </c>
      <c r="U98" s="1">
        <f>data!AF98</f>
        <v>0.21116802574462901</v>
      </c>
      <c r="V98" s="1">
        <f>data!AG98</f>
        <v>6.6962910731676898E-3</v>
      </c>
      <c r="W98" s="1">
        <f>data!AH98</f>
        <v>0.21605052344970699</v>
      </c>
      <c r="X98" s="1">
        <f>data!AI98</f>
        <v>2.6532952760289202E-3</v>
      </c>
      <c r="Y98" s="1">
        <f>data!AJ98</f>
        <v>40</v>
      </c>
      <c r="Z98" s="1">
        <f>data!AK98</f>
        <v>0.20717557379697499</v>
      </c>
      <c r="AA98" s="1">
        <f>data!AL98</f>
        <v>0.328265501402774</v>
      </c>
      <c r="AB98" s="1">
        <f>data!AM98</f>
        <v>0.25388988066406198</v>
      </c>
      <c r="AC98" s="1">
        <f>data!AN98</f>
        <v>0.12108992760579999</v>
      </c>
      <c r="AD98" s="1">
        <f>data!AO98</f>
        <v>9.3911799960752201E-3</v>
      </c>
      <c r="AE98" s="1">
        <f>data!AP98</f>
        <v>0.33200984394531302</v>
      </c>
      <c r="AF98" s="1">
        <f>data!AQ98</f>
        <v>4.9630182055597201E-4</v>
      </c>
      <c r="AG98" s="1">
        <f>data!AR98</f>
        <v>0.68354967871093797</v>
      </c>
      <c r="AH98" s="1">
        <f>data!AS98</f>
        <v>8.7363420546818097E-5</v>
      </c>
      <c r="AI98" s="1">
        <f>data!AT98</f>
        <v>3.8092352186026301E-3</v>
      </c>
      <c r="AJ98" s="1">
        <f>data!AU98</f>
        <v>5.1130844785168498E-3</v>
      </c>
      <c r="AK98" s="1">
        <f>data!AV98</f>
        <v>2.11293302509547E-3</v>
      </c>
      <c r="AL98" s="1">
        <f>data!AW98</f>
        <v>1.9614514228095299E-3</v>
      </c>
      <c r="AM98" s="1">
        <f>data!AX98</f>
        <v>7.3171149580539505E-5</v>
      </c>
      <c r="AN98" s="1">
        <f>data!AY98</f>
        <v>6.7665294591531396E-5</v>
      </c>
      <c r="AO98" s="1">
        <f>data!AZ98</f>
        <v>1.2974973084051801E-5</v>
      </c>
      <c r="AP98" s="1">
        <f>data!BA98</f>
        <v>1.0446057682466499E-5</v>
      </c>
      <c r="AQ98" s="1">
        <f>data!BB98</f>
        <v>2.02795773455828E-5</v>
      </c>
      <c r="AR98" s="1">
        <f>data!BC98</f>
        <v>1.4914858432722001E-5</v>
      </c>
      <c r="AS98" s="1">
        <f>data!BD98</f>
        <v>4.5687921266394102E-3</v>
      </c>
      <c r="AT98" s="1">
        <f>data!BE98</f>
        <v>5.0780829135799403E-3</v>
      </c>
      <c r="AU98" s="1">
        <f>data!BF98</f>
        <v>3.5316520020169501E-3</v>
      </c>
      <c r="AV98" s="1">
        <f>data!BG98</f>
        <v>4.6902683550700004E-3</v>
      </c>
      <c r="AW98" s="1">
        <f>data!BH98</f>
        <v>1.1268784246831701E-4</v>
      </c>
      <c r="AX98" s="1">
        <f>data!BI98</f>
        <v>1.39527655465609E-4</v>
      </c>
      <c r="AY98" s="1">
        <f>data!BJ98</f>
        <v>8.08468582455332E-5</v>
      </c>
      <c r="AZ98" s="1">
        <f>data!BK98</f>
        <v>1.04435090340566E-4</v>
      </c>
      <c r="BA98" s="1">
        <f>data!BL98</f>
        <v>2.8497664804443898E-5</v>
      </c>
      <c r="BB98" s="1">
        <f>data!BM98</f>
        <v>2.91227123679076E-5</v>
      </c>
      <c r="BC98" s="1">
        <f>data!BN98</f>
        <v>4.2360870421126497E-2</v>
      </c>
      <c r="BD98" s="1">
        <f>data!BO98</f>
        <v>1.2306004944833601E-2</v>
      </c>
      <c r="BE98" s="1">
        <f>data!BP98</f>
        <v>2.72152754383637E-2</v>
      </c>
      <c r="BF98" s="1">
        <f>data!BQ98</f>
        <v>2.2744711856333099E-2</v>
      </c>
      <c r="BG98" s="1">
        <f>data!BR98</f>
        <v>2.49799936473484E-2</v>
      </c>
      <c r="BH98" s="1">
        <f>data!BS98</f>
        <v>5.9469101331034403E-3</v>
      </c>
      <c r="BI98" s="1">
        <f>data!BT98</f>
        <v>3.1611658245794599E-3</v>
      </c>
      <c r="BJ98" s="1">
        <f>data!BU98</f>
        <v>1.7380876773778101E-2</v>
      </c>
      <c r="BK98" s="1">
        <f>data!BV98</f>
        <v>1.3667607611922299E-2</v>
      </c>
      <c r="BL98" s="1">
        <f>data!BW98</f>
        <v>8.3715480045143291</v>
      </c>
      <c r="BM98" s="1">
        <f>data!BX98</f>
        <v>5.3668430006629704</v>
      </c>
      <c r="BN98" s="1">
        <f>data!BY98</f>
        <v>1.6957918812610699</v>
      </c>
      <c r="BO98" s="1">
        <f>data!BZ98</f>
        <v>3.6138885550938797E-2</v>
      </c>
      <c r="BP98" s="1">
        <f>data!CA98</f>
        <v>0.1</v>
      </c>
      <c r="BQ98" s="1">
        <f>data!CB98</f>
        <v>2.2000000000000002</v>
      </c>
      <c r="BR98" s="1">
        <f>data!CC98</f>
        <v>206.59899999999999</v>
      </c>
      <c r="BS98" s="1">
        <f>data!CD98</f>
        <v>0.504</v>
      </c>
      <c r="BT98" s="1">
        <f>data!CE98</f>
        <v>11</v>
      </c>
      <c r="BU98" s="1">
        <f>data!CF98</f>
        <v>45</v>
      </c>
      <c r="BV98" s="1">
        <f>data!CG98</f>
        <v>0</v>
      </c>
      <c r="BW98" s="1">
        <f>data!CH98</f>
        <v>12</v>
      </c>
      <c r="BX98" s="1">
        <f>data!CI98</f>
        <v>38</v>
      </c>
      <c r="BY98" s="1">
        <f>data!CJ98</f>
        <v>59</v>
      </c>
      <c r="BZ98" s="1">
        <f>data!CK98</f>
        <v>504.08242869377102</v>
      </c>
      <c r="CA98" s="1">
        <f>data!CL98</f>
        <v>1</v>
      </c>
      <c r="CB98" s="1">
        <f>data!DG98</f>
        <v>-11.5634</v>
      </c>
      <c r="CC98" s="1">
        <f>data!J98</f>
        <v>0.27</v>
      </c>
      <c r="CD98" s="1">
        <f>data!CP98</f>
        <v>7</v>
      </c>
      <c r="CE98" s="1">
        <f>data!CQ98</f>
        <v>48</v>
      </c>
      <c r="CF98" s="1">
        <f>data!CR98</f>
        <v>32</v>
      </c>
      <c r="CG98" s="1">
        <f>data!DL98</f>
        <v>17537</v>
      </c>
      <c r="CH98" s="1">
        <f>data!B98</f>
        <v>-6.9</v>
      </c>
      <c r="CI98" s="1">
        <f>data!C98</f>
        <v>-126.2</v>
      </c>
      <c r="CJ98" s="1">
        <f>data!DO98</f>
        <v>197.68947463216799</v>
      </c>
      <c r="CK98" s="1">
        <f>data!CN98</f>
        <v>37</v>
      </c>
      <c r="CL98" s="1">
        <f>data!CO98</f>
        <v>-113.6</v>
      </c>
      <c r="CM98" s="1" t="str">
        <f>data!DR98</f>
        <v>NaN</v>
      </c>
      <c r="CN98" s="1" t="str">
        <f>data!DS98</f>
        <v>NaN</v>
      </c>
      <c r="CO98" s="1">
        <f>IF(OR(data!DU98="Inf",data!DU98="NaN"),data!X98,data!DU98)</f>
        <v>3.6334510064441301</v>
      </c>
      <c r="CP98" s="1">
        <f>data!DU98</f>
        <v>3.6334510064441301</v>
      </c>
      <c r="CQ98" s="1">
        <f t="shared" si="2"/>
        <v>0.28828762045959971</v>
      </c>
      <c r="CR98" s="1">
        <f>data!DW98</f>
        <v>1.8135239999999999</v>
      </c>
      <c r="CS98" s="1">
        <f>data!DX98</f>
        <v>288.85955799999999</v>
      </c>
      <c r="CT98" s="1" t="str">
        <f>data!DY98</f>
        <v>-11.949869</v>
      </c>
      <c r="CU98" s="1" t="str">
        <f>data!DZ98</f>
        <v>-37.198700</v>
      </c>
      <c r="CV98" s="1" t="str">
        <f>data!EA98</f>
        <v>-2.971891</v>
      </c>
      <c r="CW98" s="1" t="str">
        <f>data!EB98</f>
        <v>4.136312</v>
      </c>
      <c r="CX98" s="1" t="str">
        <f>data!EC98</f>
        <v>288.859558</v>
      </c>
    </row>
    <row r="99" spans="1:102">
      <c r="A99" s="7">
        <f>data!A99</f>
        <v>37482</v>
      </c>
      <c r="B99" s="7" t="str">
        <f>data!K99</f>
        <v>nSts</v>
      </c>
      <c r="C99" s="1">
        <f>data!L99</f>
        <v>4943.1000000000004</v>
      </c>
      <c r="D99" s="1">
        <f>data!N99</f>
        <v>3.3002013606064202E-2</v>
      </c>
      <c r="E99" s="1">
        <f>data!O99</f>
        <v>6.5902298967965896E-3</v>
      </c>
      <c r="F99" s="1">
        <f>data!P99</f>
        <v>5.5494034904751501E-2</v>
      </c>
      <c r="G99" s="1">
        <f>data!Q99</f>
        <v>1.31804597935932E-2</v>
      </c>
      <c r="H99" s="1">
        <f>data!R99</f>
        <v>5.5726767550603098E-3</v>
      </c>
      <c r="I99" s="1">
        <f>data!S99</f>
        <v>3.1949755786681998E-3</v>
      </c>
      <c r="J99" s="1">
        <f>data!T99</f>
        <v>5.8183404443724303E-3</v>
      </c>
      <c r="K99" s="1">
        <f>data!U99</f>
        <v>3.3935292128324602E-3</v>
      </c>
      <c r="L99" s="1">
        <f>data!V99</f>
        <v>2.7109697625838298</v>
      </c>
      <c r="M99" s="1">
        <f>data!W99</f>
        <v>2.5049839962424598</v>
      </c>
      <c r="N99" s="1">
        <f>data!X99</f>
        <v>2.6079768794131399</v>
      </c>
      <c r="O99" s="1">
        <f>data!Z99</f>
        <v>0.102992883170685</v>
      </c>
      <c r="P99" s="1">
        <f>data!AA99</f>
        <v>0.40738297821280001</v>
      </c>
      <c r="Q99" s="1">
        <f>data!AB99</f>
        <v>0.40808486578208403</v>
      </c>
      <c r="R99" s="1">
        <f>data!AC99</f>
        <v>0.40771484375</v>
      </c>
      <c r="S99" s="1">
        <f>data!AD99</f>
        <v>7.0188756928440997E-4</v>
      </c>
      <c r="T99" s="1">
        <f>data!AE99</f>
        <v>7.8334882304846899E-3</v>
      </c>
      <c r="U99" s="1">
        <f>data!AF99</f>
        <v>0.419921875</v>
      </c>
      <c r="V99" s="1">
        <f>data!AG99</f>
        <v>2.70743639120722E-4</v>
      </c>
      <c r="W99" s="1">
        <f>data!AH99</f>
        <v>0.4296875</v>
      </c>
      <c r="X99" s="1">
        <f>data!AI99</f>
        <v>6.1311384827855098E-5</v>
      </c>
      <c r="Y99" s="1">
        <f>data!AJ99</f>
        <v>40</v>
      </c>
      <c r="Z99" s="1">
        <f>data!AK99</f>
        <v>0.40068406067613299</v>
      </c>
      <c r="AA99" s="1">
        <f>data!AL99</f>
        <v>0.428592794100361</v>
      </c>
      <c r="AB99" s="1">
        <f>data!AM99</f>
        <v>0.41015625</v>
      </c>
      <c r="AC99" s="1">
        <f>data!AN99</f>
        <v>2.7908733424228001E-2</v>
      </c>
      <c r="AD99" s="1">
        <f>data!AO99</f>
        <v>4.91488164368951E-3</v>
      </c>
      <c r="AE99" s="1">
        <f>data!AP99</f>
        <v>0.703125</v>
      </c>
      <c r="AF99" s="1">
        <f>data!AQ99</f>
        <v>1.42277381157129E-5</v>
      </c>
      <c r="AG99" s="1">
        <f>data!AR99</f>
        <v>0.7421875</v>
      </c>
      <c r="AH99" s="1">
        <f>data!AS99</f>
        <v>4.26758273911447E-5</v>
      </c>
      <c r="AI99" s="1">
        <f>data!AT99</f>
        <v>1.6055579389431199E-4</v>
      </c>
      <c r="AJ99" s="1">
        <f>data!AU99</f>
        <v>1.5223432239089299E-4</v>
      </c>
      <c r="AK99" s="1">
        <f>data!AV99</f>
        <v>1.2957388385956899E-3</v>
      </c>
      <c r="AL99" s="1">
        <f>data!AW99</f>
        <v>1.62630208551358E-3</v>
      </c>
      <c r="AM99" s="1">
        <f>data!AX99</f>
        <v>1.50378429868946E-4</v>
      </c>
      <c r="AN99" s="1">
        <f>data!AY99</f>
        <v>1.08929281533551E-4</v>
      </c>
      <c r="AO99" s="1">
        <f>data!AZ99</f>
        <v>4.3023615549913597E-5</v>
      </c>
      <c r="AP99" s="1">
        <f>data!BA99</f>
        <v>4.0679028635397298E-5</v>
      </c>
      <c r="AQ99" s="1">
        <f>data!BB99</f>
        <v>3.3386476602185203E-5</v>
      </c>
      <c r="AR99" s="1">
        <f>data!BC99</f>
        <v>2.56766560161126E-5</v>
      </c>
      <c r="AS99" s="1">
        <f>data!BD99</f>
        <v>4.4681488528750901E-4</v>
      </c>
      <c r="AT99" s="1">
        <f>data!BE99</f>
        <v>3.1935372556960302E-4</v>
      </c>
      <c r="AU99" s="1">
        <f>data!BF99</f>
        <v>2.5179246187802999E-3</v>
      </c>
      <c r="AV99" s="1">
        <f>data!BG99</f>
        <v>1.8718755640091901E-3</v>
      </c>
      <c r="AW99" s="1">
        <f>data!BH99</f>
        <v>1.94217638012789E-4</v>
      </c>
      <c r="AX99" s="1">
        <f>data!BI99</f>
        <v>2.7234731337261598E-4</v>
      </c>
      <c r="AY99" s="1">
        <f>data!BJ99</f>
        <v>6.43458955932133E-5</v>
      </c>
      <c r="AZ99" s="1">
        <f>data!BK99</f>
        <v>6.8263313968302806E-5</v>
      </c>
      <c r="BA99" s="1">
        <f>data!BL99</f>
        <v>2.8314636174281E-5</v>
      </c>
      <c r="BB99" s="1">
        <f>data!BM99</f>
        <v>3.0570213013067899E-5</v>
      </c>
      <c r="BC99" s="1">
        <f>data!BN99</f>
        <v>2.7301856002942399E-2</v>
      </c>
      <c r="BD99" s="1">
        <f>data!BO99</f>
        <v>3.5951132764055699E-3</v>
      </c>
      <c r="BE99" s="1">
        <f>data!BP99</f>
        <v>1.37451800205571E-2</v>
      </c>
      <c r="BF99" s="1">
        <f>data!BQ99</f>
        <v>1.3844409428976001E-2</v>
      </c>
      <c r="BG99" s="1">
        <f>data!BR99</f>
        <v>1.3794794724766499E-2</v>
      </c>
      <c r="BH99" s="1">
        <f>data!BS99</f>
        <v>1.16793245203951E-3</v>
      </c>
      <c r="BI99" s="1">
        <f>data!BT99</f>
        <v>7.0165787586102106E-5</v>
      </c>
      <c r="BJ99" s="1">
        <f>data!BU99</f>
        <v>1.3507061278175801E-2</v>
      </c>
      <c r="BK99" s="1">
        <f>data!BV99</f>
        <v>3.7800668886561499E-3</v>
      </c>
      <c r="BL99" s="1">
        <f>data!BW99</f>
        <v>9.9582368301480493</v>
      </c>
      <c r="BM99" s="1">
        <f>data!BX99</f>
        <v>6.1798656562547603</v>
      </c>
      <c r="BN99" s="1">
        <f>data!BY99</f>
        <v>1.97914188269332</v>
      </c>
      <c r="BO99" s="1">
        <f>data!BZ99</f>
        <v>6.2889073882441901E-2</v>
      </c>
      <c r="BP99" s="1">
        <f>data!CA99</f>
        <v>0.15</v>
      </c>
      <c r="BQ99" s="1">
        <f>data!CB99</f>
        <v>1.3</v>
      </c>
      <c r="BR99" s="1">
        <f>data!CC99</f>
        <v>199.35900000000001</v>
      </c>
      <c r="BS99" s="1">
        <f>data!CD99</f>
        <v>0.34799999999999998</v>
      </c>
      <c r="BT99" s="1">
        <f>data!CE99</f>
        <v>10</v>
      </c>
      <c r="BU99" s="1">
        <f>data!CF99</f>
        <v>5</v>
      </c>
      <c r="BV99" s="1">
        <f>data!CG99</f>
        <v>59</v>
      </c>
      <c r="BW99" s="1">
        <f>data!CH99</f>
        <v>12</v>
      </c>
      <c r="BX99" s="1">
        <f>data!CI99</f>
        <v>34</v>
      </c>
      <c r="BY99" s="1">
        <f>data!CJ99</f>
        <v>10</v>
      </c>
      <c r="BZ99" s="1">
        <f>data!CK99</f>
        <v>380.53571426868399</v>
      </c>
      <c r="CA99" s="1">
        <f>data!CL99</f>
        <v>4</v>
      </c>
      <c r="CB99" s="1">
        <f>data!DG99</f>
        <v>-10.4679</v>
      </c>
      <c r="CC99" s="1">
        <f>data!J99</f>
        <v>0.27</v>
      </c>
      <c r="CD99" s="1">
        <f>data!CP99</f>
        <v>7</v>
      </c>
      <c r="CE99" s="1">
        <f>data!CQ99</f>
        <v>48</v>
      </c>
      <c r="CF99" s="1">
        <f>data!CR99</f>
        <v>32</v>
      </c>
      <c r="CG99" s="1">
        <f>data!DL99</f>
        <v>17077</v>
      </c>
      <c r="CH99" s="1">
        <f>data!B99</f>
        <v>-6.9</v>
      </c>
      <c r="CI99" s="1">
        <f>data!C99</f>
        <v>-126.2</v>
      </c>
      <c r="CJ99" s="1">
        <f>data!DO99</f>
        <v>194.54580000000001</v>
      </c>
      <c r="CK99" s="1">
        <f>data!CN99</f>
        <v>36.700000000000003</v>
      </c>
      <c r="CL99" s="1">
        <f>data!CO99</f>
        <v>-115.96</v>
      </c>
      <c r="CM99" s="1" t="str">
        <f>data!DR99</f>
        <v>NaN</v>
      </c>
      <c r="CN99" s="1" t="str">
        <f>data!DS99</f>
        <v>NaN</v>
      </c>
      <c r="CO99" s="1">
        <f>IF(OR(data!DU99="Inf",data!DU99="NaN"),data!X99,data!DU99)</f>
        <v>2.5169547169018398</v>
      </c>
      <c r="CP99" s="1">
        <f>data!DU99</f>
        <v>2.5169547169018398</v>
      </c>
      <c r="CQ99" s="1">
        <f t="shared" ref="CQ99:CQ116" si="3">C99/CG99</f>
        <v>0.28945950693915795</v>
      </c>
      <c r="CR99" s="1">
        <f>data!DW99</f>
        <v>2.034878</v>
      </c>
      <c r="CS99" s="1">
        <f>data!DX99</f>
        <v>289.07904100000002</v>
      </c>
      <c r="CT99" s="1" t="str">
        <f>data!DY99</f>
        <v>NaN</v>
      </c>
      <c r="CU99" s="1" t="str">
        <f>data!DZ99</f>
        <v>NaN</v>
      </c>
      <c r="CV99" s="1" t="str">
        <f>data!EA99</f>
        <v>-2.604873</v>
      </c>
      <c r="CW99" s="1" t="str">
        <f>data!EB99</f>
        <v>4.421510</v>
      </c>
      <c r="CX99" s="1" t="str">
        <f>data!EC99</f>
        <v>289.079041</v>
      </c>
    </row>
    <row r="100" spans="1:102">
      <c r="A100" s="7">
        <f>data!A100</f>
        <v>37482</v>
      </c>
      <c r="B100" s="7" t="str">
        <f>data!K100</f>
        <v>IS59</v>
      </c>
      <c r="C100" s="1">
        <f>data!L100</f>
        <v>4386.5732778741303</v>
      </c>
      <c r="D100" s="1">
        <f>data!N100</f>
        <v>7.4946165960384795E-2</v>
      </c>
      <c r="E100" s="1">
        <f>data!O100</f>
        <v>1.3256157976366799E-2</v>
      </c>
      <c r="F100" s="1">
        <f>data!P100</f>
        <v>0.127292507880406</v>
      </c>
      <c r="G100" s="1">
        <f>data!Q100</f>
        <v>2.6512315952733501E-2</v>
      </c>
      <c r="H100" s="1">
        <f>data!R100</f>
        <v>7.9894117928806605E-3</v>
      </c>
      <c r="I100" s="1">
        <f>data!S100</f>
        <v>4.76485801976082E-3</v>
      </c>
      <c r="J100" s="1">
        <f>data!T100</f>
        <v>9.7928729651087197E-3</v>
      </c>
      <c r="K100" s="1">
        <f>data!U100</f>
        <v>5.8919915540231798E-3</v>
      </c>
      <c r="L100" s="1">
        <f>data!V100</f>
        <v>3.75241462085194</v>
      </c>
      <c r="M100" s="1">
        <f>data!W100</f>
        <v>2.8271849588809901</v>
      </c>
      <c r="N100" s="1">
        <f>data!X100</f>
        <v>3.2897997898664602</v>
      </c>
      <c r="O100" s="1">
        <f>data!Z100</f>
        <v>0.46261483098547301</v>
      </c>
      <c r="P100" s="1">
        <f>data!AA100</f>
        <v>0.24359465856698401</v>
      </c>
      <c r="Q100" s="1">
        <f>data!AB100</f>
        <v>0.24461207266530599</v>
      </c>
      <c r="R100" s="1">
        <f>data!AC100</f>
        <v>0.244140625</v>
      </c>
      <c r="S100" s="1">
        <f>data!AD100</f>
        <v>1.01741409832182E-3</v>
      </c>
      <c r="T100" s="1">
        <f>data!AE100</f>
        <v>6.0941507540089701E-2</v>
      </c>
      <c r="U100" s="1">
        <f>data!AF100</f>
        <v>0.2490234375</v>
      </c>
      <c r="V100" s="1">
        <f>data!AG100</f>
        <v>2.3317657577106399E-3</v>
      </c>
      <c r="W100" s="1">
        <f>data!AH100</f>
        <v>0.257568359375</v>
      </c>
      <c r="X100" s="1">
        <f>data!AI100</f>
        <v>1.19624633043973E-3</v>
      </c>
      <c r="Y100" s="1">
        <f>data!AJ100</f>
        <v>50</v>
      </c>
      <c r="Z100" s="1">
        <f>data!AK100</f>
        <v>0.22586066113889899</v>
      </c>
      <c r="AA100" s="1">
        <f>data!AL100</f>
        <v>0.23853352921646701</v>
      </c>
      <c r="AB100" s="1">
        <f>data!AM100</f>
        <v>0.234375</v>
      </c>
      <c r="AC100" s="1">
        <f>data!AN100</f>
        <v>1.26728680775684E-2</v>
      </c>
      <c r="AD100" s="1">
        <f>data!AO100</f>
        <v>6.2833985770214595E-2</v>
      </c>
      <c r="AE100" s="1">
        <f>data!AP100</f>
        <v>0.46875</v>
      </c>
      <c r="AF100" s="1">
        <f>data!AQ100</f>
        <v>1.05391786132788E-3</v>
      </c>
      <c r="AG100" s="1">
        <f>data!AR100</f>
        <v>0.52734375</v>
      </c>
      <c r="AH100" s="1">
        <f>data!AS100</f>
        <v>8.3850995313372101E-4</v>
      </c>
      <c r="AI100" s="1">
        <f>data!AT100</f>
        <v>4.1373414303654899E-3</v>
      </c>
      <c r="AJ100" s="1">
        <f>data!AU100</f>
        <v>2.9857863264807598E-3</v>
      </c>
      <c r="AK100" s="1">
        <f>data!AV100</f>
        <v>2.7624432712007401E-3</v>
      </c>
      <c r="AL100" s="1">
        <f>data!AW100</f>
        <v>2.2072967901330901E-3</v>
      </c>
      <c r="AM100" s="1">
        <f>data!AX100</f>
        <v>4.9338675013696595E-4</v>
      </c>
      <c r="AN100" s="1">
        <f>data!AY100</f>
        <v>6.6174479252972503E-4</v>
      </c>
      <c r="AO100" s="1">
        <f>data!AZ100</f>
        <v>8.3035362118737997E-5</v>
      </c>
      <c r="AP100" s="1">
        <f>data!BA100</f>
        <v>9.2676458136150102E-5</v>
      </c>
      <c r="AQ100" s="1">
        <f>data!BB100</f>
        <v>4.4345194402615699E-5</v>
      </c>
      <c r="AR100" s="1">
        <f>data!BC100</f>
        <v>5.7966082712144202E-5</v>
      </c>
      <c r="AS100" s="1">
        <f>data!BD100</f>
        <v>2.9109771470749398E-3</v>
      </c>
      <c r="AT100" s="1">
        <f>data!BE100</f>
        <v>2.5550150902747398E-3</v>
      </c>
      <c r="AU100" s="1">
        <f>data!BF100</f>
        <v>4.2088495618533301E-3</v>
      </c>
      <c r="AV100" s="1">
        <f>data!BG100</f>
        <v>4.2245762003412703E-3</v>
      </c>
      <c r="AW100" s="1">
        <f>data!BH100</f>
        <v>1.48991237973007E-3</v>
      </c>
      <c r="AX100" s="1">
        <f>data!BI100</f>
        <v>1.3514129127235701E-3</v>
      </c>
      <c r="AY100" s="1">
        <f>data!BJ100</f>
        <v>5.1863019150834798E-4</v>
      </c>
      <c r="AZ100" s="1">
        <f>data!BK100</f>
        <v>7.9879132569054005E-4</v>
      </c>
      <c r="BA100" s="1">
        <f>data!BL100</f>
        <v>7.9625547514076297E-5</v>
      </c>
      <c r="BB100" s="1">
        <f>data!BM100</f>
        <v>1.2086238226945099E-4</v>
      </c>
      <c r="BC100" s="1">
        <f>data!BN100</f>
        <v>0.19357200267736099</v>
      </c>
      <c r="BD100" s="1">
        <f>data!BO100</f>
        <v>2.4077620663039801E-2</v>
      </c>
      <c r="BE100" s="1">
        <f>data!BP100</f>
        <v>3.8701811819693101E-2</v>
      </c>
      <c r="BF100" s="1">
        <f>data!BQ100</f>
        <v>6.1376559535569301E-2</v>
      </c>
      <c r="BG100" s="1">
        <f>data!BR100</f>
        <v>5.0039185677631201E-2</v>
      </c>
      <c r="BH100" s="1">
        <f>data!BS100</f>
        <v>4.3714325582710203E-3</v>
      </c>
      <c r="BI100" s="1">
        <f>data!BT100</f>
        <v>1.6033467871590198E-2</v>
      </c>
      <c r="BJ100" s="1">
        <f>data!BU100</f>
        <v>0.14353281699973</v>
      </c>
      <c r="BK100" s="1">
        <f>data!BV100</f>
        <v>2.447123289507E-2</v>
      </c>
      <c r="BL100" s="1">
        <f>data!BW100</f>
        <v>15.9326507608277</v>
      </c>
      <c r="BM100" s="1">
        <f>data!BX100</f>
        <v>10.064958434035599</v>
      </c>
      <c r="BN100" s="1">
        <f>data!BY100</f>
        <v>3.8684083295123002</v>
      </c>
      <c r="BO100" s="1">
        <f>data!BZ100</f>
        <v>0.12672312205408101</v>
      </c>
      <c r="BP100" s="1">
        <f>data!CA100</f>
        <v>7.5999999999999998E-2</v>
      </c>
      <c r="BQ100" s="1">
        <f>data!CB100</f>
        <v>1.5</v>
      </c>
      <c r="BR100" s="1">
        <f>data!CC100</f>
        <v>130.12299999999999</v>
      </c>
      <c r="BS100" s="1">
        <f>data!CD100</f>
        <v>0.34</v>
      </c>
      <c r="BT100" s="1">
        <f>data!CE100</f>
        <v>11</v>
      </c>
      <c r="BU100" s="1">
        <f>data!CF100</f>
        <v>15</v>
      </c>
      <c r="BV100" s="1">
        <f>data!CG100</f>
        <v>0</v>
      </c>
      <c r="BW100" s="1">
        <f>data!CH100</f>
        <v>11</v>
      </c>
      <c r="BX100" s="1">
        <f>data!CI100</f>
        <v>51</v>
      </c>
      <c r="BY100" s="1">
        <f>data!CJ100</f>
        <v>53</v>
      </c>
      <c r="BZ100" s="1">
        <f>data!CK100</f>
        <v>574.28571426868405</v>
      </c>
      <c r="CA100" s="1">
        <f>data!CL100</f>
        <v>3</v>
      </c>
      <c r="CB100" s="1">
        <f>data!DG100</f>
        <v>24.778500000000001</v>
      </c>
      <c r="CC100" s="1">
        <f>data!J100</f>
        <v>0.27</v>
      </c>
      <c r="CD100" s="1">
        <f>data!CP100</f>
        <v>7</v>
      </c>
      <c r="CE100" s="1">
        <f>data!CQ100</f>
        <v>48</v>
      </c>
      <c r="CF100" s="1">
        <f>data!CR100</f>
        <v>32</v>
      </c>
      <c r="CG100" s="1">
        <f>data!DL100</f>
        <v>14611</v>
      </c>
      <c r="CH100" s="1">
        <f>data!B100</f>
        <v>-6.9</v>
      </c>
      <c r="CI100" s="1">
        <f>data!C100</f>
        <v>-126.2</v>
      </c>
      <c r="CJ100" s="1">
        <f>data!DO100</f>
        <v>129.93258989860601</v>
      </c>
      <c r="CK100" s="1">
        <f>data!CN100</f>
        <v>19.600000000000001</v>
      </c>
      <c r="CL100" s="1">
        <f>data!CO100</f>
        <v>-155.30000000000001</v>
      </c>
      <c r="CM100" s="1">
        <f>data!DR100</f>
        <v>4386.5732778741303</v>
      </c>
      <c r="CN100" s="1">
        <f>data!DS100</f>
        <v>129.289892746172</v>
      </c>
      <c r="CO100" s="1">
        <f>IF(OR(data!DU100="Inf",data!DU100="NaN"),data!X100,data!DU100)</f>
        <v>3.5857432549448598</v>
      </c>
      <c r="CP100" s="1">
        <f>data!DU100</f>
        <v>3.5857432549448598</v>
      </c>
      <c r="CQ100" s="1">
        <f t="shared" si="3"/>
        <v>0.30022402832620154</v>
      </c>
      <c r="CR100" s="1">
        <f>data!DW100</f>
        <v>-5.4165770000000002</v>
      </c>
      <c r="CS100" s="1">
        <f>data!DX100</f>
        <v>280.58184799999998</v>
      </c>
      <c r="CT100" s="1" t="str">
        <f>data!DY100</f>
        <v>25.240900</v>
      </c>
      <c r="CU100" s="1" t="str">
        <f>data!DZ100</f>
        <v>-22.654818</v>
      </c>
      <c r="CV100" s="1" t="str">
        <f>data!EA100</f>
        <v>5.416925</v>
      </c>
      <c r="CW100" s="1" t="str">
        <f>data!EB100</f>
        <v>-5.452303</v>
      </c>
      <c r="CX100" s="1" t="str">
        <f>data!EC100</f>
        <v>280.581848</v>
      </c>
    </row>
    <row r="101" spans="1:102">
      <c r="A101" s="7">
        <f>data!A101</f>
        <v>37462</v>
      </c>
      <c r="B101" s="7" t="str">
        <f>data!K101</f>
        <v>IS33</v>
      </c>
      <c r="C101" s="1">
        <f>data!L101</f>
        <v>1077.8279674882499</v>
      </c>
      <c r="D101" s="1">
        <f>data!N101</f>
        <v>0.14792005853342099</v>
      </c>
      <c r="E101" s="1">
        <f>data!O101</f>
        <v>5.0244483243914603E-2</v>
      </c>
      <c r="F101" s="1">
        <f>data!P101</f>
        <v>0.245918981590458</v>
      </c>
      <c r="G101" s="1">
        <f>data!Q101</f>
        <v>0.100488966487829</v>
      </c>
      <c r="H101" s="1">
        <f>data!R101</f>
        <v>1.7379732847995599E-2</v>
      </c>
      <c r="I101" s="1">
        <f>data!S101</f>
        <v>9.9552136782085493E-3</v>
      </c>
      <c r="J101" s="1">
        <f>data!T101</f>
        <v>2.0613796063074102E-2</v>
      </c>
      <c r="K101" s="1">
        <f>data!U101</f>
        <v>1.19646971063642E-2</v>
      </c>
      <c r="L101" s="1">
        <f>data!V101</f>
        <v>3.4212887236234102</v>
      </c>
      <c r="M101" s="1">
        <f>data!W101</f>
        <v>4.7476399909395504</v>
      </c>
      <c r="N101" s="1">
        <f>data!X101</f>
        <v>4.0844643572814796</v>
      </c>
      <c r="O101" s="1">
        <f>data!Z101</f>
        <v>0.66317563365807097</v>
      </c>
      <c r="P101" s="1">
        <f>data!AA101</f>
        <v>0.20466467139900199</v>
      </c>
      <c r="Q101" s="1">
        <f>data!AB101</f>
        <v>0.21178671702417201</v>
      </c>
      <c r="R101" s="1">
        <f>data!AC101</f>
        <v>0.2099609375</v>
      </c>
      <c r="S101" s="1">
        <f>data!AD101</f>
        <v>7.1220456251696301E-3</v>
      </c>
      <c r="T101" s="1">
        <f>data!AE101</f>
        <v>0.24411475903230401</v>
      </c>
      <c r="U101" s="1">
        <f>data!AF101</f>
        <v>0.234375</v>
      </c>
      <c r="V101" s="1">
        <f>data!AG101</f>
        <v>1.5927883991830701E-2</v>
      </c>
      <c r="W101" s="1">
        <f>data!AH101</f>
        <v>0.25634765625</v>
      </c>
      <c r="X101" s="1">
        <f>data!AI101</f>
        <v>1.9651774111591198E-2</v>
      </c>
      <c r="Y101" s="1">
        <f>data!AJ101</f>
        <v>50</v>
      </c>
      <c r="Z101" s="1">
        <f>data!AK101</f>
        <v>0.33834249460202098</v>
      </c>
      <c r="AA101" s="1">
        <f>data!AL101</f>
        <v>0.356967462471662</v>
      </c>
      <c r="AB101" s="1">
        <f>data!AM101</f>
        <v>0.3515625</v>
      </c>
      <c r="AC101" s="1">
        <f>data!AN101</f>
        <v>1.8624967869641299E-2</v>
      </c>
      <c r="AD101" s="1">
        <f>data!AO101</f>
        <v>0.12595832075975899</v>
      </c>
      <c r="AE101" s="1">
        <f>data!AP101</f>
        <v>0.48828125</v>
      </c>
      <c r="AF101" s="1">
        <f>data!AQ101</f>
        <v>9.1392099571896901E-4</v>
      </c>
      <c r="AG101" s="1">
        <f>data!AR101</f>
        <v>0.99609375</v>
      </c>
      <c r="AH101" s="1">
        <f>data!AS101</f>
        <v>8.4791944757387999E-5</v>
      </c>
      <c r="AI101" s="1">
        <f>data!AT101</f>
        <v>3.1747027580002897E-2</v>
      </c>
      <c r="AJ101" s="1">
        <f>data!AU101</f>
        <v>2.1731178576124201E-2</v>
      </c>
      <c r="AK101" s="1">
        <f>data!AV101</f>
        <v>7.9467484585455401E-3</v>
      </c>
      <c r="AL101" s="1">
        <f>data!AW101</f>
        <v>1.42276597399197E-2</v>
      </c>
      <c r="AM101" s="1">
        <f>data!AX101</f>
        <v>4.3764431255814999E-4</v>
      </c>
      <c r="AN101" s="1">
        <f>data!AY101</f>
        <v>5.0536551730826201E-4</v>
      </c>
      <c r="AO101" s="1">
        <f>data!AZ101</f>
        <v>8.2331888805677096E-5</v>
      </c>
      <c r="AP101" s="1">
        <f>data!BA101</f>
        <v>1.18152705866494E-4</v>
      </c>
      <c r="AQ101" s="1">
        <f>data!BB101</f>
        <v>7.0468415588017196E-5</v>
      </c>
      <c r="AR101" s="1">
        <f>data!BC101</f>
        <v>3.7396084583800602E-5</v>
      </c>
      <c r="AS101" s="1">
        <f>data!BD101</f>
        <v>8.9176107261238393E-3</v>
      </c>
      <c r="AT101" s="1">
        <f>data!BE101</f>
        <v>1.01640425075356E-2</v>
      </c>
      <c r="AU101" s="1">
        <f>data!BF101</f>
        <v>3.0666434266786599E-2</v>
      </c>
      <c r="AV101" s="1">
        <f>data!BG101</f>
        <v>3.05980072833336E-2</v>
      </c>
      <c r="AW101" s="1">
        <f>data!BH101</f>
        <v>8.2569173999494003E-4</v>
      </c>
      <c r="AX101" s="1">
        <f>data!BI101</f>
        <v>7.3568165764712303E-4</v>
      </c>
      <c r="AY101" s="1">
        <f>data!BJ101</f>
        <v>4.7618810644543602E-4</v>
      </c>
      <c r="AZ101" s="1">
        <f>data!BK101</f>
        <v>8.1681454104766198E-4</v>
      </c>
      <c r="BA101" s="1">
        <f>data!BL101</f>
        <v>1.9735734944766701E-4</v>
      </c>
      <c r="BB101" s="1">
        <f>data!BM101</f>
        <v>2.15658825486356E-4</v>
      </c>
      <c r="BC101" s="1">
        <f>data!BN101</f>
        <v>0.31862383439993303</v>
      </c>
      <c r="BD101" s="1">
        <f>data!BO101</f>
        <v>2.85159720451473E-2</v>
      </c>
      <c r="BE101" s="1">
        <f>data!BP101</f>
        <v>7.45470775864506E-2</v>
      </c>
      <c r="BF101" s="1">
        <f>data!BQ101</f>
        <v>0.104282857169762</v>
      </c>
      <c r="BG101" s="1">
        <f>data!BR101</f>
        <v>8.94149673781066E-2</v>
      </c>
      <c r="BH101" s="1">
        <f>data!BS101</f>
        <v>3.3844735177473398E-2</v>
      </c>
      <c r="BI101" s="1">
        <f>data!BT101</f>
        <v>2.10263713872283E-2</v>
      </c>
      <c r="BJ101" s="1">
        <f>data!BU101</f>
        <v>0.229208867021827</v>
      </c>
      <c r="BK101" s="1">
        <f>data!BV101</f>
        <v>4.4256375370255202E-2</v>
      </c>
      <c r="BL101" s="1">
        <f>data!BW101</f>
        <v>14.149756140746399</v>
      </c>
      <c r="BM101" s="1">
        <f>data!BX101</f>
        <v>9.9560611510468302</v>
      </c>
      <c r="BN101" s="1">
        <f>data!BY101</f>
        <v>3.5634284029045999</v>
      </c>
      <c r="BO101" s="1">
        <f>data!BZ101</f>
        <v>0.24353136706228201</v>
      </c>
      <c r="BP101" s="1">
        <f>data!CA101</f>
        <v>0.17</v>
      </c>
      <c r="BQ101" s="1">
        <f>data!CB101</f>
        <v>3</v>
      </c>
      <c r="BR101" s="1">
        <f>data!CC101</f>
        <v>177.74799999999999</v>
      </c>
      <c r="BS101" s="1">
        <f>data!CD101</f>
        <v>0.34499999999999997</v>
      </c>
      <c r="BT101" s="1">
        <f>data!CE101</f>
        <v>16</v>
      </c>
      <c r="BU101" s="1">
        <f>data!CF101</f>
        <v>0</v>
      </c>
      <c r="BV101" s="1">
        <f>data!CG101</f>
        <v>0</v>
      </c>
      <c r="BW101" s="1">
        <f>data!CH101</f>
        <v>16</v>
      </c>
      <c r="BX101" s="1">
        <f>data!CI101</f>
        <v>56</v>
      </c>
      <c r="BY101" s="1">
        <f>data!CJ101</f>
        <v>29</v>
      </c>
      <c r="BZ101" s="1">
        <f>data!CK101</f>
        <v>235.91972792148599</v>
      </c>
      <c r="CA101" s="1">
        <f>data!CL101</f>
        <v>1</v>
      </c>
      <c r="CB101" s="1">
        <f>data!DG101</f>
        <v>-4.6394000000000002</v>
      </c>
      <c r="CC101" s="1">
        <f>data!J101</f>
        <v>0.69</v>
      </c>
      <c r="CD101" s="1">
        <f>data!CP101</f>
        <v>15</v>
      </c>
      <c r="CE101" s="1">
        <f>data!CQ101</f>
        <v>57</v>
      </c>
      <c r="CF101" s="1">
        <f>data!CR101</f>
        <v>32</v>
      </c>
      <c r="CG101" s="1">
        <f>data!DL101</f>
        <v>3428</v>
      </c>
      <c r="CH101" s="1">
        <f>data!B101</f>
        <v>-28.7</v>
      </c>
      <c r="CI101" s="1">
        <f>data!C101</f>
        <v>47</v>
      </c>
      <c r="CJ101" s="1">
        <f>data!DO101</f>
        <v>182.54901988746099</v>
      </c>
      <c r="CK101" s="1">
        <f>data!CN101</f>
        <v>-18.8</v>
      </c>
      <c r="CL101" s="1">
        <f>data!CO101</f>
        <v>47.5</v>
      </c>
      <c r="CM101" s="1">
        <f>data!DR101</f>
        <v>1077.8279674882499</v>
      </c>
      <c r="CN101" s="1">
        <f>data!DS101</f>
        <v>181.58922618068499</v>
      </c>
      <c r="CO101" s="1">
        <f>IF(OR(data!DU101="Inf",data!DU101="NaN"),data!X101,data!DU101)</f>
        <v>4.0250725022025202</v>
      </c>
      <c r="CP101" s="1">
        <f>data!DU101</f>
        <v>4.0250725022025202</v>
      </c>
      <c r="CQ101" s="1">
        <f t="shared" si="3"/>
        <v>0.31441889366635062</v>
      </c>
      <c r="CR101" s="1">
        <f>data!DW101</f>
        <v>-0.63673000000000002</v>
      </c>
      <c r="CS101" s="1">
        <f>data!DX101</f>
        <v>277.499573</v>
      </c>
      <c r="CT101" s="1" t="str">
        <f>data!DY101</f>
        <v>-4.636836</v>
      </c>
      <c r="CU101" s="1" t="str">
        <f>data!DZ101</f>
        <v>18.104809</v>
      </c>
      <c r="CV101" s="1" t="str">
        <f>data!EA101</f>
        <v>0.730194</v>
      </c>
      <c r="CW101" s="1" t="str">
        <f>data!EB101</f>
        <v>1.143656</v>
      </c>
      <c r="CX101" s="1" t="str">
        <f>data!EC101</f>
        <v>277.499573</v>
      </c>
    </row>
    <row r="102" spans="1:102">
      <c r="A102" s="7">
        <f>data!A102</f>
        <v>37420</v>
      </c>
      <c r="B102" s="7" t="str">
        <f>data!K102</f>
        <v>IS07</v>
      </c>
      <c r="C102" s="1">
        <f>data!L102</f>
        <v>2417.4210006688299</v>
      </c>
      <c r="D102" s="1">
        <f>data!N102</f>
        <v>3.0629007307363901E-2</v>
      </c>
      <c r="E102" s="1">
        <f>data!O102</f>
        <v>1.5945525295692101E-2</v>
      </c>
      <c r="F102" s="1">
        <f>data!P102</f>
        <v>5.2505667471520599E-2</v>
      </c>
      <c r="G102" s="1">
        <f>data!Q102</f>
        <v>3.1891050591384203E-2</v>
      </c>
      <c r="H102" s="1">
        <f>data!R102</f>
        <v>5.0615631039349204E-3</v>
      </c>
      <c r="I102" s="1">
        <f>data!S102</f>
        <v>2.9675456692741802E-3</v>
      </c>
      <c r="J102" s="1">
        <f>data!T102</f>
        <v>5.0473591042996301E-3</v>
      </c>
      <c r="K102" s="1">
        <f>data!U102</f>
        <v>2.9820170158056901E-3</v>
      </c>
      <c r="L102" s="1">
        <f>data!V102</f>
        <v>3.4550447800347102</v>
      </c>
      <c r="M102" s="1">
        <f>data!W102</f>
        <v>4.3323213179267004</v>
      </c>
      <c r="N102" s="1">
        <f>data!X102</f>
        <v>3.8936830489807099</v>
      </c>
      <c r="O102" s="1">
        <f>data!Z102</f>
        <v>0.438638268945994</v>
      </c>
      <c r="P102" s="1">
        <f>data!AA102</f>
        <v>0.283974414854545</v>
      </c>
      <c r="Q102" s="1">
        <f>data!AB102</f>
        <v>0.28649461018105898</v>
      </c>
      <c r="R102" s="1">
        <f>data!AC102</f>
        <v>0.28564453125</v>
      </c>
      <c r="S102" s="1">
        <f>data!AD102</f>
        <v>2.5201953265141502E-3</v>
      </c>
      <c r="T102" s="1">
        <f>data!AE102</f>
        <v>1.57064672779944E-2</v>
      </c>
      <c r="U102" s="1">
        <f>data!AF102</f>
        <v>0.2978515625</v>
      </c>
      <c r="V102" s="1">
        <f>data!AG102</f>
        <v>1.6976350549500099E-3</v>
      </c>
      <c r="W102" s="1">
        <f>data!AH102</f>
        <v>0.32470703125</v>
      </c>
      <c r="X102" s="1">
        <f>data!AI102</f>
        <v>1.87417612926755E-3</v>
      </c>
      <c r="Y102" s="1">
        <f>data!AJ102</f>
        <v>40</v>
      </c>
      <c r="Z102" s="1">
        <f>data!AK102</f>
        <v>0.16961897917059601</v>
      </c>
      <c r="AA102" s="1">
        <f>data!AL102</f>
        <v>0.28903822980108401</v>
      </c>
      <c r="AB102" s="1">
        <f>data!AM102</f>
        <v>0.234375</v>
      </c>
      <c r="AC102" s="1">
        <f>data!AN102</f>
        <v>0.119419250630488</v>
      </c>
      <c r="AD102" s="1">
        <f>data!AO102</f>
        <v>1.26699852298638E-2</v>
      </c>
      <c r="AE102" s="1">
        <f>data!AP102</f>
        <v>0.25390625</v>
      </c>
      <c r="AF102" s="1">
        <f>data!AQ102</f>
        <v>3.0642065280133001E-3</v>
      </c>
      <c r="AG102" s="1">
        <f>data!AR102</f>
        <v>0.37109375</v>
      </c>
      <c r="AH102" s="1">
        <f>data!AS102</f>
        <v>7.6487332187828803E-4</v>
      </c>
      <c r="AI102" s="1">
        <f>data!AT102</f>
        <v>1.4250011538768899E-3</v>
      </c>
      <c r="AJ102" s="1">
        <f>data!AU102</f>
        <v>1.25515135486893E-3</v>
      </c>
      <c r="AK102" s="1">
        <f>data!AV102</f>
        <v>1.43639915840952E-3</v>
      </c>
      <c r="AL102" s="1">
        <f>data!AW102</f>
        <v>1.40178111041935E-3</v>
      </c>
      <c r="AM102" s="1">
        <f>data!AX102</f>
        <v>1.0766591806255901E-4</v>
      </c>
      <c r="AN102" s="1">
        <f>data!AY102</f>
        <v>1.4182592489597699E-4</v>
      </c>
      <c r="AO102" s="1">
        <f>data!AZ102</f>
        <v>3.2069277597890097E-5</v>
      </c>
      <c r="AP102" s="1">
        <f>data!BA102</f>
        <v>3.0450764870267801E-5</v>
      </c>
      <c r="AQ102" s="1">
        <f>data!BB102</f>
        <v>3.67252373718864E-5</v>
      </c>
      <c r="AR102" s="1">
        <f>data!BC102</f>
        <v>4.7931102964137602E-5</v>
      </c>
      <c r="AS102" s="1">
        <f>data!BD102</f>
        <v>3.8054608123587099E-3</v>
      </c>
      <c r="AT102" s="1">
        <f>data!BE102</f>
        <v>2.4367570980296698E-3</v>
      </c>
      <c r="AU102" s="1">
        <f>data!BF102</f>
        <v>2.5361974836948398E-3</v>
      </c>
      <c r="AV102" s="1">
        <f>data!BG102</f>
        <v>2.13829042563057E-3</v>
      </c>
      <c r="AW102" s="1">
        <f>data!BH102</f>
        <v>2.8543340154311698E-4</v>
      </c>
      <c r="AX102" s="1">
        <f>data!BI102</f>
        <v>2.9531394606148399E-4</v>
      </c>
      <c r="AY102" s="1">
        <f>data!BJ102</f>
        <v>5.40957767248923E-5</v>
      </c>
      <c r="AZ102" s="1">
        <f>data!BK102</f>
        <v>5.5991464347431599E-5</v>
      </c>
      <c r="BA102" s="1">
        <f>data!BL102</f>
        <v>6.9547458737191398E-5</v>
      </c>
      <c r="BB102" s="1">
        <f>data!BM102</f>
        <v>5.19051709751217E-5</v>
      </c>
      <c r="BC102" s="1">
        <f>data!BN102</f>
        <v>2.2743632927022001E-2</v>
      </c>
      <c r="BD102" s="1">
        <f>data!BO102</f>
        <v>5.362490513137E-3</v>
      </c>
      <c r="BE102" s="1">
        <f>data!BP102</f>
        <v>9.3262687998162692E-3</v>
      </c>
      <c r="BF102" s="1">
        <f>data!BQ102</f>
        <v>8.2315299000021297E-3</v>
      </c>
      <c r="BG102" s="1">
        <f>data!BR102</f>
        <v>8.7788993499092003E-3</v>
      </c>
      <c r="BH102" s="1">
        <f>data!BS102</f>
        <v>2.7601016214479101E-3</v>
      </c>
      <c r="BI102" s="1">
        <f>data!BT102</f>
        <v>7.7409729968728005E-4</v>
      </c>
      <c r="BJ102" s="1">
        <f>data!BU102</f>
        <v>1.39647335771128E-2</v>
      </c>
      <c r="BK102" s="1">
        <f>data!BV102</f>
        <v>6.0311247263013599E-3</v>
      </c>
      <c r="BL102" s="1">
        <f>data!BW102</f>
        <v>10.3734096351979</v>
      </c>
      <c r="BM102" s="1">
        <f>data!BX102</f>
        <v>8.7570903411736705</v>
      </c>
      <c r="BN102" s="1">
        <f>data!BY102</f>
        <v>2.5907157629341402</v>
      </c>
      <c r="BO102" s="1">
        <f>data!BZ102</f>
        <v>0.18711906368586101</v>
      </c>
      <c r="BP102" s="1">
        <f>data!CA102</f>
        <v>0.25</v>
      </c>
      <c r="BQ102" s="1">
        <f>data!CB102</f>
        <v>2.2999999999999998</v>
      </c>
      <c r="BR102" s="1">
        <f>data!CC102</f>
        <v>250.14099999999999</v>
      </c>
      <c r="BS102" s="1">
        <f>data!CD102</f>
        <v>0.34499999999999997</v>
      </c>
      <c r="BT102" s="1">
        <f>data!CE102</f>
        <v>17</v>
      </c>
      <c r="BU102" s="1">
        <f>data!CF102</f>
        <v>0</v>
      </c>
      <c r="BV102" s="1">
        <f>data!CG102</f>
        <v>0</v>
      </c>
      <c r="BW102" s="1">
        <f>data!CH102</f>
        <v>17</v>
      </c>
      <c r="BX102" s="1">
        <f>data!CI102</f>
        <v>45</v>
      </c>
      <c r="BY102" s="1">
        <f>data!CJ102</f>
        <v>5</v>
      </c>
      <c r="BZ102" s="1">
        <f>data!CK102</f>
        <v>292.65306127071398</v>
      </c>
      <c r="CA102" s="1">
        <f>data!CL102</f>
        <v>4</v>
      </c>
      <c r="CB102" s="1">
        <f>data!DG102</f>
        <v>-6.8818000000000001</v>
      </c>
      <c r="CC102" s="1">
        <f>data!J102</f>
        <v>0.56000000000000005</v>
      </c>
      <c r="CD102" s="1">
        <f>data!CP102</f>
        <v>15</v>
      </c>
      <c r="CE102" s="1">
        <f>data!CQ102</f>
        <v>29</v>
      </c>
      <c r="CF102" s="1">
        <f>data!CR102</f>
        <v>38</v>
      </c>
      <c r="CG102" s="1">
        <f>data!DL102</f>
        <v>7961</v>
      </c>
      <c r="CH102" s="1">
        <f>data!B102</f>
        <v>-24.9</v>
      </c>
      <c r="CI102" s="1">
        <f>data!C102</f>
        <v>111.4</v>
      </c>
      <c r="CJ102" s="1">
        <f>data!DO102</f>
        <v>252.46997379596499</v>
      </c>
      <c r="CK102" s="1">
        <f>data!CN102</f>
        <v>-19.899999999999999</v>
      </c>
      <c r="CL102" s="1">
        <f>data!CO102</f>
        <v>134.30000000000001</v>
      </c>
      <c r="CM102" s="1">
        <f>data!DR102</f>
        <v>2417.4210006688299</v>
      </c>
      <c r="CN102" s="1">
        <f>data!DS102</f>
        <v>252.56409995841099</v>
      </c>
      <c r="CO102" s="1">
        <f>IF(OR(data!DU102="Inf",data!DU102="NaN"),data!X102,data!DU102)</f>
        <v>3.8073960362927601</v>
      </c>
      <c r="CP102" s="1">
        <f>data!DU102</f>
        <v>3.8073960362927601</v>
      </c>
      <c r="CQ102" s="1">
        <f t="shared" si="3"/>
        <v>0.30365795762703557</v>
      </c>
      <c r="CR102" s="1">
        <f>data!DW102</f>
        <v>-5.7183909999999996</v>
      </c>
      <c r="CS102" s="1">
        <f>data!DX102</f>
        <v>283.06976300000002</v>
      </c>
      <c r="CT102" s="1" t="str">
        <f>data!DY102</f>
        <v>-8.879219</v>
      </c>
      <c r="CU102" s="1" t="str">
        <f>data!DZ102</f>
        <v>-13.687063</v>
      </c>
      <c r="CV102" s="1" t="str">
        <f>data!EA102</f>
        <v>5.732906</v>
      </c>
      <c r="CW102" s="1" t="str">
        <f>data!EB102</f>
        <v>3.095174</v>
      </c>
      <c r="CX102" s="1" t="str">
        <f>data!EC102</f>
        <v>283.069763</v>
      </c>
    </row>
    <row r="103" spans="1:102">
      <c r="A103" s="7">
        <f>data!A103</f>
        <v>37413</v>
      </c>
      <c r="B103" s="7" t="str">
        <f>data!K103</f>
        <v>IS26</v>
      </c>
      <c r="C103" s="1">
        <f>data!L103</f>
        <v>1756.9036377135301</v>
      </c>
      <c r="D103" s="1">
        <f>data!N103</f>
        <v>0.98402429324038998</v>
      </c>
      <c r="E103" s="1">
        <f>data!O103</f>
        <v>9.4020510784606104E-2</v>
      </c>
      <c r="F103" s="1">
        <f>data!P103</f>
        <v>1.65891510922262</v>
      </c>
      <c r="G103" s="1">
        <f>data!Q103</f>
        <v>0.18804102156921201</v>
      </c>
      <c r="H103" s="1">
        <f>data!R103</f>
        <v>1.52417940299276E-2</v>
      </c>
      <c r="I103" s="1">
        <f>data!S103</f>
        <v>8.7514099230259195E-3</v>
      </c>
      <c r="J103" s="1">
        <f>data!T103</f>
        <v>3.6511694654516501E-2</v>
      </c>
      <c r="K103" s="1">
        <f>data!U103</f>
        <v>2.1258451217168101E-2</v>
      </c>
      <c r="L103" s="1">
        <f>data!V103</f>
        <v>14.0923817718819</v>
      </c>
      <c r="M103" s="1">
        <f>data!W103</f>
        <v>12.569680066694399</v>
      </c>
      <c r="N103" s="1">
        <f>data!X103</f>
        <v>13.3310309192881</v>
      </c>
      <c r="O103" s="1">
        <f>data!Z103</f>
        <v>0.76135085259375002</v>
      </c>
      <c r="P103" s="1">
        <f>data!AA103</f>
        <v>7.5986623958722799E-2</v>
      </c>
      <c r="Q103" s="1">
        <f>data!AB103</f>
        <v>7.5992389805421903E-2</v>
      </c>
      <c r="R103" s="1">
        <f>data!AC103</f>
        <v>7.598876953125E-2</v>
      </c>
      <c r="S103" s="1">
        <f>data!AD103</f>
        <v>5.765846699049E-6</v>
      </c>
      <c r="T103" s="1">
        <f>data!AE103</f>
        <v>3.0420517033831098</v>
      </c>
      <c r="U103" s="1">
        <f>data!AF103</f>
        <v>7.781982421875E-2</v>
      </c>
      <c r="V103" s="1">
        <f>data!AG103</f>
        <v>6.5837652658087302E-3</v>
      </c>
      <c r="W103" s="1">
        <f>data!AH103</f>
        <v>8.758544921875E-2</v>
      </c>
      <c r="X103" s="1">
        <f>data!AI103</f>
        <v>1.04383605352953E-2</v>
      </c>
      <c r="Y103" s="1">
        <f>data!AJ103</f>
        <v>100</v>
      </c>
      <c r="Z103" s="1">
        <f>data!AK103</f>
        <v>7.6847607865210693E-2</v>
      </c>
      <c r="AA103" s="1">
        <f>data!AL103</f>
        <v>7.8259498994253704E-2</v>
      </c>
      <c r="AB103" s="1">
        <f>data!AM103</f>
        <v>7.8125E-2</v>
      </c>
      <c r="AC103" s="1">
        <f>data!AN103</f>
        <v>1.411891129043E-3</v>
      </c>
      <c r="AD103" s="1">
        <f>data!AO103</f>
        <v>19.045274835912998</v>
      </c>
      <c r="AE103" s="1">
        <f>data!AP103</f>
        <v>1.318359375</v>
      </c>
      <c r="AF103" s="1">
        <f>data!AQ103</f>
        <v>1.25358247532153E-5</v>
      </c>
      <c r="AG103" s="1">
        <f>data!AR103</f>
        <v>1.40625</v>
      </c>
      <c r="AH103" s="1">
        <f>data!AS103</f>
        <v>1.6698388025333E-5</v>
      </c>
      <c r="AI103" s="1">
        <f>data!AT103</f>
        <v>3.3544982534131598E-3</v>
      </c>
      <c r="AJ103" s="1">
        <f>data!AU103</f>
        <v>2.2490982202518499E-3</v>
      </c>
      <c r="AK103" s="1">
        <f>data!AV103</f>
        <v>1.89553630420498E-4</v>
      </c>
      <c r="AL103" s="1">
        <f>data!AW103</f>
        <v>1.6827021627422001E-4</v>
      </c>
      <c r="AM103" s="1">
        <f>data!AX103</f>
        <v>2.8912737288449501E-4</v>
      </c>
      <c r="AN103" s="1">
        <f>data!AY103</f>
        <v>1.90365393867215E-4</v>
      </c>
      <c r="AO103" s="1">
        <f>data!AZ103</f>
        <v>1.20073487150548E-5</v>
      </c>
      <c r="AP103" s="1">
        <f>data!BA103</f>
        <v>1.0146976651485101E-5</v>
      </c>
      <c r="AQ103" s="1">
        <f>data!BB103</f>
        <v>3.0627361373674201E-4</v>
      </c>
      <c r="AR103" s="1">
        <f>data!BC103</f>
        <v>7.3858583729529106E-5</v>
      </c>
      <c r="AS103" s="1">
        <f>data!BD103</f>
        <v>3.5188615706843798E-2</v>
      </c>
      <c r="AT103" s="1">
        <f>data!BE103</f>
        <v>2.8558713383384799E-2</v>
      </c>
      <c r="AU103" s="1">
        <f>data!BF103</f>
        <v>4.2487258004543401E-4</v>
      </c>
      <c r="AV103" s="1">
        <f>data!BG103</f>
        <v>5.5484854790444798E-4</v>
      </c>
      <c r="AW103" s="1">
        <f>data!BH103</f>
        <v>4.15594604990838E-4</v>
      </c>
      <c r="AX103" s="1">
        <f>data!BI103</f>
        <v>1.09351485139051E-3</v>
      </c>
      <c r="AY103" s="1">
        <f>data!BJ103</f>
        <v>9.4233830729608398E-5</v>
      </c>
      <c r="AZ103" s="1">
        <f>data!BK103</f>
        <v>2.0211902259870601E-4</v>
      </c>
      <c r="BA103" s="1">
        <f>data!BL103</f>
        <v>2.0237383067541402E-5</v>
      </c>
      <c r="BB103" s="1">
        <f>data!BM103</f>
        <v>3.2908733212686797E-5</v>
      </c>
      <c r="BC103" s="1">
        <f>data!BN103</f>
        <v>25.590346221974499</v>
      </c>
      <c r="BD103" s="1">
        <f>data!BO103</f>
        <v>5.9672936828761802</v>
      </c>
      <c r="BE103" s="1">
        <f>data!BP103</f>
        <v>0.58708824946659999</v>
      </c>
      <c r="BF103" s="1">
        <f>data!BQ103</f>
        <v>2.9940458603725801</v>
      </c>
      <c r="BG103" s="1">
        <f>data!BR103</f>
        <v>1.79056705491959</v>
      </c>
      <c r="BH103" s="1">
        <f>data!BS103</f>
        <v>1.2963500664249299</v>
      </c>
      <c r="BI103" s="1">
        <f>data!BT103</f>
        <v>1.70197604870019</v>
      </c>
      <c r="BJ103" s="1">
        <f>data!BU103</f>
        <v>23.799779167054901</v>
      </c>
      <c r="BK103" s="1">
        <f>data!BV103</f>
        <v>6.1064815886411896</v>
      </c>
      <c r="BL103" s="1">
        <f>data!BW103</f>
        <v>108.83988498764</v>
      </c>
      <c r="BM103" s="1">
        <f>data!BX103</f>
        <v>63.698956133206501</v>
      </c>
      <c r="BN103" s="1">
        <f>data!BY103</f>
        <v>14.2917553138626</v>
      </c>
      <c r="BO103" s="1">
        <f>data!BZ103</f>
        <v>5.1095440896840802</v>
      </c>
      <c r="BP103" s="1">
        <f>data!CA103</f>
        <v>2.5000000000000001E-2</v>
      </c>
      <c r="BQ103" s="1">
        <f>data!CB103</f>
        <v>6.2</v>
      </c>
      <c r="BR103" s="1">
        <f>data!CC103</f>
        <v>159.58799999999999</v>
      </c>
      <c r="BS103" s="1">
        <f>data!CD103</f>
        <v>0.39</v>
      </c>
      <c r="BT103" s="1">
        <f>data!CE103</f>
        <v>4</v>
      </c>
      <c r="BU103" s="1">
        <f>data!CF103</f>
        <v>0</v>
      </c>
      <c r="BV103" s="1">
        <f>data!CG103</f>
        <v>0</v>
      </c>
      <c r="BW103" s="1">
        <f>data!CH103</f>
        <v>5</v>
      </c>
      <c r="BX103" s="1">
        <f>data!CI103</f>
        <v>59</v>
      </c>
      <c r="BY103" s="1">
        <f>data!CJ103</f>
        <v>48</v>
      </c>
      <c r="BZ103" s="1">
        <f>data!CK103</f>
        <v>2081.42794549465</v>
      </c>
      <c r="CA103" s="1">
        <f>data!CL103</f>
        <v>4</v>
      </c>
      <c r="CB103" s="1">
        <f>data!DG103</f>
        <v>12.9655</v>
      </c>
      <c r="CC103" s="1">
        <f>data!J103</f>
        <v>7.58</v>
      </c>
      <c r="CD103" s="1">
        <f>data!CP103</f>
        <v>4</v>
      </c>
      <c r="CE103" s="1">
        <f>data!CQ103</f>
        <v>28</v>
      </c>
      <c r="CF103" s="1">
        <f>data!CR103</f>
        <v>30</v>
      </c>
      <c r="CG103" s="1">
        <f>data!DL103</f>
        <v>5310</v>
      </c>
      <c r="CH103" s="1">
        <f>data!B103</f>
        <v>34</v>
      </c>
      <c r="CI103" s="1">
        <f>data!C103</f>
        <v>21</v>
      </c>
      <c r="CJ103" s="1">
        <f>data!DO103</f>
        <v>157.31962024355499</v>
      </c>
      <c r="CK103" s="1">
        <f>data!CN103</f>
        <v>48.9</v>
      </c>
      <c r="CL103" s="1">
        <f>data!CO103</f>
        <v>13.7</v>
      </c>
      <c r="CM103" s="1">
        <f>data!DR103</f>
        <v>1756.9036377135301</v>
      </c>
      <c r="CN103" s="1">
        <f>data!DS103</f>
        <v>157.298073386678</v>
      </c>
      <c r="CO103" s="1">
        <f>IF(OR(data!DU103="Inf",data!DU103="NaN"),data!X103,data!DU103)</f>
        <v>13.874732332867801</v>
      </c>
      <c r="CP103" s="1">
        <f>data!DU103</f>
        <v>13.874732332867801</v>
      </c>
      <c r="CQ103" s="1">
        <f t="shared" si="3"/>
        <v>0.33086697508729379</v>
      </c>
      <c r="CR103" s="1">
        <f>data!DW103</f>
        <v>-9.7505480000000002</v>
      </c>
      <c r="CS103" s="1">
        <f>data!DX103</f>
        <v>273.26641799999999</v>
      </c>
      <c r="CT103" s="1" t="str">
        <f>data!DY103</f>
        <v>13.443975</v>
      </c>
      <c r="CU103" s="1" t="str">
        <f>data!DZ103</f>
        <v>-24.923265</v>
      </c>
      <c r="CV103" s="1" t="str">
        <f>data!EA103</f>
        <v>9.521368</v>
      </c>
      <c r="CW103" s="1" t="str">
        <f>data!EB103</f>
        <v>-2.452699</v>
      </c>
      <c r="CX103" s="1" t="str">
        <f>data!EC103</f>
        <v>273.266418</v>
      </c>
    </row>
    <row r="104" spans="1:102">
      <c r="A104" s="7">
        <f>data!A104</f>
        <v>37324</v>
      </c>
      <c r="B104" s="7" t="str">
        <f>data!K104</f>
        <v>PSDI</v>
      </c>
      <c r="C104" s="1">
        <f>data!L104</f>
        <v>5430.6</v>
      </c>
      <c r="D104" s="1">
        <f>data!N104</f>
        <v>0.29896332910414603</v>
      </c>
      <c r="E104" s="1">
        <f>data!O104</f>
        <v>8.7330184155009205E-2</v>
      </c>
      <c r="F104" s="1">
        <f>data!P104</f>
        <v>0.47232004911953501</v>
      </c>
      <c r="G104" s="1">
        <f>data!Q104</f>
        <v>0.17466036831001799</v>
      </c>
      <c r="H104" s="1">
        <f>data!R104</f>
        <v>3.6594546739424097E-2</v>
      </c>
      <c r="I104" s="1">
        <f>data!S104</f>
        <v>2.1455369395350199E-2</v>
      </c>
      <c r="J104" s="1">
        <f>data!T104</f>
        <v>3.3586514049850899E-2</v>
      </c>
      <c r="K104" s="1">
        <f>data!U104</f>
        <v>1.99067580449813E-2</v>
      </c>
      <c r="L104" s="1">
        <f>data!V104</f>
        <v>4.4805597365166401</v>
      </c>
      <c r="M104" s="1">
        <f>data!W104</f>
        <v>5.5151504635705599</v>
      </c>
      <c r="N104" s="1">
        <f>data!X104</f>
        <v>4.9978551000435996</v>
      </c>
      <c r="O104" s="1">
        <f>data!Z104</f>
        <v>0.51729536352696204</v>
      </c>
      <c r="P104" s="1">
        <f>data!AA104</f>
        <v>0.20070168150901199</v>
      </c>
      <c r="Q104" s="1">
        <f>data!AB104</f>
        <v>0.20317413501492401</v>
      </c>
      <c r="R104" s="1">
        <f>data!AC104</f>
        <v>0.20263671875</v>
      </c>
      <c r="S104" s="1">
        <f>data!AD104</f>
        <v>2.4724535059126901E-3</v>
      </c>
      <c r="T104" s="1">
        <f>data!AE104</f>
        <v>0.80529897745993195</v>
      </c>
      <c r="U104" s="1">
        <f>data!AF104</f>
        <v>0.20751953125</v>
      </c>
      <c r="V104" s="1">
        <f>data!AG104</f>
        <v>5.4795653215683297E-2</v>
      </c>
      <c r="W104" s="1">
        <f>data!AH104</f>
        <v>0.2197265625</v>
      </c>
      <c r="X104" s="1">
        <f>data!AI104</f>
        <v>2.86488455026945E-2</v>
      </c>
      <c r="Y104" s="1">
        <f>data!AJ104</f>
        <v>40</v>
      </c>
      <c r="Z104" s="1">
        <f>data!AK104</f>
        <v>0.167985132363762</v>
      </c>
      <c r="AA104" s="1">
        <f>data!AL104</f>
        <v>0.181998460791542</v>
      </c>
      <c r="AB104" s="1">
        <f>data!AM104</f>
        <v>0.17578125</v>
      </c>
      <c r="AC104" s="1">
        <f>data!AN104</f>
        <v>1.40133284277798E-2</v>
      </c>
      <c r="AD104" s="1">
        <f>data!AO104</f>
        <v>0.62898819120861105</v>
      </c>
      <c r="AE104" s="1">
        <f>data!AP104</f>
        <v>0.234375</v>
      </c>
      <c r="AF104" s="1">
        <f>data!AQ104</f>
        <v>0.12647205272520101</v>
      </c>
      <c r="AG104" s="1">
        <f>data!AR104</f>
        <v>0.3515625</v>
      </c>
      <c r="AH104" s="1">
        <f>data!AS104</f>
        <v>9.52243810261676E-3</v>
      </c>
      <c r="AI104" s="1">
        <f>data!AT104</f>
        <v>7.7621707859615197E-2</v>
      </c>
      <c r="AJ104" s="1">
        <f>data!AU104</f>
        <v>6.01241678345147E-2</v>
      </c>
      <c r="AK104" s="1">
        <f>data!AV104</f>
        <v>5.2424971273150101E-2</v>
      </c>
      <c r="AL104" s="1">
        <f>data!AW104</f>
        <v>5.2656712118318197E-2</v>
      </c>
      <c r="AM104" s="1">
        <f>data!AX104</f>
        <v>7.1733818071654304E-3</v>
      </c>
      <c r="AN104" s="1">
        <f>data!AY104</f>
        <v>7.8427823242811102E-3</v>
      </c>
      <c r="AO104" s="1">
        <f>data!AZ104</f>
        <v>1.8950858373403599E-3</v>
      </c>
      <c r="AP104" s="1">
        <f>data!BA104</f>
        <v>1.31989279759296E-3</v>
      </c>
      <c r="AQ104" s="1">
        <f>data!BB104</f>
        <v>2.29077191537951E-4</v>
      </c>
      <c r="AR104" s="1">
        <f>data!BC104</f>
        <v>2.3707142292959501E-4</v>
      </c>
      <c r="AS104" s="1">
        <f>data!BD104</f>
        <v>3.1838263410063801E-2</v>
      </c>
      <c r="AT104" s="1">
        <f>data!BE104</f>
        <v>2.37329395761826E-2</v>
      </c>
      <c r="AU104" s="1">
        <f>data!BF104</f>
        <v>8.7992139440746395E-2</v>
      </c>
      <c r="AV104" s="1">
        <f>data!BG104</f>
        <v>4.7044447408463502E-2</v>
      </c>
      <c r="AW104" s="1">
        <f>data!BH104</f>
        <v>5.9938302527617997E-3</v>
      </c>
      <c r="AX104" s="1">
        <f>data!BI104</f>
        <v>6.1481316868296203E-3</v>
      </c>
      <c r="AY104" s="1">
        <f>data!BJ104</f>
        <v>1.1752858362828601E-3</v>
      </c>
      <c r="AZ104" s="1">
        <f>data!BK104</f>
        <v>1.01263428221498E-3</v>
      </c>
      <c r="BA104" s="1">
        <f>data!BL104</f>
        <v>6.3833703186202604E-4</v>
      </c>
      <c r="BB104" s="1">
        <f>data!BM104</f>
        <v>9.6358854401220402E-4</v>
      </c>
      <c r="BC104" s="1">
        <f>data!BN104</f>
        <v>1.5000587458849499</v>
      </c>
      <c r="BD104" s="1">
        <f>data!BO104</f>
        <v>1.42272535003099</v>
      </c>
      <c r="BE104" s="1">
        <f>data!BP104</f>
        <v>0.53869108123864895</v>
      </c>
      <c r="BF104" s="1">
        <f>data!BQ104</f>
        <v>0.52198486701416202</v>
      </c>
      <c r="BG104" s="1">
        <f>data!BR104</f>
        <v>0.53033797412640504</v>
      </c>
      <c r="BH104" s="1">
        <f>data!BS104</f>
        <v>0.37767053837466302</v>
      </c>
      <c r="BI104" s="1">
        <f>data!BT104</f>
        <v>1.18130773660899E-2</v>
      </c>
      <c r="BJ104" s="1">
        <f>data!BU104</f>
        <v>0.96972077175854099</v>
      </c>
      <c r="BK104" s="1">
        <f>data!BV104</f>
        <v>1.47199947594319</v>
      </c>
      <c r="BL104" s="1">
        <f>data!BW104</f>
        <v>12.906842445207699</v>
      </c>
      <c r="BM104" s="1">
        <f>data!BX104</f>
        <v>8.9467201220198902</v>
      </c>
      <c r="BN104" s="1">
        <f>data!BY104</f>
        <v>2.82849582543265</v>
      </c>
      <c r="BO104" s="1">
        <f>data!BZ104</f>
        <v>0.100224141762407</v>
      </c>
      <c r="BP104" s="1">
        <f>data!CA104</f>
        <v>0.08</v>
      </c>
      <c r="BQ104" s="1">
        <f>data!CB104</f>
        <v>2.2000000000000002</v>
      </c>
      <c r="BR104" s="1">
        <f>data!CC104</f>
        <v>249.53200000000001</v>
      </c>
      <c r="BS104" s="1">
        <f>data!CD104</f>
        <v>0.441</v>
      </c>
      <c r="BT104" s="1">
        <f>data!CE104</f>
        <v>5</v>
      </c>
      <c r="BU104" s="1">
        <f>data!CF104</f>
        <v>30</v>
      </c>
      <c r="BV104" s="1">
        <f>data!CG104</f>
        <v>0</v>
      </c>
      <c r="BW104" s="1">
        <f>data!CH104</f>
        <v>6</v>
      </c>
      <c r="BX104" s="1">
        <f>data!CI104</f>
        <v>20</v>
      </c>
      <c r="BY104" s="1">
        <f>data!CJ104</f>
        <v>20</v>
      </c>
      <c r="BZ104" s="1">
        <f>data!CK104</f>
        <v>372.244897961616</v>
      </c>
      <c r="CA104" s="1">
        <f>data!CL104</f>
        <v>4</v>
      </c>
      <c r="CB104" s="1">
        <f>data!DG104</f>
        <v>20.485299999999999</v>
      </c>
      <c r="CC104" s="1">
        <f>data!J104</f>
        <v>0.61</v>
      </c>
      <c r="CD104" s="1">
        <f>data!CP104</f>
        <v>1</v>
      </c>
      <c r="CE104" s="1">
        <f>data!CQ104</f>
        <v>20</v>
      </c>
      <c r="CF104" s="1">
        <f>data!CR104</f>
        <v>24</v>
      </c>
      <c r="CG104" s="1">
        <f>data!DL104</f>
        <v>17970</v>
      </c>
      <c r="CH104" s="1">
        <f>data!B104</f>
        <v>6.9</v>
      </c>
      <c r="CI104" s="1">
        <f>data!C104</f>
        <v>-147.30000000000001</v>
      </c>
      <c r="CJ104" s="1">
        <f>data!DO104</f>
        <v>233.725104293535</v>
      </c>
      <c r="CK104" s="1">
        <f>data!CN104</f>
        <v>42.8</v>
      </c>
      <c r="CL104" s="1">
        <f>data!CO104</f>
        <v>-109.6</v>
      </c>
      <c r="CM104" s="1" t="str">
        <f>data!DR104</f>
        <v>NaN</v>
      </c>
      <c r="CN104" s="1" t="str">
        <f>data!DS104</f>
        <v>NaN</v>
      </c>
      <c r="CO104" s="1">
        <f>IF(OR(data!DU104="Inf",data!DU104="NaN"),data!X104,data!DU104)</f>
        <v>5.3612767685265998</v>
      </c>
      <c r="CP104" s="1">
        <f>data!DU104</f>
        <v>5.3612767685265998</v>
      </c>
      <c r="CQ104" s="1">
        <f t="shared" si="3"/>
        <v>0.30220367278797999</v>
      </c>
      <c r="CR104" s="1">
        <f>data!DW104</f>
        <v>-14.270322</v>
      </c>
      <c r="CS104" s="1">
        <f>data!DX104</f>
        <v>255.036652</v>
      </c>
      <c r="CT104" s="1" t="str">
        <f>data!DY104</f>
        <v>NaN</v>
      </c>
      <c r="CU104" s="1" t="str">
        <f>data!DZ104</f>
        <v>NaN</v>
      </c>
      <c r="CV104" s="1" t="str">
        <f>data!EA104</f>
        <v>11.517246</v>
      </c>
      <c r="CW104" s="1" t="str">
        <f>data!EB104</f>
        <v>7.729460</v>
      </c>
      <c r="CX104" s="1" t="str">
        <f>data!EC104</f>
        <v>255.036652</v>
      </c>
    </row>
    <row r="105" spans="1:102">
      <c r="A105" s="7">
        <f>data!A105</f>
        <v>37324</v>
      </c>
      <c r="B105" s="7" t="str">
        <f>data!K105</f>
        <v>nSts</v>
      </c>
      <c r="C105" s="1">
        <f>data!L105</f>
        <v>4582.7</v>
      </c>
      <c r="D105" s="1">
        <f>data!N105</f>
        <v>0.12028184125327</v>
      </c>
      <c r="E105" s="1">
        <f>data!O105</f>
        <v>1.8626835320511102E-2</v>
      </c>
      <c r="F105" s="1">
        <f>data!P105</f>
        <v>0.216144176031563</v>
      </c>
      <c r="G105" s="1">
        <f>data!Q105</f>
        <v>3.72536706410223E-2</v>
      </c>
      <c r="H105" s="1">
        <f>data!R105</f>
        <v>2.17557396306629E-2</v>
      </c>
      <c r="I105" s="1">
        <f>data!S105</f>
        <v>1.24899920393649E-2</v>
      </c>
      <c r="J105" s="1">
        <f>data!T105</f>
        <v>2.54155175222514E-2</v>
      </c>
      <c r="K105" s="1">
        <f>data!U105</f>
        <v>1.4686937302243601E-2</v>
      </c>
      <c r="L105" s="1">
        <f>data!V105</f>
        <v>4.5274647354225097</v>
      </c>
      <c r="M105" s="1">
        <f>data!W105</f>
        <v>4.4278657776291803</v>
      </c>
      <c r="N105" s="1">
        <f>data!X105</f>
        <v>4.4776652565258503</v>
      </c>
      <c r="O105" s="1">
        <f>data!Z105</f>
        <v>4.9799478896666499E-2</v>
      </c>
      <c r="P105" s="1">
        <f>data!AA105</f>
        <v>0.22437924471533299</v>
      </c>
      <c r="Q105" s="1">
        <f>data!AB105</f>
        <v>0.226943605804411</v>
      </c>
      <c r="R105" s="1">
        <f>data!AC105</f>
        <v>0.225830078125</v>
      </c>
      <c r="S105" s="1">
        <f>data!AD105</f>
        <v>2.5643610890777901E-3</v>
      </c>
      <c r="T105" s="1">
        <f>data!AE105</f>
        <v>0.45243798546026598</v>
      </c>
      <c r="U105" s="1">
        <f>data!AF105</f>
        <v>0.235595703125</v>
      </c>
      <c r="V105" s="1">
        <f>data!AG105</f>
        <v>0.106697309832502</v>
      </c>
      <c r="W105" s="1">
        <f>data!AH105</f>
        <v>0.250244140625</v>
      </c>
      <c r="X105" s="1">
        <f>data!AI105</f>
        <v>6.2468533073348202E-2</v>
      </c>
      <c r="Y105" s="1">
        <f>data!AJ105</f>
        <v>40</v>
      </c>
      <c r="Z105" s="1">
        <f>data!AK105</f>
        <v>0.19250449019739299</v>
      </c>
      <c r="AA105" s="1">
        <f>data!AL105</f>
        <v>0.220747227220875</v>
      </c>
      <c r="AB105" s="1">
        <f>data!AM105</f>
        <v>0.21484375</v>
      </c>
      <c r="AC105" s="1">
        <f>data!AN105</f>
        <v>2.82427370234823E-2</v>
      </c>
      <c r="AD105" s="1">
        <f>data!AO105</f>
        <v>0.29140973117198898</v>
      </c>
      <c r="AE105" s="1">
        <f>data!AP105</f>
        <v>0.3125</v>
      </c>
      <c r="AF105" s="1">
        <f>data!AQ105</f>
        <v>1.83076495930833E-2</v>
      </c>
      <c r="AG105" s="1">
        <f>data!AR105</f>
        <v>0.56640625</v>
      </c>
      <c r="AH105" s="1">
        <f>data!AS105</f>
        <v>8.5623605479251701E-5</v>
      </c>
      <c r="AI105" s="1">
        <f>data!AT105</f>
        <v>4.7245885668354602E-2</v>
      </c>
      <c r="AJ105" s="1">
        <f>data!AU105</f>
        <v>4.9787473666379797E-2</v>
      </c>
      <c r="AK105" s="1">
        <f>data!AV105</f>
        <v>2.1839796540365601E-2</v>
      </c>
      <c r="AL105" s="1">
        <f>data!AW105</f>
        <v>1.29662767384131E-2</v>
      </c>
      <c r="AM105" s="1">
        <f>data!AX105</f>
        <v>1.7226782838299999E-3</v>
      </c>
      <c r="AN105" s="1">
        <f>data!AY105</f>
        <v>1.2880404195442E-3</v>
      </c>
      <c r="AO105" s="1">
        <f>data!AZ105</f>
        <v>4.28109453614943E-4</v>
      </c>
      <c r="AP105" s="1">
        <f>data!BA105</f>
        <v>4.8438223756149299E-4</v>
      </c>
      <c r="AQ105" s="1">
        <f>data!BB105</f>
        <v>1.7781232076047901E-4</v>
      </c>
      <c r="AR105" s="1">
        <f>data!BC105</f>
        <v>1.6341406531608399E-4</v>
      </c>
      <c r="AS105" s="1">
        <f>data!BD105</f>
        <v>1.4679929079788E-2</v>
      </c>
      <c r="AT105" s="1">
        <f>data!BE105</f>
        <v>1.39770427085599E-2</v>
      </c>
      <c r="AU105" s="1">
        <f>data!BF105</f>
        <v>4.4597645262483498E-2</v>
      </c>
      <c r="AV105" s="1">
        <f>data!BG105</f>
        <v>6.2609286332760306E-2</v>
      </c>
      <c r="AW105" s="1">
        <f>data!BH105</f>
        <v>3.8985962653234202E-3</v>
      </c>
      <c r="AX105" s="1">
        <f>data!BI105</f>
        <v>3.2512906656825299E-3</v>
      </c>
      <c r="AY105" s="1">
        <f>data!BJ105</f>
        <v>4.8476386635636098E-4</v>
      </c>
      <c r="AZ105" s="1">
        <f>data!BK105</f>
        <v>4.1825063840081702E-4</v>
      </c>
      <c r="BA105" s="1">
        <f>data!BL105</f>
        <v>1.5484377320480001E-4</v>
      </c>
      <c r="BB105" s="1">
        <f>data!BM105</f>
        <v>1.13335455491004E-4</v>
      </c>
      <c r="BC105" s="1">
        <f>data!BN105</f>
        <v>0.50362146237308003</v>
      </c>
      <c r="BD105" s="1">
        <f>data!BO105</f>
        <v>7.8523523387018304E-2</v>
      </c>
      <c r="BE105" s="1">
        <f>data!BP105</f>
        <v>0.24878158556907901</v>
      </c>
      <c r="BF105" s="1">
        <f>data!BQ105</f>
        <v>0.303178692617317</v>
      </c>
      <c r="BG105" s="1">
        <f>data!BR105</f>
        <v>0.27598013909319802</v>
      </c>
      <c r="BH105" s="1">
        <f>data!BS105</f>
        <v>3.9186857844850299E-2</v>
      </c>
      <c r="BI105" s="1">
        <f>data!BT105</f>
        <v>3.8464563270739001E-2</v>
      </c>
      <c r="BJ105" s="1">
        <f>data!BU105</f>
        <v>0.22764132327988201</v>
      </c>
      <c r="BK105" s="1">
        <f>data!BV105</f>
        <v>8.7758495616459306E-2</v>
      </c>
      <c r="BL105" s="1">
        <f>data!BW105</f>
        <v>9.9350414971378793</v>
      </c>
      <c r="BM105" s="1">
        <f>data!BX105</f>
        <v>5.95521369202672</v>
      </c>
      <c r="BN105" s="1">
        <f>data!BY105</f>
        <v>1.8248467590017701</v>
      </c>
      <c r="BO105" s="1">
        <f>data!BZ105</f>
        <v>8.6696613694956098E-2</v>
      </c>
      <c r="BP105" s="1">
        <f>data!CA105</f>
        <v>0.15</v>
      </c>
      <c r="BQ105" s="1">
        <f>data!CB105</f>
        <v>4</v>
      </c>
      <c r="BR105" s="1">
        <f>data!CC105</f>
        <v>240.90199999999999</v>
      </c>
      <c r="BS105" s="1">
        <f>data!CD105</f>
        <v>0.36499999999999999</v>
      </c>
      <c r="BT105" s="1">
        <f>data!CE105</f>
        <v>4</v>
      </c>
      <c r="BU105" s="1">
        <f>data!CF105</f>
        <v>3</v>
      </c>
      <c r="BV105" s="1">
        <f>data!CG105</f>
        <v>28</v>
      </c>
      <c r="BW105" s="1">
        <f>data!CH105</f>
        <v>5</v>
      </c>
      <c r="BX105" s="1">
        <f>data!CI105</f>
        <v>31</v>
      </c>
      <c r="BY105" s="1">
        <f>data!CJ105</f>
        <v>42</v>
      </c>
      <c r="BZ105" s="1">
        <f>data!CK105</f>
        <v>427.68007135391201</v>
      </c>
      <c r="CA105" s="1">
        <f>data!CL105</f>
        <v>5</v>
      </c>
      <c r="CB105" s="1">
        <f>data!DG105</f>
        <v>16.8123</v>
      </c>
      <c r="CC105" s="1">
        <f>data!J105</f>
        <v>0.61</v>
      </c>
      <c r="CD105" s="1">
        <f>data!CP105</f>
        <v>1</v>
      </c>
      <c r="CE105" s="1">
        <f>data!CQ105</f>
        <v>20</v>
      </c>
      <c r="CF105" s="1">
        <f>data!CR105</f>
        <v>24</v>
      </c>
      <c r="CG105" s="1">
        <f>data!DL105</f>
        <v>15046</v>
      </c>
      <c r="CH105" s="1">
        <f>data!B105</f>
        <v>6.9</v>
      </c>
      <c r="CI105" s="1">
        <f>data!C105</f>
        <v>-147.30000000000001</v>
      </c>
      <c r="CJ105" s="1">
        <f>data!DO105</f>
        <v>231.5213</v>
      </c>
      <c r="CK105" s="1">
        <f>data!CN105</f>
        <v>36.700000000000003</v>
      </c>
      <c r="CL105" s="1">
        <f>data!CO105</f>
        <v>-115.96</v>
      </c>
      <c r="CM105" s="1" t="str">
        <f>data!DR105</f>
        <v>NaN</v>
      </c>
      <c r="CN105" s="1" t="str">
        <f>data!DS105</f>
        <v>NaN</v>
      </c>
      <c r="CO105" s="1">
        <f>IF(OR(data!DU105="Inf",data!DU105="NaN"),data!X105,data!DU105)</f>
        <v>4.73926528071918</v>
      </c>
      <c r="CP105" s="1">
        <f>data!DU105</f>
        <v>4.73926528071918</v>
      </c>
      <c r="CQ105" s="1">
        <f t="shared" si="3"/>
        <v>0.30457929017679114</v>
      </c>
      <c r="CR105" s="1">
        <f>data!DW105</f>
        <v>-7.1664000000000003</v>
      </c>
      <c r="CS105" s="1">
        <f>data!DX105</f>
        <v>269.399384</v>
      </c>
      <c r="CT105" s="1" t="str">
        <f>data!DY105</f>
        <v>17.659760</v>
      </c>
      <c r="CU105" s="1" t="str">
        <f>data!DZ105</f>
        <v>16.507948</v>
      </c>
      <c r="CV105" s="1" t="str">
        <f>data!EA105</f>
        <v>6.636260</v>
      </c>
      <c r="CW105" s="1" t="str">
        <f>data!EB105</f>
        <v>5.717756</v>
      </c>
      <c r="CX105" s="1" t="str">
        <f>data!EC105</f>
        <v>269.399384</v>
      </c>
    </row>
    <row r="106" spans="1:102">
      <c r="A106" s="7">
        <f>data!A106</f>
        <v>37324</v>
      </c>
      <c r="B106" s="7" t="str">
        <f>data!K106</f>
        <v>IS59</v>
      </c>
      <c r="C106" s="1">
        <f>data!L106</f>
        <v>1688.9564976509901</v>
      </c>
      <c r="D106" s="1">
        <f>data!N106</f>
        <v>0.214354001515451</v>
      </c>
      <c r="E106" s="1">
        <f>data!O106</f>
        <v>2.254169676326E-2</v>
      </c>
      <c r="F106" s="1">
        <f>data!P106</f>
        <v>0.36137558173387602</v>
      </c>
      <c r="G106" s="1">
        <f>data!Q106</f>
        <v>4.5083393526520001E-2</v>
      </c>
      <c r="H106" s="1">
        <f>data!R106</f>
        <v>1.5029572335407001E-2</v>
      </c>
      <c r="I106" s="1">
        <f>data!S106</f>
        <v>9.0206102641843793E-3</v>
      </c>
      <c r="J106" s="1">
        <f>data!T106</f>
        <v>1.5336669204231599E-2</v>
      </c>
      <c r="K106" s="1">
        <f>data!U106</f>
        <v>8.9130681448075198E-3</v>
      </c>
      <c r="L106" s="1">
        <f>data!V106</f>
        <v>9.2253501949784003</v>
      </c>
      <c r="M106" s="1">
        <f>data!W106</f>
        <v>7.7958995371183999</v>
      </c>
      <c r="N106" s="1">
        <f>data!X106</f>
        <v>8.5106248660483992</v>
      </c>
      <c r="O106" s="1">
        <f>data!Z106</f>
        <v>0.71472532893000096</v>
      </c>
      <c r="P106" s="1">
        <f>data!AA106</f>
        <v>9.7631414221350299E-2</v>
      </c>
      <c r="Q106" s="1">
        <f>data!AB106</f>
        <v>9.7856759416950295E-2</v>
      </c>
      <c r="R106" s="1">
        <f>data!AC106</f>
        <v>9.765625E-2</v>
      </c>
      <c r="S106" s="1">
        <f>data!AD106</f>
        <v>2.2534519560003799E-4</v>
      </c>
      <c r="T106" s="1">
        <f>data!AE106</f>
        <v>0.32838614966299601</v>
      </c>
      <c r="U106" s="1">
        <f>data!AF106</f>
        <v>0.15380859375</v>
      </c>
      <c r="V106" s="1">
        <f>data!AG106</f>
        <v>1.1029499929284E-2</v>
      </c>
      <c r="W106" s="1">
        <f>data!AH106</f>
        <v>0.172119140625</v>
      </c>
      <c r="X106" s="1">
        <f>data!AI106</f>
        <v>2.0058052421133898E-2</v>
      </c>
      <c r="Y106" s="1">
        <f>data!AJ106</f>
        <v>50</v>
      </c>
      <c r="Z106" s="1">
        <f>data!AK106</f>
        <v>5.9615350116787397E-2</v>
      </c>
      <c r="AA106" s="1">
        <f>data!AL106</f>
        <v>0.149726973985988</v>
      </c>
      <c r="AB106" s="1">
        <f>data!AM106</f>
        <v>9.765625E-2</v>
      </c>
      <c r="AC106" s="1">
        <f>data!AN106</f>
        <v>9.0111623869201005E-2</v>
      </c>
      <c r="AD106" s="1">
        <f>data!AO106</f>
        <v>0.57566637203644899</v>
      </c>
      <c r="AE106" s="1">
        <f>data!AP106</f>
        <v>0.1953125</v>
      </c>
      <c r="AF106" s="1">
        <f>data!AQ106</f>
        <v>2.0137174667441401E-2</v>
      </c>
      <c r="AG106" s="1">
        <f>data!AR106</f>
        <v>1.3671875</v>
      </c>
      <c r="AH106" s="1">
        <f>data!AS106</f>
        <v>2.2751168042163102E-6</v>
      </c>
      <c r="AI106" s="1">
        <f>data!AT106</f>
        <v>8.6773176116557204E-4</v>
      </c>
      <c r="AJ106" s="1">
        <f>data!AU106</f>
        <v>1.4698690447252599E-3</v>
      </c>
      <c r="AK106" s="1">
        <f>data!AV106</f>
        <v>7.3373011979202601E-3</v>
      </c>
      <c r="AL106" s="1">
        <f>data!AW106</f>
        <v>7.7972487644718102E-3</v>
      </c>
      <c r="AM106" s="1">
        <f>data!AX106</f>
        <v>1.2015454229619301E-4</v>
      </c>
      <c r="AN106" s="1">
        <f>data!AY106</f>
        <v>1.0959385577786E-4</v>
      </c>
      <c r="AO106" s="1">
        <f>data!AZ106</f>
        <v>1.78170912615863E-5</v>
      </c>
      <c r="AP106" s="1">
        <f>data!BA106</f>
        <v>2.2444614236205498E-5</v>
      </c>
      <c r="AQ106" s="1">
        <f>data!BB106</f>
        <v>1.31628200240737E-5</v>
      </c>
      <c r="AR106" s="1">
        <f>data!BC106</f>
        <v>1.49898240813509E-5</v>
      </c>
      <c r="AS106" s="1">
        <f>data!BD106</f>
        <v>0.16847316425876399</v>
      </c>
      <c r="AT106" s="1">
        <f>data!BE106</f>
        <v>0.303481077200629</v>
      </c>
      <c r="AU106" s="1">
        <f>data!BF106</f>
        <v>3.30129387272921E-2</v>
      </c>
      <c r="AV106" s="1">
        <f>data!BG106</f>
        <v>2.52427222821065E-2</v>
      </c>
      <c r="AW106" s="1">
        <f>data!BH106</f>
        <v>4.0665618541085998E-4</v>
      </c>
      <c r="AX106" s="1">
        <f>data!BI106</f>
        <v>2.7236142337689202E-4</v>
      </c>
      <c r="AY106" s="1">
        <f>data!BJ106</f>
        <v>9.0980843257559997E-5</v>
      </c>
      <c r="AZ106" s="1">
        <f>data!BK106</f>
        <v>1.0985354208185801E-4</v>
      </c>
      <c r="BA106" s="1">
        <f>data!BL106</f>
        <v>1.0851180390979499E-5</v>
      </c>
      <c r="BB106" s="1">
        <f>data!BM106</f>
        <v>1.8361416873135102E-5</v>
      </c>
      <c r="BC106" s="1">
        <f>data!BN106</f>
        <v>0.55519251904116496</v>
      </c>
      <c r="BD106" s="1">
        <f>data!BO106</f>
        <v>0.120108067074699</v>
      </c>
      <c r="BE106" s="1">
        <f>data!BP106</f>
        <v>0.123642039029194</v>
      </c>
      <c r="BF106" s="1">
        <f>data!BQ106</f>
        <v>0.15926651629490801</v>
      </c>
      <c r="BG106" s="1">
        <f>data!BR106</f>
        <v>0.14145427766205099</v>
      </c>
      <c r="BH106" s="1">
        <f>data!BS106</f>
        <v>4.9669083288216398E-2</v>
      </c>
      <c r="BI106" s="1">
        <f>data!BT106</f>
        <v>2.5190309450812399E-2</v>
      </c>
      <c r="BJ106" s="1">
        <f>data!BU106</f>
        <v>0.41373824137911303</v>
      </c>
      <c r="BK106" s="1">
        <f>data!BV106</f>
        <v>0.129972941842186</v>
      </c>
      <c r="BL106" s="1">
        <f>data!BW106</f>
        <v>24.044302370636199</v>
      </c>
      <c r="BM106" s="1">
        <f>data!BX106</f>
        <v>14.739622783901901</v>
      </c>
      <c r="BN106" s="1">
        <f>data!BY106</f>
        <v>3.9248902770376102</v>
      </c>
      <c r="BO106" s="1">
        <f>data!BZ106</f>
        <v>0.349747813607859</v>
      </c>
      <c r="BP106" s="1">
        <f>data!CA106</f>
        <v>5.1999999999999998E-2</v>
      </c>
      <c r="BQ106" s="1">
        <f>data!CB106</f>
        <v>5</v>
      </c>
      <c r="BR106" s="1">
        <f>data!CC106</f>
        <v>146.31399999999999</v>
      </c>
      <c r="BS106" s="1">
        <f>data!CD106</f>
        <v>0.34</v>
      </c>
      <c r="BT106" s="1">
        <f>data!CE106</f>
        <v>1</v>
      </c>
      <c r="BU106" s="1">
        <f>data!CF106</f>
        <v>30</v>
      </c>
      <c r="BV106" s="1">
        <f>data!CG106</f>
        <v>0</v>
      </c>
      <c r="BW106" s="1">
        <f>data!CH106</f>
        <v>2</v>
      </c>
      <c r="BX106" s="1">
        <f>data!CI106</f>
        <v>58</v>
      </c>
      <c r="BY106" s="1">
        <f>data!CJ106</f>
        <v>0</v>
      </c>
      <c r="BZ106" s="1">
        <f>data!CK106</f>
        <v>488.571428537369</v>
      </c>
      <c r="CA106" s="1">
        <f>data!CL106</f>
        <v>3</v>
      </c>
      <c r="CB106" s="1">
        <f>data!DG106</f>
        <v>3.6036000000000001</v>
      </c>
      <c r="CC106" s="1">
        <f>data!J106</f>
        <v>0.61</v>
      </c>
      <c r="CD106" s="1">
        <f>data!CP106</f>
        <v>1</v>
      </c>
      <c r="CE106" s="1">
        <f>data!CQ106</f>
        <v>20</v>
      </c>
      <c r="CF106" s="1">
        <f>data!CR106</f>
        <v>24</v>
      </c>
      <c r="CG106" s="1">
        <f>data!DL106</f>
        <v>5863</v>
      </c>
      <c r="CH106" s="1">
        <f>data!B106</f>
        <v>6.9</v>
      </c>
      <c r="CI106" s="1">
        <f>data!C106</f>
        <v>-147.30000000000001</v>
      </c>
      <c r="CJ106" s="1">
        <f>data!DO106</f>
        <v>147.46758342454899</v>
      </c>
      <c r="CK106" s="1">
        <f>data!CN106</f>
        <v>19.600000000000001</v>
      </c>
      <c r="CL106" s="1">
        <f>data!CO106</f>
        <v>-155.30000000000001</v>
      </c>
      <c r="CM106" s="1">
        <f>data!DR106</f>
        <v>1688.9564976509901</v>
      </c>
      <c r="CN106" s="1">
        <f>data!DS106</f>
        <v>145.51803786320301</v>
      </c>
      <c r="CO106" s="1">
        <f>IF(OR(data!DU106="Inf",data!DU106="NaN"),data!X106,data!DU106)</f>
        <v>8.6184367179173496</v>
      </c>
      <c r="CP106" s="1">
        <f>data!DU106</f>
        <v>8.6184367179173496</v>
      </c>
      <c r="CQ106" s="1">
        <f t="shared" si="3"/>
        <v>0.28807035607214565</v>
      </c>
      <c r="CR106" s="1">
        <f>data!DW106</f>
        <v>-0.39117299999999999</v>
      </c>
      <c r="CS106" s="1">
        <f>data!DX106</f>
        <v>277.62753300000003</v>
      </c>
      <c r="CT106" s="1" t="str">
        <f>data!DY106</f>
        <v>3.356961</v>
      </c>
      <c r="CU106" s="1" t="str">
        <f>data!DZ106</f>
        <v>-7.063863</v>
      </c>
      <c r="CV106" s="1" t="str">
        <f>data!EA106</f>
        <v>0.309909</v>
      </c>
      <c r="CW106" s="1" t="str">
        <f>data!EB106</f>
        <v>-1.909308</v>
      </c>
      <c r="CX106" s="1" t="str">
        <f>data!EC106</f>
        <v>277.627533</v>
      </c>
    </row>
    <row r="107" spans="1:102">
      <c r="A107" s="7">
        <f>data!A107</f>
        <v>37095</v>
      </c>
      <c r="B107" s="7" t="str">
        <f>data!K107</f>
        <v>EC1</v>
      </c>
      <c r="C107" s="1">
        <f>data!L107</f>
        <v>322.7</v>
      </c>
      <c r="D107" s="1">
        <f>data!N107</f>
        <v>0.93463148198968504</v>
      </c>
      <c r="E107" s="1">
        <f>data!O107</f>
        <v>0.18672216976063999</v>
      </c>
      <c r="F107" s="1">
        <f>data!P107</f>
        <v>1.61561084560919</v>
      </c>
      <c r="G107" s="1">
        <f>data!Q107</f>
        <v>0.37344433952127898</v>
      </c>
      <c r="H107" s="1">
        <f>data!R107</f>
        <v>3.6191046855215403E-2</v>
      </c>
      <c r="I107" s="1">
        <f>data!S107</f>
        <v>2.1657718064122901E-2</v>
      </c>
      <c r="J107" s="1">
        <f>data!T107</f>
        <v>3.2404388961547501E-2</v>
      </c>
      <c r="K107" s="1">
        <f>data!U107</f>
        <v>1.9337928180032701E-2</v>
      </c>
      <c r="L107" s="1">
        <f>data!V107</f>
        <v>3.0665309010271899</v>
      </c>
      <c r="M107" s="1">
        <f>data!W107</f>
        <v>2.5754571744271302</v>
      </c>
      <c r="N107" s="1">
        <f>data!X107</f>
        <v>2.8209940377271598</v>
      </c>
      <c r="O107" s="1">
        <f>data!Z107</f>
        <v>0.24553686330003199</v>
      </c>
      <c r="P107" s="1">
        <f>data!AA107</f>
        <v>0.36061748685073097</v>
      </c>
      <c r="Q107" s="1">
        <f>data!AB107</f>
        <v>0.36080624424159902</v>
      </c>
      <c r="R107" s="1">
        <f>data!AC107</f>
        <v>0.36068359374999998</v>
      </c>
      <c r="S107" s="1">
        <f>data!AD107</f>
        <v>1.88757390868488E-4</v>
      </c>
      <c r="T107" s="1">
        <f>data!AE107</f>
        <v>8.3948977931804301</v>
      </c>
      <c r="U107" s="1">
        <f>data!AF107</f>
        <v>0.37596679687500001</v>
      </c>
      <c r="V107" s="1">
        <f>data!AG107</f>
        <v>3.9466935582511499E-2</v>
      </c>
      <c r="W107" s="1">
        <f>data!AH107</f>
        <v>0.39124999999999999</v>
      </c>
      <c r="X107" s="1">
        <f>data!AI107</f>
        <v>0.102392353138167</v>
      </c>
      <c r="Y107" s="1">
        <f>data!AJ107</f>
        <v>60</v>
      </c>
      <c r="Z107" s="1">
        <f>data!AK107</f>
        <v>0.35913820552210501</v>
      </c>
      <c r="AA107" s="1">
        <f>data!AL107</f>
        <v>0.37079652551292902</v>
      </c>
      <c r="AB107" s="1">
        <f>data!AM107</f>
        <v>0.36679687500000002</v>
      </c>
      <c r="AC107" s="1">
        <f>data!AN107</f>
        <v>1.16583199908244E-2</v>
      </c>
      <c r="AD107" s="1">
        <f>data!AO107</f>
        <v>9.8515530932133792</v>
      </c>
      <c r="AE107" s="1">
        <f>data!AP107</f>
        <v>0.59910156250000002</v>
      </c>
      <c r="AF107" s="1">
        <f>data!AQ107</f>
        <v>8.0568203206237102E-2</v>
      </c>
      <c r="AG107" s="1">
        <f>data!AR107</f>
        <v>2.5553515624999998</v>
      </c>
      <c r="AH107" s="1">
        <f>data!AS107</f>
        <v>5.1061878244884498E-4</v>
      </c>
      <c r="AI107" s="1">
        <f>data!AT107</f>
        <v>3.3639992467722403E-2</v>
      </c>
      <c r="AJ107" s="1">
        <f>data!AU107</f>
        <v>2.8739959556835001E-2</v>
      </c>
      <c r="AK107" s="1">
        <f>data!AV107</f>
        <v>0.129591040290016</v>
      </c>
      <c r="AL107" s="1">
        <f>data!AW107</f>
        <v>0.127140025687659</v>
      </c>
      <c r="AM107" s="1">
        <f>data!AX107</f>
        <v>4.0517144713295802E-2</v>
      </c>
      <c r="AN107" s="1">
        <f>data!AY107</f>
        <v>4.0732689019559502E-2</v>
      </c>
      <c r="AO107" s="1">
        <f>data!AZ107</f>
        <v>1.9639998022068601E-3</v>
      </c>
      <c r="AP107" s="1">
        <f>data!BA107</f>
        <v>1.44008699178628E-3</v>
      </c>
      <c r="AQ107" s="1">
        <f>data!BB107</f>
        <v>2.4621051133331198E-3</v>
      </c>
      <c r="AR107" s="1">
        <f>data!BC107</f>
        <v>2.5414218841242199E-3</v>
      </c>
      <c r="AS107" s="1">
        <f>data!BD107</f>
        <v>8.5041291801174604E-2</v>
      </c>
      <c r="AT107" s="1">
        <f>data!BE107</f>
        <v>0.12978708820620299</v>
      </c>
      <c r="AU107" s="1">
        <f>data!BF107</f>
        <v>0.13414751227309499</v>
      </c>
      <c r="AV107" s="1">
        <f>data!BG107</f>
        <v>0.168537483985121</v>
      </c>
      <c r="AW107" s="1">
        <f>data!BH107</f>
        <v>5.3137237380213601E-2</v>
      </c>
      <c r="AX107" s="1">
        <f>data!BI107</f>
        <v>8.5235782126204904E-2</v>
      </c>
      <c r="AY107" s="1">
        <f>data!BJ107</f>
        <v>1.2942910546160501E-2</v>
      </c>
      <c r="AZ107" s="1">
        <f>data!BK107</f>
        <v>1.2402597069414101E-2</v>
      </c>
      <c r="BA107" s="1">
        <f>data!BL107</f>
        <v>6.7630502799786701E-3</v>
      </c>
      <c r="BB107" s="1">
        <f>data!BM107</f>
        <v>9.2017301471331095E-3</v>
      </c>
      <c r="BC107" s="1">
        <f>data!BN107</f>
        <v>3.9790639148043301</v>
      </c>
      <c r="BD107" s="1">
        <f>data!BO107</f>
        <v>1.7852385984854999</v>
      </c>
      <c r="BE107" s="1">
        <f>data!BP107</f>
        <v>0.488417286286286</v>
      </c>
      <c r="BF107" s="1">
        <f>data!BQ107</f>
        <v>0.43596077243871401</v>
      </c>
      <c r="BG107" s="1">
        <f>data!BR107</f>
        <v>0.4621890293625</v>
      </c>
      <c r="BH107" s="1">
        <f>data!BS107</f>
        <v>0.710987116812827</v>
      </c>
      <c r="BI107" s="1">
        <f>data!BT107</f>
        <v>3.7092356659024002E-2</v>
      </c>
      <c r="BJ107" s="1">
        <f>data!BU107</f>
        <v>3.5168748854418301</v>
      </c>
      <c r="BK107" s="1">
        <f>data!BV107</f>
        <v>1.92160857975715</v>
      </c>
      <c r="BL107" s="1">
        <f>data!BW107</f>
        <v>44.641174710213299</v>
      </c>
      <c r="BM107" s="1">
        <f>data!BX107</f>
        <v>28.638092342065899</v>
      </c>
      <c r="BN107" s="1">
        <f>data!BY107</f>
        <v>8.6091699759569593</v>
      </c>
      <c r="BO107" s="1">
        <f>data!BZ107</f>
        <v>1.05958552666918</v>
      </c>
      <c r="BP107" s="1">
        <f>data!CA107</f>
        <v>0.1</v>
      </c>
      <c r="BQ107" s="1">
        <f>data!CB107</f>
        <v>39</v>
      </c>
      <c r="BR107" s="1">
        <f>data!CC107</f>
        <v>11.000999999999999</v>
      </c>
      <c r="BS107" s="1">
        <f>data!CD107</f>
        <v>0.43099999999999999</v>
      </c>
      <c r="BT107" s="1">
        <f>data!CE107</f>
        <v>22</v>
      </c>
      <c r="BU107" s="1">
        <f>data!CF107</f>
        <v>0</v>
      </c>
      <c r="BV107" s="1">
        <f>data!CG107</f>
        <v>0</v>
      </c>
      <c r="BW107" s="1">
        <f>data!CH107</f>
        <v>22</v>
      </c>
      <c r="BX107" s="1">
        <f>data!CI107</f>
        <v>37</v>
      </c>
      <c r="BY107" s="1">
        <f>data!CJ107</f>
        <v>47</v>
      </c>
      <c r="BZ107" s="1">
        <f>data!CK107</f>
        <v>266.90169215202297</v>
      </c>
      <c r="CA107" s="1">
        <f>data!CL107</f>
        <v>3</v>
      </c>
      <c r="CB107" s="1">
        <f>data!DG107</f>
        <v>-5.0467000000000004</v>
      </c>
      <c r="CC107" s="1">
        <f>data!J107</f>
        <v>2.87</v>
      </c>
      <c r="CD107" s="1">
        <f>data!CP107</f>
        <v>22</v>
      </c>
      <c r="CE107" s="1">
        <f>data!CQ107</f>
        <v>19</v>
      </c>
      <c r="CF107" s="1">
        <f>data!CR107</f>
        <v>0</v>
      </c>
      <c r="CG107" s="1">
        <f>data!DL107</f>
        <v>1140</v>
      </c>
      <c r="CH107" s="1">
        <f>data!B107</f>
        <v>41.3</v>
      </c>
      <c r="CI107" s="1">
        <f>data!C107</f>
        <v>-77.5</v>
      </c>
      <c r="CJ107" s="1">
        <f>data!DO107</f>
        <v>354.08280000000002</v>
      </c>
      <c r="CK107" s="1">
        <f>data!CN107</f>
        <v>38.4</v>
      </c>
      <c r="CL107" s="1">
        <f>data!CO107</f>
        <v>-77.099999999999994</v>
      </c>
      <c r="CM107" s="1" t="str">
        <f>data!DR107</f>
        <v>NaN</v>
      </c>
      <c r="CN107" s="1" t="str">
        <f>data!DS107</f>
        <v>NaN</v>
      </c>
      <c r="CO107" s="1">
        <f>IF(OR(data!DU107="Inf",data!DU107="NaN"),data!X107,data!DU107)</f>
        <v>2.77158106742292</v>
      </c>
      <c r="CP107" s="1">
        <f>data!DU107</f>
        <v>2.77158106742292</v>
      </c>
      <c r="CQ107" s="1">
        <f t="shared" si="3"/>
        <v>0.28307017543859647</v>
      </c>
      <c r="CR107" s="1">
        <f>data!DW107</f>
        <v>4.4580219999999997</v>
      </c>
      <c r="CS107" s="1">
        <f>data!DX107</f>
        <v>280.16677900000002</v>
      </c>
      <c r="CT107" s="1" t="str">
        <f>data!DY107</f>
        <v>-4.937185</v>
      </c>
      <c r="CU107" s="1" t="str">
        <f>data!DZ107</f>
        <v>44.185314</v>
      </c>
      <c r="CV107" s="1" t="str">
        <f>data!EA107</f>
        <v>-3.226335</v>
      </c>
      <c r="CW107" s="1" t="str">
        <f>data!EB107</f>
        <v>-3.931018</v>
      </c>
      <c r="CX107" s="1" t="str">
        <f>data!EC107</f>
        <v>280.166779</v>
      </c>
    </row>
    <row r="108" spans="1:102">
      <c r="A108" s="7">
        <f>data!A108</f>
        <v>37004</v>
      </c>
      <c r="B108" s="7" t="str">
        <f>data!K108</f>
        <v>SSG0</v>
      </c>
      <c r="C108" s="1">
        <f>data!L108</f>
        <v>2038.5</v>
      </c>
      <c r="D108" s="1">
        <f>data!N108</f>
        <v>0.67384949363906199</v>
      </c>
      <c r="E108" s="1">
        <f>data!O108</f>
        <v>6.4596573601315502E-2</v>
      </c>
      <c r="F108" s="1">
        <f>data!P108</f>
        <v>1.0959820657145201</v>
      </c>
      <c r="G108" s="1">
        <f>data!Q108</f>
        <v>0.129193147202631</v>
      </c>
      <c r="H108" s="1">
        <f>data!R108</f>
        <v>0</v>
      </c>
      <c r="I108" s="1">
        <f>data!S108</f>
        <v>0</v>
      </c>
      <c r="J108" s="1">
        <f>data!T108</f>
        <v>2.0572134779914101E-2</v>
      </c>
      <c r="K108" s="1">
        <f>data!U108</f>
        <v>1.21642050059585E-2</v>
      </c>
      <c r="L108" s="1">
        <f>data!V108</f>
        <v>4.1704809227433897</v>
      </c>
      <c r="M108" s="1">
        <f>data!W108</f>
        <v>4.0409370617467504</v>
      </c>
      <c r="N108" s="1">
        <f>data!X108</f>
        <v>4.10570899224507</v>
      </c>
      <c r="O108" s="1">
        <f>data!Z108</f>
        <v>6.4771930498324096E-2</v>
      </c>
      <c r="P108" s="1">
        <f>data!AA108</f>
        <v>0.19529801692783599</v>
      </c>
      <c r="Q108" s="1">
        <f>data!AB108</f>
        <v>0.19531007928484201</v>
      </c>
      <c r="R108" s="1">
        <f>data!AC108</f>
        <v>0.195299889648438</v>
      </c>
      <c r="S108" s="1">
        <f>data!AD108</f>
        <v>1.20623570053768E-5</v>
      </c>
      <c r="T108" s="1">
        <f>data!AE108</f>
        <v>2.04204150445192</v>
      </c>
      <c r="U108" s="1">
        <f>data!AF108</f>
        <v>0.23191861895752</v>
      </c>
      <c r="V108" s="1">
        <f>data!AG108</f>
        <v>5.4380356503991298E-2</v>
      </c>
      <c r="W108" s="1">
        <f>data!AH108</f>
        <v>0.24778673499145501</v>
      </c>
      <c r="X108" s="1">
        <f>data!AI108</f>
        <v>4.4155446781073297E-2</v>
      </c>
      <c r="Y108" s="1">
        <f>data!AJ108</f>
        <v>100</v>
      </c>
      <c r="Z108" s="1">
        <f>data!AK108</f>
        <v>0.203581910889716</v>
      </c>
      <c r="AA108" s="1">
        <f>data!AL108</f>
        <v>0.20617469687003201</v>
      </c>
      <c r="AB108" s="1">
        <f>data!AM108</f>
        <v>0.20506488413085899</v>
      </c>
      <c r="AC108" s="1">
        <f>data!AN108</f>
        <v>2.5927859803163401E-3</v>
      </c>
      <c r="AD108" s="1">
        <f>data!AO108</f>
        <v>4.2651147932997198</v>
      </c>
      <c r="AE108" s="1">
        <f>data!AP108</f>
        <v>2.3728936592285201</v>
      </c>
      <c r="AF108" s="1">
        <f>data!AQ108</f>
        <v>9.2202646175179898E-6</v>
      </c>
      <c r="AG108" s="1">
        <f>data!AR108</f>
        <v>2.86114338334961</v>
      </c>
      <c r="AH108" s="1">
        <f>data!AS108</f>
        <v>2.1156409653387E-5</v>
      </c>
      <c r="AI108" s="1">
        <f>data!AT108</f>
        <v>2.6549109874765E-4</v>
      </c>
      <c r="AJ108" s="1">
        <f>data!AU108</f>
        <v>8.3955657054324902E-4</v>
      </c>
      <c r="AK108" s="1">
        <f>data!AV108</f>
        <v>8.8332037959911007E-3</v>
      </c>
      <c r="AL108" s="1">
        <f>data!AW108</f>
        <v>2.79330430317772E-2</v>
      </c>
      <c r="AM108" s="1">
        <f>data!AX108</f>
        <v>1.5145977635844899E-4</v>
      </c>
      <c r="AN108" s="1">
        <f>data!AY108</f>
        <v>4.7895786719242102E-4</v>
      </c>
      <c r="AO108" s="1">
        <f>data!AZ108</f>
        <v>1.0564717077829701E-5</v>
      </c>
      <c r="AP108" s="1">
        <f>data!BA108</f>
        <v>3.3408568801220299E-5</v>
      </c>
      <c r="AQ108" s="1">
        <f>data!BB108</f>
        <v>3.3385381439112398E-7</v>
      </c>
      <c r="AR108" s="1">
        <f>data!BC108</f>
        <v>1.0557384590110499E-6</v>
      </c>
      <c r="AS108" s="1">
        <f>data!BD108</f>
        <v>1.4663621286466699E-2</v>
      </c>
      <c r="AT108" s="1">
        <f>data!BE108</f>
        <v>1.7154799850405099E-2</v>
      </c>
      <c r="AU108" s="1">
        <f>data!BF108</f>
        <v>1.4849371550688001E-2</v>
      </c>
      <c r="AV108" s="1">
        <f>data!BG108</f>
        <v>3.1117395823623099E-2</v>
      </c>
      <c r="AW108" s="1">
        <f>data!BH108</f>
        <v>2.6296108596819798E-4</v>
      </c>
      <c r="AX108" s="1">
        <f>data!BI108</f>
        <v>4.0684604192363399E-4</v>
      </c>
      <c r="AY108" s="1">
        <f>data!BJ108</f>
        <v>1.59442502489435E-4</v>
      </c>
      <c r="AZ108" s="1">
        <f>data!BK108</f>
        <v>2.8740946089333801E-4</v>
      </c>
      <c r="BA108" s="1">
        <f>data!BL108</f>
        <v>2.1261084111853701E-5</v>
      </c>
      <c r="BB108" s="1">
        <f>data!BM108</f>
        <v>4.2007050688095397E-5</v>
      </c>
      <c r="BC108" s="1">
        <f>data!BN108</f>
        <v>3.44119535187642</v>
      </c>
      <c r="BD108" s="1">
        <f>data!BO108</f>
        <v>1.0751340861135501</v>
      </c>
      <c r="BE108" s="1">
        <f>data!BP108</f>
        <v>6.1851444297441598E-54</v>
      </c>
      <c r="BF108" s="1">
        <f>data!BQ108</f>
        <v>0.24825383760018499</v>
      </c>
      <c r="BG108" s="1">
        <f>data!BR108</f>
        <v>0.12412691880009299</v>
      </c>
      <c r="BH108" s="1">
        <f>data!BS108</f>
        <v>2.2903997273833E-27</v>
      </c>
      <c r="BI108" s="1">
        <f>data!BT108</f>
        <v>0.17554197202267499</v>
      </c>
      <c r="BJ108" s="1">
        <f>data!BU108</f>
        <v>3.3170684330763298</v>
      </c>
      <c r="BK108" s="1">
        <f>data!BV108</f>
        <v>1.0751340861135501</v>
      </c>
      <c r="BL108" s="1">
        <f>data!BW108</f>
        <v>0</v>
      </c>
      <c r="BM108" s="1">
        <f>data!BX108</f>
        <v>0</v>
      </c>
      <c r="BN108" s="1">
        <f>data!BY108</f>
        <v>27.7231996503393</v>
      </c>
      <c r="BO108" s="1">
        <f>data!BZ108</f>
        <v>0.65612461219983398</v>
      </c>
      <c r="BP108" s="1">
        <f>data!CA108</f>
        <v>0.05</v>
      </c>
      <c r="BQ108" s="1">
        <f>data!CB108</f>
        <v>7.5</v>
      </c>
      <c r="BR108" s="1">
        <f>data!CC108</f>
        <v>251.875</v>
      </c>
      <c r="BS108" s="1">
        <f>data!CD108</f>
        <v>0.33</v>
      </c>
      <c r="BT108" s="1">
        <f>data!CE108</f>
        <v>6</v>
      </c>
      <c r="BU108" s="1">
        <f>data!CF108</f>
        <v>0</v>
      </c>
      <c r="BV108" s="1">
        <f>data!CG108</f>
        <v>0</v>
      </c>
      <c r="BW108" s="1">
        <f>data!CH108</f>
        <v>8</v>
      </c>
      <c r="BX108" s="1">
        <f>data!CI108</f>
        <v>9</v>
      </c>
      <c r="BY108" s="1">
        <f>data!CJ108</f>
        <v>42</v>
      </c>
      <c r="BZ108" s="1">
        <f>data!CK108</f>
        <v>442.04007649421698</v>
      </c>
      <c r="CA108" s="1">
        <f>data!CL108</f>
        <v>3</v>
      </c>
      <c r="CB108" s="1">
        <f>data!DG108</f>
        <v>1.768</v>
      </c>
      <c r="CC108" s="1">
        <f>data!J108</f>
        <v>8.9700000000000006</v>
      </c>
      <c r="CD108" s="1">
        <f>data!CP108</f>
        <v>6</v>
      </c>
      <c r="CE108" s="1">
        <f>data!CQ108</f>
        <v>12</v>
      </c>
      <c r="CF108" s="1">
        <f>data!CR108</f>
        <v>0</v>
      </c>
      <c r="CG108" s="1">
        <f>data!DL108</f>
        <v>7097</v>
      </c>
      <c r="CH108" s="1">
        <f>data!B108</f>
        <v>28.38</v>
      </c>
      <c r="CI108" s="1">
        <f>data!C108</f>
        <v>-132.9</v>
      </c>
      <c r="CJ108" s="1">
        <f>data!DO108</f>
        <v>247.52690000000001</v>
      </c>
      <c r="CK108" s="1">
        <f>data!CN108</f>
        <v>37.01</v>
      </c>
      <c r="CL108" s="1">
        <f>data!CO108</f>
        <v>-113.6</v>
      </c>
      <c r="CM108" s="1" t="str">
        <f>data!DR108</f>
        <v>NaN</v>
      </c>
      <c r="CN108" s="1" t="str">
        <f>data!DS108</f>
        <v>NaN</v>
      </c>
      <c r="CO108" s="1">
        <f>IF(OR(data!DU108="Inf",data!DU108="NaN"),data!X108,data!DU108)</f>
        <v>4.1311372128255899</v>
      </c>
      <c r="CP108" s="1">
        <f>data!DU108</f>
        <v>4.1311372128255899</v>
      </c>
      <c r="CQ108" s="1">
        <f t="shared" si="3"/>
        <v>0.28723404255319152</v>
      </c>
      <c r="CR108" s="1">
        <f>data!DW108</f>
        <v>0.17948900000000001</v>
      </c>
      <c r="CS108" s="1">
        <f>data!DX108</f>
        <v>268.09576399999997</v>
      </c>
      <c r="CT108" s="1" t="str">
        <f>data!DY108</f>
        <v>2.767182</v>
      </c>
      <c r="CU108" s="1" t="str">
        <f>data!DZ108</f>
        <v>-1.496610</v>
      </c>
      <c r="CV108" s="1" t="str">
        <f>data!EA108</f>
        <v>-0.768658</v>
      </c>
      <c r="CW108" s="1" t="str">
        <f>data!EB108</f>
        <v>-5.682249</v>
      </c>
      <c r="CX108" s="1" t="str">
        <f>data!EC108</f>
        <v>268.095764</v>
      </c>
    </row>
    <row r="109" spans="1:102">
      <c r="A109" s="7">
        <f>data!A109</f>
        <v>37004</v>
      </c>
      <c r="B109" s="7" t="str">
        <f>data!K109</f>
        <v>NSV0</v>
      </c>
      <c r="C109" s="1">
        <f>data!L109</f>
        <v>1752.3</v>
      </c>
      <c r="D109" s="1">
        <f>data!N109</f>
        <v>4.2699861017082803</v>
      </c>
      <c r="E109" s="1">
        <f>data!O109</f>
        <v>2.26500399609548</v>
      </c>
      <c r="F109" s="1">
        <f>data!P109</f>
        <v>6.2293065846662001</v>
      </c>
      <c r="G109" s="1">
        <f>data!Q109</f>
        <v>4.53000799219096</v>
      </c>
      <c r="H109" s="1">
        <f>data!R109</f>
        <v>8.49595981573526E-2</v>
      </c>
      <c r="I109" s="1">
        <f>data!S109</f>
        <v>4.9815060744483698E-2</v>
      </c>
      <c r="J109" s="1">
        <f>data!T109</f>
        <v>0.14072568958447901</v>
      </c>
      <c r="K109" s="1">
        <f>data!U109</f>
        <v>8.2243746095855094E-2</v>
      </c>
      <c r="L109" s="1">
        <f>data!V109</f>
        <v>5.1535183400445099</v>
      </c>
      <c r="M109" s="1">
        <f>data!W109</f>
        <v>4.1882782880549598</v>
      </c>
      <c r="N109" s="1">
        <f>data!X109</f>
        <v>4.6708983140497402</v>
      </c>
      <c r="O109" s="1">
        <f>data!Z109</f>
        <v>0.48262002599477699</v>
      </c>
      <c r="P109" s="1">
        <f>data!AA109</f>
        <v>0.192844394659104</v>
      </c>
      <c r="Q109" s="1">
        <f>data!AB109</f>
        <v>0.19288258285653101</v>
      </c>
      <c r="R109" s="1">
        <f>data!AC109</f>
        <v>0.19287109375</v>
      </c>
      <c r="S109" s="1">
        <f>data!AD109</f>
        <v>3.8188197427235802E-5</v>
      </c>
      <c r="T109" s="1">
        <f>data!AE109</f>
        <v>151.41262620116399</v>
      </c>
      <c r="U109" s="1">
        <f>data!AF109</f>
        <v>0.274658203125</v>
      </c>
      <c r="V109" s="1">
        <f>data!AG109</f>
        <v>0.65416063391201296</v>
      </c>
      <c r="W109" s="1">
        <f>data!AH109</f>
        <v>0.404052734375</v>
      </c>
      <c r="X109" s="1">
        <f>data!AI109</f>
        <v>0.176465565248283</v>
      </c>
      <c r="Y109" s="1">
        <f>data!AJ109</f>
        <v>60</v>
      </c>
      <c r="Z109" s="1">
        <f>data!AK109</f>
        <v>0.19515440943701801</v>
      </c>
      <c r="AA109" s="1">
        <f>data!AL109</f>
        <v>0.19614975520138</v>
      </c>
      <c r="AB109" s="1">
        <f>data!AM109</f>
        <v>0.1953125</v>
      </c>
      <c r="AC109" s="1">
        <f>data!AN109</f>
        <v>9.9534576436197098E-4</v>
      </c>
      <c r="AD109" s="1">
        <f>data!AO109</f>
        <v>512.34584518115003</v>
      </c>
      <c r="AE109" s="1">
        <f>data!AP109</f>
        <v>0.3515625</v>
      </c>
      <c r="AF109" s="1">
        <f>data!AQ109</f>
        <v>0.31898785786390299</v>
      </c>
      <c r="AG109" s="1">
        <f>data!AR109</f>
        <v>0.595703125</v>
      </c>
      <c r="AH109" s="1">
        <f>data!AS109</f>
        <v>3.6508732114920103E-2</v>
      </c>
      <c r="AI109" s="1">
        <f>data!AT109</f>
        <v>0.17924326081125699</v>
      </c>
      <c r="AJ109" s="1">
        <f>data!AU109</f>
        <v>0.20962733405713699</v>
      </c>
      <c r="AK109" s="1">
        <f>data!AV109</f>
        <v>0.26965146610936902</v>
      </c>
      <c r="AL109" s="1">
        <f>data!AW109</f>
        <v>0.64219526727107101</v>
      </c>
      <c r="AM109" s="1">
        <f>data!AX109</f>
        <v>7.3656164865786106E-2</v>
      </c>
      <c r="AN109" s="1">
        <f>data!AY109</f>
        <v>7.85075000481706E-2</v>
      </c>
      <c r="AO109" s="1">
        <f>data!AZ109</f>
        <v>3.1024263277820499E-2</v>
      </c>
      <c r="AP109" s="1">
        <f>data!BA109</f>
        <v>3.3188136994323797E-2</v>
      </c>
      <c r="AQ109" s="1">
        <f>data!BB109</f>
        <v>1.14809995320478E-2</v>
      </c>
      <c r="AR109" s="1">
        <f>data!BC109</f>
        <v>1.43454943558016E-2</v>
      </c>
      <c r="AS109" s="1">
        <f>data!BD109</f>
        <v>0.90724354165223697</v>
      </c>
      <c r="AT109" s="1">
        <f>data!BE109</f>
        <v>1.88102951938193</v>
      </c>
      <c r="AU109" s="1">
        <f>data!BF109</f>
        <v>0.58950161036049697</v>
      </c>
      <c r="AV109" s="1">
        <f>data!BG109</f>
        <v>0.52752248885374697</v>
      </c>
      <c r="AW109" s="1">
        <f>data!BH109</f>
        <v>0.111346494735115</v>
      </c>
      <c r="AX109" s="1">
        <f>data!BI109</f>
        <v>0.144108805615283</v>
      </c>
      <c r="AY109" s="1">
        <f>data!BJ109</f>
        <v>3.2343595489682402E-2</v>
      </c>
      <c r="AZ109" s="1">
        <f>data!BK109</f>
        <v>2.96540064307232E-2</v>
      </c>
      <c r="BA109" s="1">
        <f>data!BL109</f>
        <v>2.2184258755314702E-2</v>
      </c>
      <c r="BB109" s="1">
        <f>data!BM109</f>
        <v>1.5631670561785199E-2</v>
      </c>
      <c r="BC109" s="1">
        <f>data!BN109</f>
        <v>157.96919553561301</v>
      </c>
      <c r="BD109" s="1">
        <f>data!BO109</f>
        <v>218.20361765145699</v>
      </c>
      <c r="BE109" s="1">
        <f>data!BP109</f>
        <v>4.4599914201092297</v>
      </c>
      <c r="BF109" s="1">
        <f>data!BQ109</f>
        <v>10.8159682447069</v>
      </c>
      <c r="BG109" s="1">
        <f>data!BR109</f>
        <v>7.6379798324080799</v>
      </c>
      <c r="BH109" s="1">
        <f>data!BS109</f>
        <v>14.978001083171501</v>
      </c>
      <c r="BI109" s="1">
        <f>data!BT109</f>
        <v>4.4943543137375803</v>
      </c>
      <c r="BJ109" s="1">
        <f>data!BU109</f>
        <v>150.331215703205</v>
      </c>
      <c r="BK109" s="1">
        <f>data!BV109</f>
        <v>218.71707585972899</v>
      </c>
      <c r="BL109" s="1">
        <f>data!BW109</f>
        <v>73.320810358930601</v>
      </c>
      <c r="BM109" s="1">
        <f>data!BX109</f>
        <v>68.492214051950995</v>
      </c>
      <c r="BN109" s="1">
        <f>data!BY109</f>
        <v>20.682065022657799</v>
      </c>
      <c r="BO109" s="1">
        <f>data!BZ109</f>
        <v>5.0849591402587198</v>
      </c>
      <c r="BP109" s="1">
        <f>data!CA109</f>
        <v>0.05</v>
      </c>
      <c r="BQ109" s="1">
        <f>data!CB109</f>
        <v>5</v>
      </c>
      <c r="BR109" s="1">
        <f>data!CC109</f>
        <v>237.04300000000001</v>
      </c>
      <c r="BS109" s="1">
        <f>data!CD109</f>
        <v>0.34100000000000003</v>
      </c>
      <c r="BT109" s="1">
        <f>data!CE109</f>
        <v>6</v>
      </c>
      <c r="BU109" s="1">
        <f>data!CF109</f>
        <v>30</v>
      </c>
      <c r="BV109" s="1">
        <f>data!CG109</f>
        <v>0</v>
      </c>
      <c r="BW109" s="1">
        <f>data!CH109</f>
        <v>7</v>
      </c>
      <c r="BX109" s="1">
        <f>data!CI109</f>
        <v>53</v>
      </c>
      <c r="BY109" s="1">
        <f>data!CJ109</f>
        <v>5</v>
      </c>
      <c r="BZ109" s="1">
        <f>data!CK109</f>
        <v>453.598500609398</v>
      </c>
      <c r="CA109" s="1">
        <f>data!CL109</f>
        <v>4</v>
      </c>
      <c r="CB109" s="1">
        <f>data!DG109</f>
        <v>1.8069999999999999</v>
      </c>
      <c r="CC109" s="1">
        <f>data!J109</f>
        <v>8.9700000000000006</v>
      </c>
      <c r="CD109" s="1">
        <f>data!CP109</f>
        <v>6</v>
      </c>
      <c r="CE109" s="1">
        <f>data!CQ109</f>
        <v>12</v>
      </c>
      <c r="CF109" s="1">
        <f>data!CR109</f>
        <v>0</v>
      </c>
      <c r="CG109" s="1">
        <f>data!DL109</f>
        <v>6075</v>
      </c>
      <c r="CH109" s="1">
        <f>data!B109</f>
        <v>28.38</v>
      </c>
      <c r="CI109" s="1">
        <f>data!C109</f>
        <v>-132.9</v>
      </c>
      <c r="CJ109" s="1">
        <f>data!DO109</f>
        <v>234.817149631495</v>
      </c>
      <c r="CK109" s="1">
        <f>data!CN109</f>
        <v>38.4</v>
      </c>
      <c r="CL109" s="1">
        <f>data!CO109</f>
        <v>-118.3</v>
      </c>
      <c r="CM109" s="1" t="str">
        <f>data!DR109</f>
        <v>NaN</v>
      </c>
      <c r="CN109" s="1" t="str">
        <f>data!DS109</f>
        <v>NaN</v>
      </c>
      <c r="CO109" s="1">
        <f>IF(OR(data!DU109="Inf",data!DU109="NaN"),data!X109,data!DU109)</f>
        <v>4.7003442689208699</v>
      </c>
      <c r="CP109" s="1">
        <f>data!DU109</f>
        <v>4.7003442689208699</v>
      </c>
      <c r="CQ109" s="1">
        <f t="shared" si="3"/>
        <v>0.28844444444444445</v>
      </c>
      <c r="CR109" s="1">
        <f>data!DW109</f>
        <v>1.5814000000000002E-2</v>
      </c>
      <c r="CS109" s="1">
        <f>data!DX109</f>
        <v>270.60247800000002</v>
      </c>
      <c r="CT109" s="1" t="str">
        <f>data!DY109</f>
        <v>3.118654</v>
      </c>
      <c r="CU109" s="1" t="str">
        <f>data!DZ109</f>
        <v>1.193875</v>
      </c>
      <c r="CV109" s="1" t="str">
        <f>data!EA109</f>
        <v>-0.279368</v>
      </c>
      <c r="CW109" s="1" t="str">
        <f>data!EB109</f>
        <v>-2.373623</v>
      </c>
      <c r="CX109" s="1" t="str">
        <f>data!EC109</f>
        <v>270.602478</v>
      </c>
    </row>
    <row r="110" spans="1:102">
      <c r="A110" s="7">
        <f>data!A110</f>
        <v>37004</v>
      </c>
      <c r="B110" s="7" t="str">
        <f>data!K110</f>
        <v>nSts</v>
      </c>
      <c r="C110" s="1">
        <f>data!L110</f>
        <v>1835.3</v>
      </c>
      <c r="D110" s="1">
        <f>data!N110</f>
        <v>0.75929652497665601</v>
      </c>
      <c r="E110" s="1">
        <f>data!O110</f>
        <v>6.7447252891183904E-2</v>
      </c>
      <c r="F110" s="1">
        <f>data!P110</f>
        <v>1.1880715159469699</v>
      </c>
      <c r="G110" s="1">
        <f>data!Q110</f>
        <v>0.134894505782368</v>
      </c>
      <c r="H110" s="1">
        <f>data!R110</f>
        <v>1.21522223760934E-2</v>
      </c>
      <c r="I110" s="1">
        <f>data!S110</f>
        <v>7.1014158022355599E-3</v>
      </c>
      <c r="J110" s="1">
        <f>data!T110</f>
        <v>1.8755774245104401E-2</v>
      </c>
      <c r="K110" s="1">
        <f>data!U110</f>
        <v>1.0939933926841901E-2</v>
      </c>
      <c r="L110" s="1">
        <f>data!V110</f>
        <v>3.50023228868326</v>
      </c>
      <c r="M110" s="1">
        <f>data!W110</f>
        <v>4.0343952024232399</v>
      </c>
      <c r="N110" s="1">
        <f>data!X110</f>
        <v>3.7673137455532499</v>
      </c>
      <c r="O110" s="1">
        <f>data!Z110</f>
        <v>0.26708145686998802</v>
      </c>
      <c r="P110" s="1">
        <f>data!AA110</f>
        <v>0.115305532700904</v>
      </c>
      <c r="Q110" s="1">
        <f>data!AB110</f>
        <v>0.116010000573095</v>
      </c>
      <c r="R110" s="1">
        <f>data!AC110</f>
        <v>0.115966796875</v>
      </c>
      <c r="S110" s="1">
        <f>data!AD110</f>
        <v>7.0446787219124996E-4</v>
      </c>
      <c r="T110" s="1">
        <f>data!AE110</f>
        <v>1.5367031655835699</v>
      </c>
      <c r="U110" s="1">
        <f>data!AF110</f>
        <v>0.1495361328125</v>
      </c>
      <c r="V110" s="1">
        <f>data!AG110</f>
        <v>9.4399491748723592E-3</v>
      </c>
      <c r="W110" s="1">
        <f>data!AH110</f>
        <v>0.15625</v>
      </c>
      <c r="X110" s="1">
        <f>data!AI110</f>
        <v>4.1076801961327097E-3</v>
      </c>
      <c r="Y110" s="1">
        <f>data!AJ110</f>
        <v>105</v>
      </c>
      <c r="Z110" s="1">
        <f>data!AK110</f>
        <v>9.1996817185475505E-2</v>
      </c>
      <c r="AA110" s="1">
        <f>data!AL110</f>
        <v>9.2830996269728197E-2</v>
      </c>
      <c r="AB110" s="1">
        <f>data!AM110</f>
        <v>9.27734375E-2</v>
      </c>
      <c r="AC110" s="1">
        <f>data!AN110</f>
        <v>8.3417908425269195E-4</v>
      </c>
      <c r="AD110" s="1">
        <f>data!AO110</f>
        <v>5.7601940455153597</v>
      </c>
      <c r="AE110" s="1">
        <f>data!AP110</f>
        <v>1.3427734375</v>
      </c>
      <c r="AF110" s="1">
        <f>data!AQ110</f>
        <v>2.44548119928939E-5</v>
      </c>
      <c r="AG110" s="1">
        <f>data!AR110</f>
        <v>1.455078125</v>
      </c>
      <c r="AH110" s="1">
        <f>data!AS110</f>
        <v>2.7057006152902402E-5</v>
      </c>
      <c r="AI110" s="1">
        <f>data!AT110</f>
        <v>9.2398046449064398E-3</v>
      </c>
      <c r="AJ110" s="1">
        <f>data!AU110</f>
        <v>2.40021943979432E-2</v>
      </c>
      <c r="AK110" s="1">
        <f>data!AV110</f>
        <v>6.5957059363430902E-3</v>
      </c>
      <c r="AL110" s="1">
        <f>data!AW110</f>
        <v>9.0197117306140707E-3</v>
      </c>
      <c r="AM110" s="1">
        <f>data!AX110</f>
        <v>1.4153482180719E-4</v>
      </c>
      <c r="AN110" s="1">
        <f>data!AY110</f>
        <v>1.62709676330176E-4</v>
      </c>
      <c r="AO110" s="1">
        <f>data!AZ110</f>
        <v>4.8320992246983002E-5</v>
      </c>
      <c r="AP110" s="1">
        <f>data!BA110</f>
        <v>3.58622055981385E-5</v>
      </c>
      <c r="AQ110" s="1">
        <f>data!BB110</f>
        <v>3.3243957681886301E-5</v>
      </c>
      <c r="AR110" s="1">
        <f>data!BC110</f>
        <v>3.1146148201177401E-5</v>
      </c>
      <c r="AS110" s="1">
        <f>data!BD110</f>
        <v>9.2882654658673503E-3</v>
      </c>
      <c r="AT110" s="1">
        <f>data!BE110</f>
        <v>1.10234376122772E-2</v>
      </c>
      <c r="AU110" s="1">
        <f>data!BF110</f>
        <v>8.2941664708634892E-3</v>
      </c>
      <c r="AV110" s="1">
        <f>data!BG110</f>
        <v>1.3079296589632699E-2</v>
      </c>
      <c r="AW110" s="1">
        <f>data!BH110</f>
        <v>3.0716485574780401E-4</v>
      </c>
      <c r="AX110" s="1">
        <f>data!BI110</f>
        <v>3.37210194594718E-4</v>
      </c>
      <c r="AY110" s="1">
        <f>data!BJ110</f>
        <v>6.96033605033066E-5</v>
      </c>
      <c r="AZ110" s="1">
        <f>data!BK110</f>
        <v>5.3926825520093702E-5</v>
      </c>
      <c r="BA110" s="1">
        <f>data!BL110</f>
        <v>3.7308447318476099E-5</v>
      </c>
      <c r="BB110" s="1">
        <f>data!BM110</f>
        <v>2.5799184378958199E-5</v>
      </c>
      <c r="BC110" s="1">
        <f>data!BN110</f>
        <v>5.9425634715652196</v>
      </c>
      <c r="BD110" s="1">
        <f>data!BO110</f>
        <v>1.4346830756653901</v>
      </c>
      <c r="BE110" s="1">
        <f>data!BP110</f>
        <v>0.15951131016127601</v>
      </c>
      <c r="BF110" s="1">
        <f>data!BQ110</f>
        <v>0.36888551048449097</v>
      </c>
      <c r="BG110" s="1">
        <f>data!BR110</f>
        <v>0.26419841032288299</v>
      </c>
      <c r="BH110" s="1">
        <f>data!BS110</f>
        <v>0.124184514758239</v>
      </c>
      <c r="BI110" s="1">
        <f>data!BT110</f>
        <v>0.148049916854056</v>
      </c>
      <c r="BJ110" s="1">
        <f>data!BU110</f>
        <v>5.6783650612423298</v>
      </c>
      <c r="BK110" s="1">
        <f>data!BV110</f>
        <v>1.4400476802198099</v>
      </c>
      <c r="BL110" s="1">
        <f>data!BW110</f>
        <v>97.765781367218494</v>
      </c>
      <c r="BM110" s="1">
        <f>data!BX110</f>
        <v>58.199951793155897</v>
      </c>
      <c r="BN110" s="1">
        <f>data!BY110</f>
        <v>22.49280555588</v>
      </c>
      <c r="BO110" s="1">
        <f>data!BZ110</f>
        <v>3.9755564601764499</v>
      </c>
      <c r="BP110" s="1">
        <f>data!CA110</f>
        <v>3.27E-2</v>
      </c>
      <c r="BQ110" s="1">
        <f>data!CB110</f>
        <v>6.5</v>
      </c>
      <c r="BR110" s="1">
        <f>data!CC110</f>
        <v>241.477</v>
      </c>
      <c r="BS110" s="1">
        <f>data!CD110</f>
        <v>0.33400000000000002</v>
      </c>
      <c r="BT110" s="1">
        <f>data!CE110</f>
        <v>7</v>
      </c>
      <c r="BU110" s="1">
        <f>data!CF110</f>
        <v>5</v>
      </c>
      <c r="BV110" s="1">
        <f>data!CG110</f>
        <v>19</v>
      </c>
      <c r="BW110" s="1">
        <f>data!CH110</f>
        <v>7</v>
      </c>
      <c r="BX110" s="1">
        <f>data!CI110</f>
        <v>55</v>
      </c>
      <c r="BY110" s="1">
        <f>data!CJ110</f>
        <v>25</v>
      </c>
      <c r="BZ110" s="1">
        <f>data!CK110</f>
        <v>863.06122446060203</v>
      </c>
      <c r="CA110" s="1">
        <f>data!CL110</f>
        <v>4</v>
      </c>
      <c r="CB110" s="1">
        <f>data!DG110</f>
        <v>1.6259999999999999</v>
      </c>
      <c r="CC110" s="1">
        <f>data!J110</f>
        <v>8.9700000000000006</v>
      </c>
      <c r="CD110" s="1">
        <f>data!CP110</f>
        <v>6</v>
      </c>
      <c r="CE110" s="1">
        <f>data!CQ110</f>
        <v>12</v>
      </c>
      <c r="CF110" s="1">
        <f>data!CR110</f>
        <v>0</v>
      </c>
      <c r="CG110" s="1">
        <f>data!DL110</f>
        <v>6163</v>
      </c>
      <c r="CH110" s="1">
        <f>data!B110</f>
        <v>28.38</v>
      </c>
      <c r="CI110" s="1">
        <f>data!C110</f>
        <v>-132.9</v>
      </c>
      <c r="CJ110" s="1">
        <f>data!DO110</f>
        <v>244.5703</v>
      </c>
      <c r="CK110" s="1">
        <f>data!CN110</f>
        <v>36.700000000000003</v>
      </c>
      <c r="CL110" s="1">
        <f>data!CO110</f>
        <v>-115.96</v>
      </c>
      <c r="CM110" s="1" t="str">
        <f>data!DR110</f>
        <v>NaN</v>
      </c>
      <c r="CN110" s="1" t="str">
        <f>data!DS110</f>
        <v>NaN</v>
      </c>
      <c r="CO110" s="1">
        <f>IF(OR(data!DU110="Inf",data!DU110="NaN"),data!X110,data!DU110)</f>
        <v>3.7879968274207698</v>
      </c>
      <c r="CP110" s="1">
        <f>data!DU110</f>
        <v>3.7879968274207698</v>
      </c>
      <c r="CQ110" s="1">
        <f t="shared" si="3"/>
        <v>0.2977932824922927</v>
      </c>
      <c r="CR110" s="1">
        <f>data!DW110</f>
        <v>1.461017</v>
      </c>
      <c r="CS110" s="1">
        <f>data!DX110</f>
        <v>270.07312000000002</v>
      </c>
      <c r="CT110" s="1" t="str">
        <f>data!DY110</f>
        <v>2.133644</v>
      </c>
      <c r="CU110" s="1" t="str">
        <f>data!DZ110</f>
        <v>-1.499872</v>
      </c>
      <c r="CV110" s="1" t="str">
        <f>data!EA110</f>
        <v>-1.094168</v>
      </c>
      <c r="CW110" s="1" t="str">
        <f>data!EB110</f>
        <v>-5.890679</v>
      </c>
      <c r="CX110" s="1" t="str">
        <f>data!EC110</f>
        <v>270.073120</v>
      </c>
    </row>
    <row r="111" spans="1:102">
      <c r="A111" s="7">
        <f>data!A111</f>
        <v>37004</v>
      </c>
      <c r="B111" s="7" t="str">
        <f>data!K111</f>
        <v>IS59</v>
      </c>
      <c r="C111" s="1">
        <f>data!L111</f>
        <v>2526.2766602980601</v>
      </c>
      <c r="D111" s="1">
        <f>data!N111</f>
        <v>0.41127820952906102</v>
      </c>
      <c r="E111" s="1">
        <f>data!O111</f>
        <v>6.5715438148070904E-2</v>
      </c>
      <c r="F111" s="1">
        <f>data!P111</f>
        <v>0.54686836407434902</v>
      </c>
      <c r="G111" s="1">
        <f>data!Q111</f>
        <v>0.131430876296142</v>
      </c>
      <c r="H111" s="1">
        <f>data!R111</f>
        <v>2.0783987056300898E-2</v>
      </c>
      <c r="I111" s="1">
        <f>data!S111</f>
        <v>1.21727223568142E-2</v>
      </c>
      <c r="J111" s="1">
        <f>data!T111</f>
        <v>2.4973452825453501E-2</v>
      </c>
      <c r="K111" s="1">
        <f>data!U111</f>
        <v>1.4492359268539E-2</v>
      </c>
      <c r="L111" s="1">
        <f>data!V111</f>
        <v>5.5232263621881001</v>
      </c>
      <c r="M111" s="1">
        <f>data!W111</f>
        <v>4.3958735537123097</v>
      </c>
      <c r="N111" s="1">
        <f>data!X111</f>
        <v>4.9595499579502</v>
      </c>
      <c r="O111" s="1">
        <f>data!Z111</f>
        <v>0.563676404237896</v>
      </c>
      <c r="P111" s="1">
        <f>data!AA111</f>
        <v>0.23678125494555199</v>
      </c>
      <c r="Q111" s="1">
        <f>data!AB111</f>
        <v>0.23685241101107901</v>
      </c>
      <c r="R111" s="1">
        <f>data!AC111</f>
        <v>0.23681640625</v>
      </c>
      <c r="S111" s="1">
        <f>data!AD111</f>
        <v>7.1156065526933903E-5</v>
      </c>
      <c r="T111" s="1">
        <f>data!AE111</f>
        <v>0.744848012932675</v>
      </c>
      <c r="U111" s="1">
        <f>data!AF111</f>
        <v>0.279541015625</v>
      </c>
      <c r="V111" s="1">
        <f>data!AG111</f>
        <v>2.2300606373825802E-3</v>
      </c>
      <c r="W111" s="1">
        <f>data!AH111</f>
        <v>0.296630859375</v>
      </c>
      <c r="X111" s="1">
        <f>data!AI111</f>
        <v>4.13028936476088E-3</v>
      </c>
      <c r="Y111" s="1">
        <f>data!AJ111</f>
        <v>60</v>
      </c>
      <c r="Z111" s="1">
        <f>data!AK111</f>
        <v>0.23667548410136099</v>
      </c>
      <c r="AA111" s="1">
        <f>data!AL111</f>
        <v>0.25423025151859102</v>
      </c>
      <c r="AB111" s="1">
        <f>data!AM111</f>
        <v>0.25390625</v>
      </c>
      <c r="AC111" s="1">
        <f>data!AN111</f>
        <v>1.75547674172296E-2</v>
      </c>
      <c r="AD111" s="1">
        <f>data!AO111</f>
        <v>1.2402794167126701</v>
      </c>
      <c r="AE111" s="1">
        <f>data!AP111</f>
        <v>0.615234375</v>
      </c>
      <c r="AF111" s="1">
        <f>data!AQ111</f>
        <v>9.9694009678840599E-5</v>
      </c>
      <c r="AG111" s="1">
        <f>data!AR111</f>
        <v>0.810546875</v>
      </c>
      <c r="AH111" s="1">
        <f>data!AS111</f>
        <v>2.28993522165274E-5</v>
      </c>
      <c r="AI111" s="1">
        <f>data!AT111</f>
        <v>4.8097722036658198E-3</v>
      </c>
      <c r="AJ111" s="1">
        <f>data!AU111</f>
        <v>2.7063199060822899E-3</v>
      </c>
      <c r="AK111" s="1">
        <f>data!AV111</f>
        <v>2.0318172945713499E-3</v>
      </c>
      <c r="AL111" s="1">
        <f>data!AW111</f>
        <v>1.72253772110988E-3</v>
      </c>
      <c r="AM111" s="1">
        <f>data!AX111</f>
        <v>1.28992404656916E-4</v>
      </c>
      <c r="AN111" s="1">
        <f>data!AY111</f>
        <v>1.89651525903237E-5</v>
      </c>
      <c r="AO111" s="1">
        <f>data!AZ111</f>
        <v>1.2204136555349099E-4</v>
      </c>
      <c r="AP111" s="1">
        <f>data!BA111</f>
        <v>1.3528917651438099E-4</v>
      </c>
      <c r="AQ111" s="1">
        <f>data!BB111</f>
        <v>7.75260055200832E-6</v>
      </c>
      <c r="AR111" s="1">
        <f>data!BC111</f>
        <v>1.15860865884332E-5</v>
      </c>
      <c r="AS111" s="1">
        <f>data!BD111</f>
        <v>6.91957591585901E-3</v>
      </c>
      <c r="AT111" s="1">
        <f>data!BE111</f>
        <v>8.1101914902264403E-3</v>
      </c>
      <c r="AU111" s="1">
        <f>data!BF111</f>
        <v>6.91957591585901E-3</v>
      </c>
      <c r="AV111" s="1">
        <f>data!BG111</f>
        <v>8.1101914902264403E-3</v>
      </c>
      <c r="AW111" s="1">
        <f>data!BH111</f>
        <v>9.2525059140160897E-4</v>
      </c>
      <c r="AX111" s="1">
        <f>data!BI111</f>
        <v>1.4737860545295199E-3</v>
      </c>
      <c r="AY111" s="1">
        <f>data!BJ111</f>
        <v>1.3391054734616199E-4</v>
      </c>
      <c r="AZ111" s="1">
        <f>data!BK111</f>
        <v>1.81020531618582E-4</v>
      </c>
      <c r="BA111" s="1">
        <f>data!BL111</f>
        <v>3.8112507581842399E-5</v>
      </c>
      <c r="BB111" s="1">
        <f>data!BM111</f>
        <v>4.9088653923517801E-5</v>
      </c>
      <c r="BC111" s="1">
        <f>data!BN111</f>
        <v>3.6839221148886399</v>
      </c>
      <c r="BD111" s="1">
        <f>data!BO111</f>
        <v>1.5187574379266999</v>
      </c>
      <c r="BE111" s="1">
        <f>data!BP111</f>
        <v>0.37779324488945198</v>
      </c>
      <c r="BF111" s="1">
        <f>data!BQ111</f>
        <v>0.59711834261616403</v>
      </c>
      <c r="BG111" s="1">
        <f>data!BR111</f>
        <v>0.48745579375280801</v>
      </c>
      <c r="BH111" s="1">
        <f>data!BS111</f>
        <v>0.34207180809429799</v>
      </c>
      <c r="BI111" s="1">
        <f>data!BT111</f>
        <v>0.15508626388696001</v>
      </c>
      <c r="BJ111" s="1">
        <f>data!BU111</f>
        <v>3.1964663211358402</v>
      </c>
      <c r="BK111" s="1">
        <f>data!BV111</f>
        <v>1.5568035448156601</v>
      </c>
      <c r="BL111" s="1">
        <f>data!BW111</f>
        <v>26.312004650164599</v>
      </c>
      <c r="BM111" s="1">
        <f>data!BX111</f>
        <v>16.6573672311793</v>
      </c>
      <c r="BN111" s="1">
        <f>data!BY111</f>
        <v>7.5574486181136296</v>
      </c>
      <c r="BO111" s="1">
        <f>data!BZ111</f>
        <v>0.70265863172170195</v>
      </c>
      <c r="BP111" s="1">
        <f>data!CA111</f>
        <v>0.02</v>
      </c>
      <c r="BQ111" s="1">
        <f>data!CB111</f>
        <v>9.3000000000000007</v>
      </c>
      <c r="BR111" s="1">
        <f>data!CC111</f>
        <v>61.387999999999998</v>
      </c>
      <c r="BS111" s="1">
        <f>data!CD111</f>
        <v>0.33800000000000002</v>
      </c>
      <c r="BT111" s="1">
        <f>data!CE111</f>
        <v>8</v>
      </c>
      <c r="BU111" s="1">
        <f>data!CF111</f>
        <v>0</v>
      </c>
      <c r="BV111" s="1">
        <f>data!CG111</f>
        <v>0</v>
      </c>
      <c r="BW111" s="1">
        <f>data!CH111</f>
        <v>8</v>
      </c>
      <c r="BX111" s="1">
        <f>data!CI111</f>
        <v>21</v>
      </c>
      <c r="BY111" s="1">
        <f>data!CJ111</f>
        <v>55</v>
      </c>
      <c r="BZ111" s="1">
        <f>data!CK111</f>
        <v>779.28571426868405</v>
      </c>
      <c r="CA111" s="1">
        <f>data!CL111</f>
        <v>5</v>
      </c>
      <c r="CB111" s="1">
        <f>data!DG111</f>
        <v>15.068</v>
      </c>
      <c r="CC111" s="1">
        <f>data!J111</f>
        <v>8.9700000000000006</v>
      </c>
      <c r="CD111" s="1">
        <f>data!CP111</f>
        <v>6</v>
      </c>
      <c r="CE111" s="1">
        <f>data!CQ111</f>
        <v>12</v>
      </c>
      <c r="CF111" s="1">
        <f>data!CR111</f>
        <v>0</v>
      </c>
      <c r="CG111" s="1">
        <f>data!DL111</f>
        <v>7728</v>
      </c>
      <c r="CH111" s="1">
        <f>data!B111</f>
        <v>28.38</v>
      </c>
      <c r="CI111" s="1">
        <f>data!C111</f>
        <v>-132.9</v>
      </c>
      <c r="CJ111" s="1">
        <f>data!DO111</f>
        <v>62.449088643472201</v>
      </c>
      <c r="CK111" s="1">
        <f>data!CN111</f>
        <v>19.600000000000001</v>
      </c>
      <c r="CL111" s="1">
        <f>data!CO111</f>
        <v>-155.30000000000001</v>
      </c>
      <c r="CM111" s="1">
        <f>data!DR111</f>
        <v>2526.2766602980601</v>
      </c>
      <c r="CN111" s="1">
        <f>data!DS111</f>
        <v>62.853641499140998</v>
      </c>
      <c r="CO111" s="1">
        <f>IF(OR(data!DU111="Inf",data!DU111="NaN"),data!X111,data!DU111)</f>
        <v>5.1992004799203198</v>
      </c>
      <c r="CP111" s="1">
        <f>data!DU111</f>
        <v>5.1992004799203198</v>
      </c>
      <c r="CQ111" s="1">
        <f t="shared" si="3"/>
        <v>0.3268991537652769</v>
      </c>
      <c r="CR111" s="1">
        <f>data!DW111</f>
        <v>-2.811293</v>
      </c>
      <c r="CS111" s="1">
        <f>data!DX111</f>
        <v>278.24041699999998</v>
      </c>
      <c r="CT111" s="1" t="str">
        <f>data!DY111</f>
        <v>NaN</v>
      </c>
      <c r="CU111" s="1" t="str">
        <f>data!DZ111</f>
        <v>NaN</v>
      </c>
      <c r="CV111" s="1" t="str">
        <f>data!EA111</f>
        <v>2.923226</v>
      </c>
      <c r="CW111" s="1" t="str">
        <f>data!EB111</f>
        <v>-0.388071</v>
      </c>
      <c r="CX111" s="1" t="str">
        <f>data!EC111</f>
        <v>278.240417</v>
      </c>
    </row>
    <row r="112" spans="1:102">
      <c r="A112" s="7">
        <f>data!A112</f>
        <v>37004</v>
      </c>
      <c r="B112" s="7" t="str">
        <f>data!K112</f>
        <v>IS57</v>
      </c>
      <c r="C112" s="1">
        <f>data!L112</f>
        <v>1669.5216813375901</v>
      </c>
      <c r="D112" s="1">
        <f>data!N112</f>
        <v>10.849845619654699</v>
      </c>
      <c r="E112" s="1">
        <f>data!O112</f>
        <v>0.74253446186636096</v>
      </c>
      <c r="F112" s="1">
        <f>data!P112</f>
        <v>19.070664073561002</v>
      </c>
      <c r="G112" s="1">
        <f>data!Q112</f>
        <v>1.4850689237327199</v>
      </c>
      <c r="H112" s="1">
        <f>data!R112</f>
        <v>0.259392930511887</v>
      </c>
      <c r="I112" s="1">
        <f>data!S112</f>
        <v>0.14842607696920601</v>
      </c>
      <c r="J112" s="1">
        <f>data!T112</f>
        <v>0.47346453934724603</v>
      </c>
      <c r="K112" s="1">
        <f>data!U112</f>
        <v>0.27502920125174901</v>
      </c>
      <c r="L112" s="1">
        <f>data!V112</f>
        <v>4.32072296075546</v>
      </c>
      <c r="M112" s="1">
        <f>data!W112</f>
        <v>4.2197324156464298</v>
      </c>
      <c r="N112" s="1">
        <f>data!X112</f>
        <v>4.2702276882009498</v>
      </c>
      <c r="O112" s="1">
        <f>data!Z112</f>
        <v>5.0495272554513797E-2</v>
      </c>
      <c r="P112" s="1">
        <f>data!AA112</f>
        <v>0.24165052586053201</v>
      </c>
      <c r="Q112" s="1">
        <f>data!AB112</f>
        <v>0.24174908660033301</v>
      </c>
      <c r="R112" s="1">
        <f>data!AC112</f>
        <v>0.24169921875</v>
      </c>
      <c r="S112" s="1">
        <f>data!AD112</f>
        <v>9.8560739801023506E-5</v>
      </c>
      <c r="T112" s="1">
        <f>data!AE112</f>
        <v>2056.0621679310202</v>
      </c>
      <c r="U112" s="1">
        <f>data!AF112</f>
        <v>0.26123046875</v>
      </c>
      <c r="V112" s="1">
        <f>data!AG112</f>
        <v>3.3461153332464999</v>
      </c>
      <c r="W112" s="1">
        <f>data!AH112</f>
        <v>0.3955078125</v>
      </c>
      <c r="X112" s="1">
        <f>data!AI112</f>
        <v>0.28666609034269402</v>
      </c>
      <c r="Y112" s="1">
        <f>data!AJ112</f>
        <v>70</v>
      </c>
      <c r="Z112" s="1">
        <f>data!AK112</f>
        <v>0.234251416683217</v>
      </c>
      <c r="AA112" s="1">
        <f>data!AL112</f>
        <v>0.234638960549302</v>
      </c>
      <c r="AB112" s="1">
        <f>data!AM112</f>
        <v>0.234375</v>
      </c>
      <c r="AC112" s="1">
        <f>data!AN112</f>
        <v>3.8754386608483299E-4</v>
      </c>
      <c r="AD112" s="1">
        <f>data!AO112</f>
        <v>3117.89386991939</v>
      </c>
      <c r="AE112" s="1">
        <f>data!AP112</f>
        <v>0.5078125</v>
      </c>
      <c r="AF112" s="1">
        <f>data!AQ112</f>
        <v>0.27864208292517501</v>
      </c>
      <c r="AG112" s="1">
        <f>data!AR112</f>
        <v>0.859375</v>
      </c>
      <c r="AH112" s="1">
        <f>data!AS112</f>
        <v>3.0199258495365401E-2</v>
      </c>
      <c r="AI112" s="1">
        <f>data!AT112</f>
        <v>2.3448114285132702</v>
      </c>
      <c r="AJ112" s="1">
        <f>data!AU112</f>
        <v>4.9265556349460704</v>
      </c>
      <c r="AK112" s="1">
        <f>data!AV112</f>
        <v>1.50744635684534</v>
      </c>
      <c r="AL112" s="1">
        <f>data!AW112</f>
        <v>1.2245178134456101</v>
      </c>
      <c r="AM112" s="1">
        <f>data!AX112</f>
        <v>0.36567589200491002</v>
      </c>
      <c r="AN112" s="1">
        <f>data!AY112</f>
        <v>0.70572486930433898</v>
      </c>
      <c r="AO112" s="1">
        <f>data!AZ112</f>
        <v>0.190677001628132</v>
      </c>
      <c r="AP112" s="1">
        <f>data!BA112</f>
        <v>0.18861274347983201</v>
      </c>
      <c r="AQ112" s="1">
        <f>data!BB112</f>
        <v>0.122508993998644</v>
      </c>
      <c r="AR112" s="1">
        <f>data!BC112</f>
        <v>9.5344817889581199E-2</v>
      </c>
      <c r="AS112" s="1">
        <f>data!BD112</f>
        <v>3.7296866281377401</v>
      </c>
      <c r="AT112" s="1">
        <f>data!BE112</f>
        <v>3.16432296330033</v>
      </c>
      <c r="AU112" s="1">
        <f>data!BF112</f>
        <v>6.9736142258798797</v>
      </c>
      <c r="AV112" s="1">
        <f>data!BG112</f>
        <v>13.0721261911228</v>
      </c>
      <c r="AW112" s="1">
        <f>data!BH112</f>
        <v>0.568157114009891</v>
      </c>
      <c r="AX112" s="1">
        <f>data!BI112</f>
        <v>0.87015366492624002</v>
      </c>
      <c r="AY112" s="1">
        <f>data!BJ112</f>
        <v>0.227475903097967</v>
      </c>
      <c r="AZ112" s="1">
        <f>data!BK112</f>
        <v>0.15395381890794399</v>
      </c>
      <c r="BA112" s="1">
        <f>data!BL112</f>
        <v>0.113354129226171</v>
      </c>
      <c r="BB112" s="1">
        <f>data!BM112</f>
        <v>0.17209992164294399</v>
      </c>
      <c r="BC112" s="1">
        <f>data!BN112</f>
        <v>1861.2066997146501</v>
      </c>
      <c r="BD112" s="1">
        <f>data!BO112</f>
        <v>124.877169678012</v>
      </c>
      <c r="BE112" s="1">
        <f>data!BP112</f>
        <v>34.2931959395913</v>
      </c>
      <c r="BF112" s="1">
        <f>data!BQ112</f>
        <v>111.94332717015099</v>
      </c>
      <c r="BG112" s="1">
        <f>data!BR112</f>
        <v>73.118261554871395</v>
      </c>
      <c r="BH112" s="1">
        <f>data!BS112</f>
        <v>65.430255156324705</v>
      </c>
      <c r="BI112" s="1">
        <f>data!BT112</f>
        <v>54.906934353154398</v>
      </c>
      <c r="BJ112" s="1">
        <f>data!BU112</f>
        <v>1788.08843815978</v>
      </c>
      <c r="BK112" s="1">
        <f>data!BV112</f>
        <v>140.98023193559001</v>
      </c>
      <c r="BL112" s="1">
        <f>data!BW112</f>
        <v>73.520369409940599</v>
      </c>
      <c r="BM112" s="1">
        <f>data!BX112</f>
        <v>42.456548371087202</v>
      </c>
      <c r="BN112" s="1">
        <f>data!BY112</f>
        <v>25.454744958862499</v>
      </c>
      <c r="BO112" s="1">
        <f>data!BZ112</f>
        <v>9.1654709876645608</v>
      </c>
      <c r="BP112" s="1">
        <f>data!CA112</f>
        <v>0.03</v>
      </c>
      <c r="BQ112" s="1">
        <f>data!CB112</f>
        <v>9.3000000000000007</v>
      </c>
      <c r="BR112" s="1">
        <f>data!CC112</f>
        <v>254.82400000000001</v>
      </c>
      <c r="BS112" s="1">
        <f>data!CD112</f>
        <v>0.318</v>
      </c>
      <c r="BT112" s="1">
        <f>data!CE112</f>
        <v>7</v>
      </c>
      <c r="BU112" s="1">
        <f>data!CF112</f>
        <v>30</v>
      </c>
      <c r="BV112" s="1">
        <f>data!CG112</f>
        <v>0</v>
      </c>
      <c r="BW112" s="1">
        <f>data!CH112</f>
        <v>7</v>
      </c>
      <c r="BX112" s="1">
        <f>data!CI112</f>
        <v>49</v>
      </c>
      <c r="BY112" s="1">
        <f>data!CJ112</f>
        <v>4</v>
      </c>
      <c r="BZ112" s="1">
        <f>data!CK112</f>
        <v>399.591836810112</v>
      </c>
      <c r="CA112" s="1">
        <f>data!CL112</f>
        <v>4</v>
      </c>
      <c r="CB112" s="1">
        <f>data!DG112</f>
        <v>-1.3021</v>
      </c>
      <c r="CC112" s="1">
        <f>data!J112</f>
        <v>8.9700000000000006</v>
      </c>
      <c r="CD112" s="1">
        <f>data!CP112</f>
        <v>6</v>
      </c>
      <c r="CE112" s="1">
        <f>data!CQ112</f>
        <v>12</v>
      </c>
      <c r="CF112" s="1">
        <f>data!CR112</f>
        <v>0</v>
      </c>
      <c r="CG112" s="1">
        <f>data!DL112</f>
        <v>5794</v>
      </c>
      <c r="CH112" s="1">
        <f>data!B112</f>
        <v>28.38</v>
      </c>
      <c r="CI112" s="1">
        <f>data!C112</f>
        <v>-132.9</v>
      </c>
      <c r="CJ112" s="1">
        <f>data!DO112</f>
        <v>254.01256872577301</v>
      </c>
      <c r="CK112" s="1">
        <f>data!CN112</f>
        <v>33.6</v>
      </c>
      <c r="CL112" s="1">
        <f>data!CO112</f>
        <v>-116.5</v>
      </c>
      <c r="CM112" s="1">
        <f>data!DR112</f>
        <v>1669.5216813375901</v>
      </c>
      <c r="CN112" s="1">
        <f>data!DS112</f>
        <v>254.05767742528201</v>
      </c>
      <c r="CO112" s="1">
        <f>IF(OR(data!DU112="Inf",data!DU112="NaN"),data!X112,data!DU112)</f>
        <v>4.25101785052897</v>
      </c>
      <c r="CP112" s="1">
        <f>data!DU112</f>
        <v>4.25101785052897</v>
      </c>
      <c r="CQ112" s="1">
        <f t="shared" si="3"/>
        <v>0.28814664848767518</v>
      </c>
      <c r="CR112" s="1">
        <f>data!DW112</f>
        <v>2.4528189999999999</v>
      </c>
      <c r="CS112" s="1">
        <f>data!DX112</f>
        <v>274.45333900000003</v>
      </c>
      <c r="CT112" s="1" t="str">
        <f>data!DY112</f>
        <v>NaN</v>
      </c>
      <c r="CU112" s="1" t="str">
        <f>data!DZ112</f>
        <v>NaN</v>
      </c>
      <c r="CV112" s="1" t="str">
        <f>data!EA112</f>
        <v>-2.538157</v>
      </c>
      <c r="CW112" s="1" t="str">
        <f>data!EB112</f>
        <v>-5.294421</v>
      </c>
      <c r="CX112" s="1" t="str">
        <f>data!EC112</f>
        <v>274.453339</v>
      </c>
    </row>
    <row r="113" spans="1:102">
      <c r="A113" s="7">
        <f>data!A113</f>
        <v>37004</v>
      </c>
      <c r="B113" s="7" t="str">
        <f>data!K113</f>
        <v>IS26</v>
      </c>
      <c r="C113" s="1">
        <f>data!L113</f>
        <v>10809.744955443</v>
      </c>
      <c r="D113" s="1">
        <f>data!N113</f>
        <v>6.0284999999999998E-2</v>
      </c>
      <c r="E113" s="1">
        <f>data!O113</f>
        <v>2.5169E-2</v>
      </c>
      <c r="F113" s="1">
        <f>data!P113</f>
        <v>9.2303999999999997E-2</v>
      </c>
      <c r="G113" s="1">
        <f>data!Q113</f>
        <v>5.0337E-2</v>
      </c>
      <c r="H113" s="1">
        <f>data!R113</f>
        <v>9.3649000000000007E-3</v>
      </c>
      <c r="I113" s="1">
        <f>data!S113</f>
        <v>5.6068000000000003E-3</v>
      </c>
      <c r="J113" s="1">
        <f>data!T113</f>
        <v>9.5219999999999992E-3</v>
      </c>
      <c r="K113" s="1">
        <f>data!U113</f>
        <v>5.6021999999999999E-3</v>
      </c>
      <c r="L113" s="1">
        <f>data!V113</f>
        <v>7.1616</v>
      </c>
      <c r="M113" s="1">
        <f>data!W113</f>
        <v>7.8296999999999999</v>
      </c>
      <c r="N113" s="1">
        <f>data!X113</f>
        <v>7.4957000000000003</v>
      </c>
      <c r="O113" s="1">
        <f>data!Z113</f>
        <v>0.33401999999999998</v>
      </c>
      <c r="P113" s="1">
        <f>data!AA113</f>
        <v>0.14643999999999999</v>
      </c>
      <c r="Q113" s="1">
        <f>data!AB113</f>
        <v>0.14656</v>
      </c>
      <c r="R113" s="1">
        <f>data!AC113</f>
        <v>0.14648</v>
      </c>
      <c r="S113" s="1">
        <f>data!AD113</f>
        <v>1.2705E-4</v>
      </c>
      <c r="T113" s="1">
        <f>data!AE113</f>
        <v>7.0470000000000003E-3</v>
      </c>
      <c r="U113" s="1">
        <f>data!AF113</f>
        <v>0.15259</v>
      </c>
      <c r="V113" s="1">
        <f>data!AG113</f>
        <v>1.1809E-4</v>
      </c>
      <c r="W113" s="1">
        <f>data!AH113</f>
        <v>0.15991</v>
      </c>
      <c r="X113" s="1">
        <f>data!AI113</f>
        <v>2.0724E-4</v>
      </c>
      <c r="Y113" s="1">
        <f>data!AJ113</f>
        <v>60</v>
      </c>
      <c r="Z113" s="1">
        <f>data!AK113</f>
        <v>0.15573000000000001</v>
      </c>
      <c r="AA113" s="1">
        <f>data!AL113</f>
        <v>0.15648000000000001</v>
      </c>
      <c r="AB113" s="1">
        <f>data!AM113</f>
        <v>0.15625</v>
      </c>
      <c r="AC113" s="1">
        <f>data!AN113</f>
        <v>7.5579E-4</v>
      </c>
      <c r="AD113" s="1">
        <f>data!AO113</f>
        <v>1.2234999999999999E-2</v>
      </c>
      <c r="AE113" s="1">
        <f>data!AP113</f>
        <v>0.18554999999999999</v>
      </c>
      <c r="AF113" s="1">
        <f>data!AQ113</f>
        <v>3.9616E-4</v>
      </c>
      <c r="AG113" s="1">
        <f>data!AR113</f>
        <v>0.24414</v>
      </c>
      <c r="AH113" s="1">
        <f>data!AS113</f>
        <v>1.1464E-4</v>
      </c>
      <c r="AI113" s="1">
        <f>data!AT113</f>
        <v>8.8609000000000005E-5</v>
      </c>
      <c r="AJ113" s="1">
        <f>data!AU113</f>
        <v>6.6744999999999999E-5</v>
      </c>
      <c r="AK113" s="1">
        <f>data!AV113</f>
        <v>9.1532000000000004E-5</v>
      </c>
      <c r="AL113" s="1">
        <f>data!AW113</f>
        <v>1.4554999999999999E-4</v>
      </c>
      <c r="AM113" s="1">
        <f>data!AX113</f>
        <v>8.2677000000000005E-6</v>
      </c>
      <c r="AN113" s="1">
        <f>data!AY113</f>
        <v>5.3239E-6</v>
      </c>
      <c r="AO113" s="1">
        <f>data!AZ113</f>
        <v>2.2529999999999999E-6</v>
      </c>
      <c r="AP113" s="1">
        <f>data!BA113</f>
        <v>3.8191999999999998E-6</v>
      </c>
      <c r="AQ113" s="1">
        <f>data!BB113</f>
        <v>1.8469000000000001E-6</v>
      </c>
      <c r="AR113" s="1">
        <f>data!BC113</f>
        <v>1.345E-6</v>
      </c>
      <c r="AS113" s="1">
        <f>data!BD113</f>
        <v>6.4889999999999997E-5</v>
      </c>
      <c r="AT113" s="1">
        <f>data!BE113</f>
        <v>6.0251000000000003E-5</v>
      </c>
      <c r="AU113" s="1">
        <f>data!BF113</f>
        <v>9.7526000000000001E-5</v>
      </c>
      <c r="AV113" s="1">
        <f>data!BG113</f>
        <v>7.8683999999999994E-5</v>
      </c>
      <c r="AW113" s="1">
        <f>data!BH113</f>
        <v>7.1780999999999999E-6</v>
      </c>
      <c r="AX113" s="1">
        <f>data!BI113</f>
        <v>6.4965999999999998E-6</v>
      </c>
      <c r="AY113" s="1">
        <f>data!BJ113</f>
        <v>1.9525999999999999E-5</v>
      </c>
      <c r="AZ113" s="1">
        <f>data!BK113</f>
        <v>7.2879000000000001E-6</v>
      </c>
      <c r="BA113" s="1">
        <f>data!BL113</f>
        <v>1.7798000000000001E-6</v>
      </c>
      <c r="BB113" s="1">
        <f>data!BM113</f>
        <v>1.6644999999999999E-6</v>
      </c>
      <c r="BC113" s="1">
        <f>data!BN113</f>
        <v>1.7447000000000001E-2</v>
      </c>
      <c r="BD113" s="1">
        <f>data!BO113</f>
        <v>1.1089E-2</v>
      </c>
      <c r="BE113" s="1">
        <f>data!BP113</f>
        <v>9.5826999999999996E-3</v>
      </c>
      <c r="BF113" s="1">
        <f>data!BQ113</f>
        <v>8.0852000000000007E-3</v>
      </c>
      <c r="BG113" s="1">
        <f>data!BR113</f>
        <v>8.8339999999999998E-3</v>
      </c>
      <c r="BH113" s="1">
        <f>data!BS113</f>
        <v>9.4436999999999993E-3</v>
      </c>
      <c r="BI113" s="1">
        <f>data!BT113</f>
        <v>1.0589E-3</v>
      </c>
      <c r="BJ113" s="1">
        <f>data!BU113</f>
        <v>8.6134999999999996E-3</v>
      </c>
      <c r="BK113" s="1">
        <f>data!BV113</f>
        <v>1.4565E-2</v>
      </c>
      <c r="BL113" s="1">
        <f>data!BW113</f>
        <v>9.8564000000000007</v>
      </c>
      <c r="BM113" s="1">
        <f>data!BX113</f>
        <v>7.9821</v>
      </c>
      <c r="BN113" s="1">
        <f>data!BY113</f>
        <v>1.9750000000000001</v>
      </c>
      <c r="BO113" s="1">
        <f>data!BZ113</f>
        <v>0.81767000000000001</v>
      </c>
      <c r="BP113" s="1">
        <f>data!CA113</f>
        <v>6.5000000000000002E-2</v>
      </c>
      <c r="BQ113" s="1">
        <f>data!CB113</f>
        <v>0.83899999999999997</v>
      </c>
      <c r="BR113" s="1">
        <f>data!CC113</f>
        <v>323.87</v>
      </c>
      <c r="BS113" s="1">
        <f>data!CD113</f>
        <v>0.33900000000000002</v>
      </c>
      <c r="BT113" s="1">
        <f>data!CE113</f>
        <v>16</v>
      </c>
      <c r="BU113" s="1">
        <f>data!CF113</f>
        <v>0</v>
      </c>
      <c r="BV113" s="1">
        <f>data!CG113</f>
        <v>7</v>
      </c>
      <c r="BW113" s="1">
        <f>data!CH113</f>
        <v>16</v>
      </c>
      <c r="BX113" s="1">
        <f>data!CI113</f>
        <v>22</v>
      </c>
      <c r="BY113" s="1">
        <f>data!CJ113</f>
        <v>12</v>
      </c>
      <c r="BZ113" s="1">
        <f>data!CK113</f>
        <v>781.33</v>
      </c>
      <c r="CA113" s="1">
        <f>data!CL113</f>
        <v>1</v>
      </c>
      <c r="CB113" s="1">
        <f>data!DG113</f>
        <v>8.3741000000000003</v>
      </c>
      <c r="CC113" s="1">
        <f>data!J113</f>
        <v>8.9700000000000006</v>
      </c>
      <c r="CD113" s="1">
        <f>data!CP113</f>
        <v>6</v>
      </c>
      <c r="CE113" s="1">
        <f>data!CQ113</f>
        <v>12</v>
      </c>
      <c r="CF113" s="1">
        <f>data!CR113</f>
        <v>0</v>
      </c>
      <c r="CG113" s="1">
        <f>data!DL113</f>
        <v>36864</v>
      </c>
      <c r="CH113" s="1">
        <f>data!B113</f>
        <v>28.38</v>
      </c>
      <c r="CI113" s="1">
        <f>data!C113</f>
        <v>-132.9</v>
      </c>
      <c r="CJ113" s="1">
        <f>data!DO113</f>
        <v>330.78231384409901</v>
      </c>
      <c r="CK113" s="1">
        <f>data!CN113</f>
        <v>48.9</v>
      </c>
      <c r="CL113" s="1">
        <f>data!CO113</f>
        <v>13.7</v>
      </c>
      <c r="CM113" s="1">
        <f>data!DR113</f>
        <v>10809.744955443</v>
      </c>
      <c r="CN113" s="1">
        <f>data!DS113</f>
        <v>330.79377552401797</v>
      </c>
      <c r="CO113" s="1">
        <f>IF(OR(data!DU113="Inf",data!DU113="NaN"),data!X113,data!DU113)</f>
        <v>7.7160537245682104</v>
      </c>
      <c r="CP113" s="1">
        <f>data!DU113</f>
        <v>7.7160537245682104</v>
      </c>
      <c r="CQ113" s="1">
        <f t="shared" si="3"/>
        <v>0.29323309883471682</v>
      </c>
      <c r="CR113" s="1">
        <f>data!DW113</f>
        <v>-3.5149560000000002</v>
      </c>
      <c r="CS113" s="1">
        <f>data!DX113</f>
        <v>265.28005999999999</v>
      </c>
      <c r="CT113" s="1" t="str">
        <f>data!DY113</f>
        <v>NaN</v>
      </c>
      <c r="CU113" s="1" t="str">
        <f>data!DZ113</f>
        <v>NaN</v>
      </c>
      <c r="CV113" s="1" t="str">
        <f>data!EA113</f>
        <v>3.383678</v>
      </c>
      <c r="CW113" s="1" t="str">
        <f>data!EB113</f>
        <v>-3.585972</v>
      </c>
      <c r="CX113" s="1" t="str">
        <f>data!EC113</f>
        <v>265.280060</v>
      </c>
    </row>
    <row r="114" spans="1:102">
      <c r="A114" s="7">
        <f>data!A114</f>
        <v>37004</v>
      </c>
      <c r="B114" s="7" t="str">
        <f>data!K114</f>
        <v>DSLI</v>
      </c>
      <c r="C114" s="1">
        <f>data!L114</f>
        <v>2626.8</v>
      </c>
      <c r="D114" s="1">
        <f>data!N114</f>
        <v>0.15446191271333401</v>
      </c>
      <c r="E114" s="1">
        <f>data!O114</f>
        <v>5.3426319513813297E-2</v>
      </c>
      <c r="F114" s="1">
        <f>data!P114</f>
        <v>0.25539703669594399</v>
      </c>
      <c r="G114" s="1">
        <f>data!Q114</f>
        <v>0.106852639027627</v>
      </c>
      <c r="H114" s="1">
        <f>data!R114</f>
        <v>5.7000524612462701E-3</v>
      </c>
      <c r="I114" s="1">
        <f>data!S114</f>
        <v>3.6399072084658301E-3</v>
      </c>
      <c r="J114" s="1">
        <f>data!T114</f>
        <v>1.8530827105808899E-29</v>
      </c>
      <c r="K114" s="1">
        <f>data!U114</f>
        <v>1.1583982487144099E-30</v>
      </c>
      <c r="L114" s="1">
        <f>data!V114</f>
        <v>4.1010898560248297</v>
      </c>
      <c r="M114" s="1">
        <f>data!W114</f>
        <v>3.91772913918112</v>
      </c>
      <c r="N114" s="1">
        <f>data!X114</f>
        <v>4.0094094976029702</v>
      </c>
      <c r="O114" s="1">
        <f>data!Z114</f>
        <v>9.1680358421854194E-2</v>
      </c>
      <c r="P114" s="1">
        <f>data!AA114</f>
        <v>0.223945410111584</v>
      </c>
      <c r="Q114" s="1">
        <f>data!AB114</f>
        <v>0.224022988864372</v>
      </c>
      <c r="R114" s="1">
        <f>data!AC114</f>
        <v>0.2239990234375</v>
      </c>
      <c r="S114" s="1">
        <f>data!AD114</f>
        <v>7.7578752788132199E-5</v>
      </c>
      <c r="T114" s="1">
        <f>data!AE114</f>
        <v>9.9996827520423603E-2</v>
      </c>
      <c r="U114" s="1">
        <f>data!AF114</f>
        <v>0.2825927734375</v>
      </c>
      <c r="V114" s="1">
        <f>data!AG114</f>
        <v>5.2316892022513705E-4</v>
      </c>
      <c r="W114" s="1">
        <f>data!AH114</f>
        <v>0.286865234375</v>
      </c>
      <c r="X114" s="1">
        <f>data!AI114</f>
        <v>1.10099013548796E-4</v>
      </c>
      <c r="Y114" s="1">
        <f>data!AJ114</f>
        <v>40</v>
      </c>
      <c r="Z114" s="1">
        <f>data!AK114</f>
        <v>0.25369390684034498</v>
      </c>
      <c r="AA114" s="1">
        <f>data!AL114</f>
        <v>0.25399565434975502</v>
      </c>
      <c r="AB114" s="1">
        <f>data!AM114</f>
        <v>0.25390625</v>
      </c>
      <c r="AC114" s="1">
        <f>data!AN114</f>
        <v>3.0174750941064398E-4</v>
      </c>
      <c r="AD114" s="1">
        <f>data!AO114</f>
        <v>0.297428406177562</v>
      </c>
      <c r="AE114" s="1">
        <f>data!AP114</f>
        <v>0.46875</v>
      </c>
      <c r="AF114" s="1">
        <f>data!AQ114</f>
        <v>1.5377162908988099E-4</v>
      </c>
      <c r="AG114" s="1">
        <f>data!AR114</f>
        <v>0.5078125</v>
      </c>
      <c r="AH114" s="1">
        <f>data!AS114</f>
        <v>4.0055293181630701E-5</v>
      </c>
      <c r="AI114" s="1">
        <f>data!AT114</f>
        <v>6.6395823821170001E-4</v>
      </c>
      <c r="AJ114" s="1">
        <f>data!AU114</f>
        <v>5.34396414609763E-4</v>
      </c>
      <c r="AK114" s="1">
        <f>data!AV114</f>
        <v>1.6948886479498999E-4</v>
      </c>
      <c r="AL114" s="1">
        <f>data!AW114</f>
        <v>3.3234842353333598E-5</v>
      </c>
      <c r="AM114" s="1">
        <f>data!AX114</f>
        <v>8.3253935003874398E-5</v>
      </c>
      <c r="AN114" s="1">
        <f>data!AY114</f>
        <v>9.7281374797911097E-5</v>
      </c>
      <c r="AO114" s="1">
        <f>data!AZ114</f>
        <v>5.1511741907026999E-5</v>
      </c>
      <c r="AP114" s="1">
        <f>data!BA114</f>
        <v>4.0267372218423001E-5</v>
      </c>
      <c r="AQ114" s="1">
        <f>data!BB114</f>
        <v>5.0496468895046496E-6</v>
      </c>
      <c r="AR114" s="1">
        <f>data!BC114</f>
        <v>4.9517220419354303E-6</v>
      </c>
      <c r="AS114" s="1">
        <f>data!BD114</f>
        <v>3.7297807567770699E-4</v>
      </c>
      <c r="AT114" s="1">
        <f>data!BE114</f>
        <v>4.8302628374747398E-4</v>
      </c>
      <c r="AU114" s="1">
        <f>data!BF114</f>
        <v>3.49314606505858E-4</v>
      </c>
      <c r="AV114" s="1">
        <f>data!BG114</f>
        <v>3.4872868198718902E-4</v>
      </c>
      <c r="AW114" s="1">
        <f>data!BH114</f>
        <v>2.2918692545537099E-5</v>
      </c>
      <c r="AX114" s="1">
        <f>data!BI114</f>
        <v>2.1603996395337701E-5</v>
      </c>
      <c r="AY114" s="1">
        <f>data!BJ114</f>
        <v>1.79507222989541E-5</v>
      </c>
      <c r="AZ114" s="1">
        <f>data!BK114</f>
        <v>2.7973773374357801E-5</v>
      </c>
      <c r="BA114" s="1">
        <f>data!BL114</f>
        <v>1.24821485598281E-5</v>
      </c>
      <c r="BB114" s="1">
        <f>data!BM114</f>
        <v>1.4149721037167099E-5</v>
      </c>
      <c r="BC114" s="1">
        <f>data!BN114</f>
        <v>0.54809648236063702</v>
      </c>
      <c r="BD114" s="1">
        <f>data!BO114</f>
        <v>0.35299429447591701</v>
      </c>
      <c r="BE114" s="1">
        <f>data!BP114</f>
        <v>0.40540099967478099</v>
      </c>
      <c r="BF114" s="1">
        <f>data!BQ114</f>
        <v>1.7394788674537E-2</v>
      </c>
      <c r="BG114" s="1">
        <f>data!BR114</f>
        <v>0.21139789417465901</v>
      </c>
      <c r="BH114" s="1">
        <f>data!BS114</f>
        <v>0.24161969740131201</v>
      </c>
      <c r="BI114" s="1">
        <f>data!BT114</f>
        <v>0.27436182294077099</v>
      </c>
      <c r="BJ114" s="1">
        <f>data!BU114</f>
        <v>0.33669858818597798</v>
      </c>
      <c r="BK114" s="1">
        <f>data!BV114</f>
        <v>0.42776751875855601</v>
      </c>
      <c r="BL114" s="1">
        <f>data!BW114</f>
        <v>44.8060852829596</v>
      </c>
      <c r="BM114" s="1">
        <f>data!BX114</f>
        <v>34.206087186175601</v>
      </c>
      <c r="BN114" s="1">
        <f>data!BY114</f>
        <v>2.5927244190417298</v>
      </c>
      <c r="BO114" s="1">
        <f>data!BZ114</f>
        <v>19.283285832513201</v>
      </c>
      <c r="BP114" s="1">
        <f>data!CA114</f>
        <v>0.1</v>
      </c>
      <c r="BQ114" s="1">
        <f>data!CB114</f>
        <v>2</v>
      </c>
      <c r="BR114" s="1">
        <f>data!CC114</f>
        <v>261.26299999999998</v>
      </c>
      <c r="BS114" s="1">
        <f>data!CD114</f>
        <v>0.35099999999999998</v>
      </c>
      <c r="BT114" s="1">
        <f>data!CE114</f>
        <v>8</v>
      </c>
      <c r="BU114" s="1">
        <f>data!CF114</f>
        <v>0</v>
      </c>
      <c r="BV114" s="1">
        <f>data!CG114</f>
        <v>7</v>
      </c>
      <c r="BW114" s="1">
        <f>data!CH114</f>
        <v>8</v>
      </c>
      <c r="BX114" s="1">
        <f>data!CI114</f>
        <v>40</v>
      </c>
      <c r="BY114" s="1">
        <f>data!CJ114</f>
        <v>6</v>
      </c>
      <c r="BZ114" s="1">
        <f>data!CK114</f>
        <v>934.23860538005795</v>
      </c>
      <c r="CA114" s="1">
        <f>data!CL114</f>
        <v>3</v>
      </c>
      <c r="CB114" s="1">
        <f>data!DG114</f>
        <v>1.5401</v>
      </c>
      <c r="CC114" s="1">
        <f>data!J114</f>
        <v>8.9700000000000006</v>
      </c>
      <c r="CD114" s="1">
        <f>data!CP114</f>
        <v>6</v>
      </c>
      <c r="CE114" s="1">
        <f>data!CQ114</f>
        <v>12</v>
      </c>
      <c r="CF114" s="1">
        <f>data!CR114</f>
        <v>0</v>
      </c>
      <c r="CG114" s="1">
        <f>data!DL114</f>
        <v>8868</v>
      </c>
      <c r="CH114" s="1">
        <f>data!B114</f>
        <v>28.38</v>
      </c>
      <c r="CI114" s="1">
        <f>data!C114</f>
        <v>-132.9</v>
      </c>
      <c r="CJ114" s="1">
        <f>data!DO114</f>
        <v>259.04325457401302</v>
      </c>
      <c r="CK114" s="1">
        <f>data!CN114</f>
        <v>35.9</v>
      </c>
      <c r="CL114" s="1">
        <f>data!CO114</f>
        <v>-106.3</v>
      </c>
      <c r="CM114" s="1" t="str">
        <f>data!DR114</f>
        <v>NaN</v>
      </c>
      <c r="CN114" s="1" t="str">
        <f>data!DS114</f>
        <v>NaN</v>
      </c>
      <c r="CO114" s="1">
        <f>IF(OR(data!DU114="Inf",data!DU114="NaN"),data!X114,data!DU114)</f>
        <v>4.03036470408576</v>
      </c>
      <c r="CP114" s="1">
        <f>data!DU114</f>
        <v>4.03036470408576</v>
      </c>
      <c r="CQ114" s="1">
        <f t="shared" si="3"/>
        <v>0.29621109607577811</v>
      </c>
      <c r="CR114" s="1">
        <f>data!DW114</f>
        <v>-4.3070890000000004</v>
      </c>
      <c r="CS114" s="1">
        <f>data!DX114</f>
        <v>267.55755599999998</v>
      </c>
      <c r="CT114" s="1" t="str">
        <f>data!DY114</f>
        <v>2.336585</v>
      </c>
      <c r="CU114" s="1" t="str">
        <f>data!DZ114</f>
        <v>-2.864992</v>
      </c>
      <c r="CV114" s="1" t="str">
        <f>data!EA114</f>
        <v>3.900851</v>
      </c>
      <c r="CW114" s="1" t="str">
        <f>data!EB114</f>
        <v>-8.146624</v>
      </c>
      <c r="CX114" s="1" t="str">
        <f>data!EC114</f>
        <v>267.557556</v>
      </c>
    </row>
    <row r="115" spans="1:102">
      <c r="A115" s="7">
        <f>data!A115</f>
        <v>36763</v>
      </c>
      <c r="B115" s="7" t="str">
        <f>data!K115</f>
        <v>DSLI</v>
      </c>
      <c r="C115" s="1">
        <f>data!L115</f>
        <v>2381.5</v>
      </c>
      <c r="D115" s="1">
        <f>data!N115</f>
        <v>5.3739667930520103E-2</v>
      </c>
      <c r="E115" s="1">
        <f>data!O115</f>
        <v>9.4633848749881098E-3</v>
      </c>
      <c r="F115" s="1">
        <f>data!P115</f>
        <v>7.3222880666807696E-2</v>
      </c>
      <c r="G115" s="1">
        <f>data!Q115</f>
        <v>1.8926769749976199E-2</v>
      </c>
      <c r="H115" s="1">
        <f>data!R115</f>
        <v>2.89425100093139E-3</v>
      </c>
      <c r="I115" s="1">
        <f>data!S115</f>
        <v>1.6717441138457401E-3</v>
      </c>
      <c r="J115" s="1">
        <f>data!T115</f>
        <v>3.72881827427154E-3</v>
      </c>
      <c r="K115" s="1">
        <f>data!U115</f>
        <v>2.1931743744192998E-3</v>
      </c>
      <c r="L115" s="1">
        <f>data!V115</f>
        <v>6.2627617714295196</v>
      </c>
      <c r="M115" s="1">
        <f>data!W115</f>
        <v>7.27326955967908</v>
      </c>
      <c r="N115" s="1">
        <f>data!X115</f>
        <v>6.7680156655542998</v>
      </c>
      <c r="O115" s="1">
        <f>data!Z115</f>
        <v>0.50525389412477695</v>
      </c>
      <c r="P115" s="1">
        <f>data!AA115</f>
        <v>0.17820644533691599</v>
      </c>
      <c r="Q115" s="1">
        <f>data!AB115</f>
        <v>0.17835279462402401</v>
      </c>
      <c r="R115" s="1">
        <f>data!AC115</f>
        <v>0.17822265625</v>
      </c>
      <c r="S115" s="1">
        <f>data!AD115</f>
        <v>1.46349287107272E-4</v>
      </c>
      <c r="T115" s="1">
        <f>data!AE115</f>
        <v>2.18009281969485E-2</v>
      </c>
      <c r="U115" s="1">
        <f>data!AF115</f>
        <v>0.23681640625</v>
      </c>
      <c r="V115" s="1">
        <f>data!AG115</f>
        <v>2.1634423395943E-5</v>
      </c>
      <c r="W115" s="1">
        <f>data!AH115</f>
        <v>0.255126953125</v>
      </c>
      <c r="X115" s="1">
        <f>data!AI115</f>
        <v>1.6525242088389501E-5</v>
      </c>
      <c r="Y115" s="1">
        <f>data!AJ115</f>
        <v>60</v>
      </c>
      <c r="Z115" s="1">
        <f>data!AK115</f>
        <v>0.15553308611109201</v>
      </c>
      <c r="AA115" s="1">
        <f>data!AL115</f>
        <v>0.156973872011343</v>
      </c>
      <c r="AB115" s="1">
        <f>data!AM115</f>
        <v>0.15625</v>
      </c>
      <c r="AC115" s="1">
        <f>data!AN115</f>
        <v>1.4407859002509001E-3</v>
      </c>
      <c r="AD115" s="1">
        <f>data!AO115</f>
        <v>1.61711092211555E-2</v>
      </c>
      <c r="AE115" s="1">
        <f>data!AP115</f>
        <v>0.185546875</v>
      </c>
      <c r="AF115" s="1">
        <f>data!AQ115</f>
        <v>1.20959626671129E-4</v>
      </c>
      <c r="AG115" s="1">
        <f>data!AR115</f>
        <v>0.41015625</v>
      </c>
      <c r="AH115" s="1">
        <f>data!AS115</f>
        <v>3.5542620657254798E-6</v>
      </c>
      <c r="AI115" s="1">
        <f>data!AT115</f>
        <v>7.9776828272203296E-5</v>
      </c>
      <c r="AJ115" s="1">
        <f>data!AU115</f>
        <v>7.2677717461941998E-5</v>
      </c>
      <c r="AK115" s="1">
        <f>data!AV115</f>
        <v>2.0316495449710301E-5</v>
      </c>
      <c r="AL115" s="1">
        <f>data!AW115</f>
        <v>1.6515592029333801E-5</v>
      </c>
      <c r="AM115" s="1">
        <f>data!AX115</f>
        <v>2.4951180012773699E-6</v>
      </c>
      <c r="AN115" s="1">
        <f>data!AY115</f>
        <v>1.8258866724478201E-6</v>
      </c>
      <c r="AO115" s="1">
        <f>data!AZ115</f>
        <v>1.63668518915003E-6</v>
      </c>
      <c r="AP115" s="1">
        <f>data!BA115</f>
        <v>1.6846233169255E-6</v>
      </c>
      <c r="AQ115" s="1">
        <f>data!BB115</f>
        <v>5.2173749824116096E-7</v>
      </c>
      <c r="AR115" s="1">
        <f>data!BC115</f>
        <v>5.9368592673874403E-7</v>
      </c>
      <c r="AS115" s="1">
        <f>data!BD115</f>
        <v>1.3300086622317699E-4</v>
      </c>
      <c r="AT115" s="1">
        <f>data!BE115</f>
        <v>1.9530363145844499E-4</v>
      </c>
      <c r="AU115" s="1">
        <f>data!BF115</f>
        <v>1.6913746569274299E-5</v>
      </c>
      <c r="AV115" s="1">
        <f>data!BG115</f>
        <v>1.2382339294626401E-5</v>
      </c>
      <c r="AW115" s="1">
        <f>data!BH115</f>
        <v>4.0616091597539797E-6</v>
      </c>
      <c r="AX115" s="1">
        <f>data!BI115</f>
        <v>2.0236721876685599E-6</v>
      </c>
      <c r="AY115" s="1">
        <f>data!BJ115</f>
        <v>1.2944167018591999E-6</v>
      </c>
      <c r="AZ115" s="1">
        <f>data!BK115</f>
        <v>1.1469233859315101E-6</v>
      </c>
      <c r="BA115" s="1">
        <f>data!BL115</f>
        <v>1.7050958568499201E-6</v>
      </c>
      <c r="BB115" s="1">
        <f>data!BM115</f>
        <v>1.3044384359905201E-6</v>
      </c>
      <c r="BC115" s="1">
        <f>data!BN115</f>
        <v>0.106393923713092</v>
      </c>
      <c r="BD115" s="1">
        <f>data!BO115</f>
        <v>0.149410488003692</v>
      </c>
      <c r="BE115" s="1">
        <f>data!BP115</f>
        <v>8.5362051885516602E-3</v>
      </c>
      <c r="BF115" s="1">
        <f>data!BQ115</f>
        <v>1.33179627764883E-2</v>
      </c>
      <c r="BG115" s="1">
        <f>data!BR115</f>
        <v>1.092708398252E-2</v>
      </c>
      <c r="BH115" s="1">
        <f>data!BS115</f>
        <v>1.0478768685629899E-2</v>
      </c>
      <c r="BI115" s="1">
        <f>data!BT115</f>
        <v>3.38121321642019E-3</v>
      </c>
      <c r="BJ115" s="1">
        <f>data!BU115</f>
        <v>9.5466839730571698E-2</v>
      </c>
      <c r="BK115" s="1">
        <f>data!BV115</f>
        <v>0.14977749670317</v>
      </c>
      <c r="BL115" s="1">
        <f>data!BW115</f>
        <v>25.2994231126616</v>
      </c>
      <c r="BM115" s="1">
        <f>data!BX115</f>
        <v>16.009645809031301</v>
      </c>
      <c r="BN115" s="1">
        <f>data!BY115</f>
        <v>9.7367169396052908</v>
      </c>
      <c r="BO115" s="1">
        <f>data!BZ115</f>
        <v>1.5430643764829199</v>
      </c>
      <c r="BP115" s="1">
        <f>data!CA115</f>
        <v>0.04</v>
      </c>
      <c r="BQ115" s="1">
        <f>data!CB115</f>
        <v>2.5</v>
      </c>
      <c r="BR115" s="1">
        <f>data!CC115</f>
        <v>185.39400000000001</v>
      </c>
      <c r="BS115" s="1">
        <f>data!CD115</f>
        <v>0.378</v>
      </c>
      <c r="BT115" s="1">
        <f>data!CE115</f>
        <v>1</v>
      </c>
      <c r="BU115" s="1">
        <f>data!CF115</f>
        <v>19</v>
      </c>
      <c r="BV115" s="1">
        <f>data!CG115</f>
        <v>12</v>
      </c>
      <c r="BW115" s="1">
        <f>data!CH115</f>
        <v>3</v>
      </c>
      <c r="BX115" s="1">
        <f>data!CI115</f>
        <v>25</v>
      </c>
      <c r="BY115" s="1">
        <f>data!CJ115</f>
        <v>16</v>
      </c>
      <c r="BZ115" s="1">
        <f>data!CK115</f>
        <v>809.10816335678101</v>
      </c>
      <c r="CA115" s="1">
        <f>data!CL115</f>
        <v>1</v>
      </c>
      <c r="CB115" s="1">
        <f>data!DG115</f>
        <v>0.39062000000000002</v>
      </c>
      <c r="CC115" s="1">
        <f>data!J115</f>
        <v>3.15</v>
      </c>
      <c r="CD115" s="1">
        <f>data!CP115</f>
        <v>1</v>
      </c>
      <c r="CE115" s="1">
        <f>data!CQ115</f>
        <v>12</v>
      </c>
      <c r="CF115" s="1">
        <f>data!CR115</f>
        <v>25</v>
      </c>
      <c r="CG115" s="1">
        <f>data!DL115</f>
        <v>8022</v>
      </c>
      <c r="CH115" s="1">
        <f>data!B115</f>
        <v>14.45</v>
      </c>
      <c r="CI115" s="1">
        <f>data!C115</f>
        <v>-106.1</v>
      </c>
      <c r="CJ115" s="1">
        <f>data!DO115</f>
        <v>179.47039971042199</v>
      </c>
      <c r="CK115" s="1">
        <f>data!CN115</f>
        <v>35.9</v>
      </c>
      <c r="CL115" s="1">
        <f>data!CO115</f>
        <v>-106.3</v>
      </c>
      <c r="CM115" s="1" t="str">
        <f>data!DR115</f>
        <v>NaN</v>
      </c>
      <c r="CN115" s="1" t="str">
        <f>data!DS115</f>
        <v>NaN</v>
      </c>
      <c r="CO115" s="1">
        <f>IF(OR(data!DU115="Inf",data!DU115="NaN"),data!X115,data!DU115)</f>
        <v>6.7769326851148604</v>
      </c>
      <c r="CP115" s="1">
        <f>data!DU115</f>
        <v>6.7769326851148604</v>
      </c>
      <c r="CQ115" s="1">
        <f t="shared" si="3"/>
        <v>0.29687110446272752</v>
      </c>
      <c r="CR115" s="1">
        <f>data!DW115</f>
        <v>-0.94718899999999995</v>
      </c>
      <c r="CS115" s="1">
        <f>data!DX115</f>
        <v>283.85433999999998</v>
      </c>
      <c r="CT115" s="1" t="str">
        <f>data!DY115</f>
        <v>0.817332</v>
      </c>
      <c r="CU115" s="1" t="str">
        <f>data!DZ115</f>
        <v>-29.138920</v>
      </c>
      <c r="CV115" s="1" t="str">
        <f>data!EA115</f>
        <v>0.957613</v>
      </c>
      <c r="CW115" s="1" t="str">
        <f>data!EB115</f>
        <v>-0.069145</v>
      </c>
      <c r="CX115" s="1" t="str">
        <f>data!EC115</f>
        <v>283.854340</v>
      </c>
    </row>
    <row r="116" spans="1:102">
      <c r="A116" s="7" t="e">
        <f>[2]individual!#REF!</f>
        <v>#REF!</v>
      </c>
      <c r="B116" s="7" t="str">
        <f>data!K116</f>
        <v>WSRA</v>
      </c>
      <c r="C116" s="1">
        <f>data!L116</f>
        <v>4231.3</v>
      </c>
      <c r="D116" s="1">
        <f>data!N116</f>
        <v>0.231830984528832</v>
      </c>
      <c r="E116" s="1">
        <f>data!O116</f>
        <v>0.113218123706463</v>
      </c>
      <c r="F116" s="1">
        <f>data!P116</f>
        <v>0.384138107753139</v>
      </c>
      <c r="G116" s="1">
        <f>data!Q116</f>
        <v>0.22643624741292601</v>
      </c>
      <c r="H116" s="1">
        <f>data!R116</f>
        <v>4.2204207940381398E-2</v>
      </c>
      <c r="I116" s="1">
        <f>data!S116</f>
        <v>2.4048688522027101E-2</v>
      </c>
      <c r="J116" s="1">
        <f>data!T116</f>
        <v>3.9705044550137403E-2</v>
      </c>
      <c r="K116" s="1">
        <f>data!U116</f>
        <v>2.35436386836585E-2</v>
      </c>
      <c r="L116" s="1">
        <f>data!V116</f>
        <v>3.96099335818261</v>
      </c>
      <c r="M116" s="1">
        <f>data!W116</f>
        <v>3.0664188134123802</v>
      </c>
      <c r="N116" s="1">
        <f>data!X116</f>
        <v>3.51370608579749</v>
      </c>
      <c r="O116" s="1">
        <f>data!Z116</f>
        <v>0.44728727238511101</v>
      </c>
      <c r="P116" s="1">
        <f>data!AA116</f>
        <v>0.31968982414872998</v>
      </c>
      <c r="Q116" s="1">
        <f>data!AB116</f>
        <v>0.32318431900079903</v>
      </c>
      <c r="R116" s="1">
        <f>data!AC116</f>
        <v>0.322265625</v>
      </c>
      <c r="S116" s="1">
        <f>data!AD116</f>
        <v>3.4944948520690398E-3</v>
      </c>
      <c r="T116" s="1">
        <f>data!AE116</f>
        <v>0.246604831137437</v>
      </c>
      <c r="U116" s="1">
        <f>data!AF116</f>
        <v>0.3271484375</v>
      </c>
      <c r="V116" s="1">
        <f>data!AG116</f>
        <v>0.118059545937254</v>
      </c>
      <c r="W116" s="1">
        <f>data!AH116</f>
        <v>0.33447265625</v>
      </c>
      <c r="X116" s="1">
        <f>data!AI116</f>
        <v>5.7812912515692601E-2</v>
      </c>
      <c r="Y116" s="1">
        <f>data!AJ116</f>
        <v>60</v>
      </c>
      <c r="Z116" s="1">
        <f>data!AK116</f>
        <v>0.286930767901942</v>
      </c>
      <c r="AA116" s="1">
        <f>data!AL116</f>
        <v>0.34719820997274498</v>
      </c>
      <c r="AB116" s="1">
        <f>data!AM116</f>
        <v>0.302734375</v>
      </c>
      <c r="AC116" s="1">
        <f>data!AN116</f>
        <v>6.0267442070803298E-2</v>
      </c>
      <c r="AD116" s="1">
        <f>data!AO116</f>
        <v>0.27018008633458102</v>
      </c>
      <c r="AE116" s="1">
        <f>data!AP116</f>
        <v>0.400390625</v>
      </c>
      <c r="AF116" s="1">
        <f>data!AQ116</f>
        <v>6.7891569963940499E-3</v>
      </c>
      <c r="AG116" s="1">
        <f>data!AR116</f>
        <v>0.439453125</v>
      </c>
      <c r="AH116" s="1">
        <f>data!AS116</f>
        <v>5.4822889252838297E-3</v>
      </c>
      <c r="AI116" s="1">
        <f>data!AT116</f>
        <v>1.9276144321546201E-2</v>
      </c>
      <c r="AJ116" s="1">
        <f>data!AU116</f>
        <v>2.6404884017906399E-2</v>
      </c>
      <c r="AK116" s="1">
        <f>data!AV116</f>
        <v>5.6053755391445199E-2</v>
      </c>
      <c r="AL116" s="1">
        <f>data!AW116</f>
        <v>6.8892888572224198E-2</v>
      </c>
      <c r="AM116" s="1">
        <f>data!AX116</f>
        <v>1.8503315995618601E-2</v>
      </c>
      <c r="AN116" s="1">
        <f>data!AY116</f>
        <v>4.8976085535911297E-2</v>
      </c>
      <c r="AO116" s="1">
        <f>data!AZ116</f>
        <v>6.8073250761519098E-3</v>
      </c>
      <c r="AP116" s="1">
        <f>data!BA116</f>
        <v>2.0381979041966501E-2</v>
      </c>
      <c r="AQ116" s="1">
        <f>data!BB116</f>
        <v>3.62775462722147E-3</v>
      </c>
      <c r="AR116" s="1">
        <f>data!BC116</f>
        <v>1.1098180513976E-2</v>
      </c>
      <c r="AS116" s="1">
        <f>data!BD116</f>
        <v>7.8524940402759896E-2</v>
      </c>
      <c r="AT116" s="1">
        <f>data!BE116</f>
        <v>0.14585700688269901</v>
      </c>
      <c r="AU116" s="1">
        <f>data!BF116</f>
        <v>0.124804051366802</v>
      </c>
      <c r="AV116" s="1">
        <f>data!BG116</f>
        <v>0.18334795036211499</v>
      </c>
      <c r="AW116" s="1">
        <f>data!BH116</f>
        <v>4.8327622741040598E-2</v>
      </c>
      <c r="AX116" s="1">
        <f>data!BI116</f>
        <v>0.100258214893913</v>
      </c>
      <c r="AY116" s="1">
        <f>data!BJ116</f>
        <v>3.2512120408989501E-2</v>
      </c>
      <c r="AZ116" s="1">
        <f>data!BK116</f>
        <v>8.59042110470985E-2</v>
      </c>
      <c r="BA116" s="1">
        <f>data!BL116</f>
        <v>1.9675158060768399E-2</v>
      </c>
      <c r="BB116" s="1">
        <f>data!BM116</f>
        <v>6.0920066014504101E-2</v>
      </c>
      <c r="BC116" s="1">
        <f>data!BN116</f>
        <v>0.62469496043851103</v>
      </c>
      <c r="BD116" s="1">
        <f>data!BO116</f>
        <v>0.65839995194619105</v>
      </c>
      <c r="BE116" s="1">
        <f>data!BP116</f>
        <v>7.5766374633037303</v>
      </c>
      <c r="BF116" s="1">
        <f>data!BQ116</f>
        <v>0.33843710189738602</v>
      </c>
      <c r="BG116" s="1">
        <f>data!BR116</f>
        <v>3.9575372826005601</v>
      </c>
      <c r="BH116" s="1">
        <f>data!BS116</f>
        <v>4.7268898848531897</v>
      </c>
      <c r="BI116" s="1">
        <f>data!BT116</f>
        <v>5.1181805591373504</v>
      </c>
      <c r="BJ116" s="1">
        <f>data!BU116</f>
        <v>-3.3328423221620498</v>
      </c>
      <c r="BK116" s="1">
        <f>data!BV116</f>
        <v>4.7725232823161896</v>
      </c>
      <c r="BL116" s="1">
        <f>data!BW116</f>
        <v>9.1018911738796593</v>
      </c>
      <c r="BM116" s="1">
        <f>data!BX116</f>
        <v>7.4622276131849299</v>
      </c>
      <c r="BN116" s="1">
        <f>data!BY116</f>
        <v>0.157849418926513</v>
      </c>
      <c r="BO116" s="1">
        <f>data!BZ116</f>
        <v>0.60918126821788599</v>
      </c>
      <c r="BP116" s="1">
        <f>data!CA116</f>
        <v>0.18</v>
      </c>
      <c r="BQ116" s="1">
        <f>data!CB116</f>
        <v>1.5</v>
      </c>
      <c r="BR116" s="1">
        <f>data!CC116</f>
        <v>261.69200000000001</v>
      </c>
      <c r="BS116" s="1">
        <f>data!CD116</f>
        <v>0.35799999999999998</v>
      </c>
      <c r="BT116" s="1">
        <f>data!CE116</f>
        <v>21</v>
      </c>
      <c r="BU116" s="1">
        <f>data!CF116</f>
        <v>0</v>
      </c>
      <c r="BV116" s="1">
        <f>data!CG116</f>
        <v>0</v>
      </c>
      <c r="BW116" s="1">
        <f>data!CH116</f>
        <v>21</v>
      </c>
      <c r="BX116" s="1">
        <f>data!CI116</f>
        <v>36</v>
      </c>
      <c r="BY116" s="1">
        <f>data!CJ116</f>
        <v>46</v>
      </c>
      <c r="BZ116" s="1">
        <f>data!CK116</f>
        <v>207.98417317867299</v>
      </c>
      <c r="CA116" s="1">
        <f>data!CL116</f>
        <v>6</v>
      </c>
      <c r="CB116" s="1">
        <f>data!DG116</f>
        <v>62.088000000000001</v>
      </c>
      <c r="CC116" s="1">
        <f>data!J116</f>
        <v>0.37</v>
      </c>
      <c r="CD116" s="1">
        <f>data!CP116</f>
        <v>17</v>
      </c>
      <c r="CE116" s="1">
        <f>data!CQ116</f>
        <v>40</v>
      </c>
      <c r="CF116" s="1">
        <f>data!CR116</f>
        <v>25</v>
      </c>
      <c r="CG116" s="1">
        <f>data!DL116</f>
        <v>14186</v>
      </c>
      <c r="CH116" s="1">
        <f>data!B116</f>
        <v>-17.7</v>
      </c>
      <c r="CI116" s="1">
        <f>data!C116</f>
        <v>94</v>
      </c>
      <c r="CJ116" s="1">
        <f>data!DO116</f>
        <v>266.44466058545203</v>
      </c>
      <c r="CK116" s="1" t="e">
        <f>[2]individual!#REF!</f>
        <v>#REF!</v>
      </c>
      <c r="CL116" s="1" t="e">
        <f>[2]individual!#REF!</f>
        <v>#REF!</v>
      </c>
      <c r="CM116" s="1" t="str">
        <f>data!DR116</f>
        <v>NaN</v>
      </c>
      <c r="CN116" s="1" t="str">
        <f>data!DS116</f>
        <v>NaN</v>
      </c>
      <c r="CO116" s="1">
        <f>IF(OR(data!DU116="Inf",data!DU116="NaN"),data!X116,data!DU116)</f>
        <v>4.4373847026110802</v>
      </c>
      <c r="CP116" s="1">
        <f>data!DU116</f>
        <v>4.4373847026110802</v>
      </c>
      <c r="CQ116" s="1">
        <f t="shared" si="3"/>
        <v>0.29827294515719727</v>
      </c>
      <c r="CR116" s="1">
        <f>data!DW116</f>
        <v>-3.2345709999999999</v>
      </c>
      <c r="CS116" s="1">
        <f>data!DX116</f>
        <v>278.511932</v>
      </c>
      <c r="CT116" s="1" t="str">
        <f>data!DY116</f>
        <v>NaN</v>
      </c>
      <c r="CU116" s="1" t="str">
        <f>data!DZ116</f>
        <v>NaN</v>
      </c>
      <c r="CV116" s="1" t="str">
        <f>data!EA116</f>
        <v>NaN</v>
      </c>
      <c r="CW116" s="1" t="str">
        <f>data!EB116</f>
        <v>NaN</v>
      </c>
      <c r="CX116" s="1" t="str">
        <f>data!EC116</f>
        <v>NaN</v>
      </c>
    </row>
  </sheetData>
  <mergeCells count="10">
    <mergeCell ref="AI1:AR1"/>
    <mergeCell ref="AS1:BB1"/>
    <mergeCell ref="BC1:BK1"/>
    <mergeCell ref="BL1:BO1"/>
    <mergeCell ref="BP1:CL1"/>
    <mergeCell ref="A1:C1"/>
    <mergeCell ref="D1:K1"/>
    <mergeCell ref="L1:O1"/>
    <mergeCell ref="P1:X1"/>
    <mergeCell ref="Y1:AH1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5"/>
  <sheetViews>
    <sheetView zoomScaleNormal="100" zoomScalePageLayoutView="60" workbookViewId="0">
      <selection activeCell="T21" sqref="T21"/>
    </sheetView>
  </sheetViews>
  <sheetFormatPr defaultRowHeight="12.75"/>
  <cols>
    <col min="1" max="1" width="14.42578125"/>
    <col min="2" max="2" width="8.5703125"/>
    <col min="3" max="3" width="14.85546875"/>
    <col min="4" max="29" width="8.5703125"/>
    <col min="30" max="30" width="19.28515625"/>
    <col min="31" max="61" width="8.5703125"/>
    <col min="62" max="62" width="9"/>
    <col min="63" max="1025" width="8.5703125"/>
  </cols>
  <sheetData>
    <row r="1" spans="1:101" s="3" customFormat="1">
      <c r="A1" s="109" t="s">
        <v>0</v>
      </c>
      <c r="B1" s="109"/>
      <c r="C1" s="29"/>
      <c r="D1" s="109" t="s">
        <v>1</v>
      </c>
      <c r="E1" s="109"/>
      <c r="F1" s="109"/>
      <c r="G1" s="109"/>
      <c r="H1" s="109"/>
      <c r="I1" s="109"/>
      <c r="J1" s="109"/>
      <c r="K1" s="109"/>
      <c r="L1" s="109" t="s">
        <v>2</v>
      </c>
      <c r="M1" s="109"/>
      <c r="N1" s="109"/>
      <c r="O1" s="109"/>
      <c r="P1" s="109" t="s">
        <v>3</v>
      </c>
      <c r="Q1" s="109"/>
      <c r="R1" s="109"/>
      <c r="S1" s="109"/>
      <c r="T1" s="109"/>
      <c r="U1" s="109"/>
      <c r="V1" s="109"/>
      <c r="W1" s="109"/>
      <c r="X1" s="109"/>
      <c r="Y1" s="109" t="s">
        <v>4</v>
      </c>
      <c r="Z1" s="109"/>
      <c r="AA1" s="109"/>
      <c r="AB1" s="109"/>
      <c r="AC1" s="109"/>
      <c r="AD1" s="109"/>
      <c r="AE1" s="109"/>
      <c r="AF1" s="109"/>
      <c r="AG1" s="109"/>
      <c r="AH1" s="109"/>
      <c r="AI1" s="109" t="s">
        <v>5</v>
      </c>
      <c r="AJ1" s="109"/>
      <c r="AK1" s="109"/>
      <c r="AL1" s="109"/>
      <c r="AM1" s="109"/>
      <c r="AN1" s="109"/>
      <c r="AO1" s="109"/>
      <c r="AP1" s="109"/>
      <c r="AQ1" s="109"/>
      <c r="AR1" s="109"/>
      <c r="AS1" s="109" t="s">
        <v>6</v>
      </c>
      <c r="AT1" s="109"/>
      <c r="AU1" s="109"/>
      <c r="AV1" s="109"/>
      <c r="AW1" s="109"/>
      <c r="AX1" s="109"/>
      <c r="AY1" s="109"/>
      <c r="AZ1" s="109"/>
      <c r="BA1" s="109"/>
      <c r="BB1" s="109"/>
      <c r="BC1" s="109" t="s">
        <v>7</v>
      </c>
      <c r="BD1" s="109"/>
      <c r="BE1" s="109"/>
      <c r="BF1" s="109"/>
      <c r="BG1" s="109"/>
      <c r="BH1" s="109"/>
      <c r="BI1" s="109"/>
      <c r="BJ1" s="109"/>
      <c r="BK1" s="109"/>
      <c r="BL1" s="109" t="s">
        <v>8</v>
      </c>
      <c r="BM1" s="109"/>
      <c r="BN1" s="109"/>
      <c r="BO1" s="109"/>
      <c r="BP1" s="109" t="s">
        <v>9</v>
      </c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</row>
    <row r="2" spans="1:101" s="1" customForma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14</v>
      </c>
      <c r="H2" s="3" t="s">
        <v>16</v>
      </c>
      <c r="I2" s="3" t="s">
        <v>14</v>
      </c>
      <c r="J2" s="3" t="s">
        <v>17</v>
      </c>
      <c r="K2" s="3" t="s">
        <v>14</v>
      </c>
      <c r="L2" s="3" t="s">
        <v>18</v>
      </c>
      <c r="M2" s="3" t="s">
        <v>19</v>
      </c>
      <c r="N2" s="3" t="s">
        <v>20</v>
      </c>
      <c r="O2" s="3" t="s">
        <v>14</v>
      </c>
      <c r="P2" s="3" t="s">
        <v>21</v>
      </c>
      <c r="Q2" s="3" t="s">
        <v>22</v>
      </c>
      <c r="R2" s="3" t="s">
        <v>23</v>
      </c>
      <c r="S2" s="3" t="s">
        <v>14</v>
      </c>
      <c r="T2" s="6" t="s">
        <v>24</v>
      </c>
      <c r="U2" s="6" t="s">
        <v>25</v>
      </c>
      <c r="V2" s="6" t="s">
        <v>26</v>
      </c>
      <c r="W2" s="6" t="s">
        <v>27</v>
      </c>
      <c r="X2" s="6" t="s">
        <v>26</v>
      </c>
      <c r="Y2" s="6" t="s">
        <v>28</v>
      </c>
      <c r="Z2" s="3" t="s">
        <v>21</v>
      </c>
      <c r="AA2" s="3" t="s">
        <v>22</v>
      </c>
      <c r="AB2" s="3" t="s">
        <v>23</v>
      </c>
      <c r="AC2" s="3" t="s">
        <v>14</v>
      </c>
      <c r="AD2" s="3" t="s">
        <v>24</v>
      </c>
      <c r="AE2" s="6" t="s">
        <v>25</v>
      </c>
      <c r="AF2" s="6" t="s">
        <v>26</v>
      </c>
      <c r="AG2" s="6" t="s">
        <v>27</v>
      </c>
      <c r="AH2" s="6" t="s">
        <v>26</v>
      </c>
      <c r="AI2" s="3" t="s">
        <v>29</v>
      </c>
      <c r="AJ2" s="3" t="s">
        <v>30</v>
      </c>
      <c r="AK2" s="3" t="s">
        <v>31</v>
      </c>
      <c r="AL2" s="3" t="s">
        <v>30</v>
      </c>
      <c r="AM2" s="3" t="s">
        <v>32</v>
      </c>
      <c r="AN2" s="3" t="s">
        <v>30</v>
      </c>
      <c r="AO2" s="3" t="s">
        <v>33</v>
      </c>
      <c r="AP2" s="3" t="s">
        <v>30</v>
      </c>
      <c r="AQ2" s="3" t="s">
        <v>34</v>
      </c>
      <c r="AR2" s="3" t="s">
        <v>30</v>
      </c>
      <c r="AS2" s="3" t="s">
        <v>29</v>
      </c>
      <c r="AT2" s="3" t="s">
        <v>30</v>
      </c>
      <c r="AU2" s="3" t="s">
        <v>31</v>
      </c>
      <c r="AV2" s="3" t="s">
        <v>30</v>
      </c>
      <c r="AW2" s="3" t="s">
        <v>32</v>
      </c>
      <c r="AX2" s="3" t="s">
        <v>30</v>
      </c>
      <c r="AY2" s="3" t="s">
        <v>33</v>
      </c>
      <c r="AZ2" s="3" t="s">
        <v>30</v>
      </c>
      <c r="BA2" s="3" t="s">
        <v>34</v>
      </c>
      <c r="BB2" s="3" t="s">
        <v>30</v>
      </c>
      <c r="BC2" s="3" t="s">
        <v>35</v>
      </c>
      <c r="BD2" s="3" t="s">
        <v>14</v>
      </c>
      <c r="BE2" s="3" t="s">
        <v>36</v>
      </c>
      <c r="BF2" s="3" t="s">
        <v>37</v>
      </c>
      <c r="BG2" s="3" t="s">
        <v>38</v>
      </c>
      <c r="BH2" s="3" t="s">
        <v>14</v>
      </c>
      <c r="BI2" s="3" t="s">
        <v>39</v>
      </c>
      <c r="BJ2" s="3" t="s">
        <v>40</v>
      </c>
      <c r="BK2" s="3" t="s">
        <v>14</v>
      </c>
      <c r="BL2" s="3" t="s">
        <v>41</v>
      </c>
      <c r="BM2" s="3" t="s">
        <v>14</v>
      </c>
      <c r="BN2" s="3" t="s">
        <v>42</v>
      </c>
      <c r="BO2" s="3" t="s">
        <v>14</v>
      </c>
      <c r="BP2" s="3" t="s">
        <v>43</v>
      </c>
      <c r="BQ2" s="3" t="s">
        <v>44</v>
      </c>
      <c r="BR2" s="3" t="s">
        <v>45</v>
      </c>
      <c r="BS2" s="3" t="s">
        <v>46</v>
      </c>
      <c r="BT2" s="3" t="s">
        <v>47</v>
      </c>
      <c r="BU2" s="3" t="s">
        <v>48</v>
      </c>
      <c r="BV2" s="3" t="s">
        <v>49</v>
      </c>
      <c r="BW2" s="3" t="s">
        <v>50</v>
      </c>
      <c r="BX2" s="3" t="s">
        <v>51</v>
      </c>
      <c r="BY2" s="3" t="s">
        <v>52</v>
      </c>
      <c r="BZ2" s="3" t="s">
        <v>53</v>
      </c>
      <c r="CA2" s="3" t="s">
        <v>54</v>
      </c>
      <c r="CB2" s="3" t="s">
        <v>660</v>
      </c>
      <c r="CC2" s="3" t="s">
        <v>56</v>
      </c>
      <c r="CD2" s="3" t="s">
        <v>57</v>
      </c>
      <c r="CE2" s="3" t="s">
        <v>58</v>
      </c>
      <c r="CF2" s="3" t="s">
        <v>59</v>
      </c>
      <c r="CG2" s="3" t="s">
        <v>60</v>
      </c>
      <c r="CH2" s="3" t="s">
        <v>61</v>
      </c>
      <c r="CI2" s="3" t="s">
        <v>62</v>
      </c>
      <c r="CJ2" s="3" t="s">
        <v>63</v>
      </c>
      <c r="CK2" s="3" t="s">
        <v>64</v>
      </c>
      <c r="CL2" s="3" t="s">
        <v>65</v>
      </c>
      <c r="CM2" s="3" t="s">
        <v>66</v>
      </c>
      <c r="CN2" s="3" t="s">
        <v>67</v>
      </c>
      <c r="CO2" s="3" t="s">
        <v>12</v>
      </c>
      <c r="CP2" s="3" t="s">
        <v>68</v>
      </c>
      <c r="CQ2" s="3"/>
      <c r="CR2" s="3"/>
      <c r="CS2" s="3"/>
      <c r="CT2" s="3"/>
      <c r="CU2" s="3"/>
      <c r="CV2" s="3"/>
      <c r="CW2" s="3"/>
    </row>
    <row r="3" spans="1:101">
      <c r="A3" s="30" t="s">
        <v>661</v>
      </c>
    </row>
    <row r="4" spans="1:101">
      <c r="A4" s="7">
        <v>36543</v>
      </c>
      <c r="B4" s="8" t="s">
        <v>662</v>
      </c>
      <c r="C4" s="1">
        <v>2642.7</v>
      </c>
      <c r="D4" s="1">
        <v>1.7874756397269799E-2</v>
      </c>
      <c r="E4" s="8">
        <v>1.9499082457996E-2</v>
      </c>
      <c r="F4" s="8">
        <v>2.1672793970664499E-2</v>
      </c>
      <c r="G4" s="8">
        <v>3.8998164915992103E-2</v>
      </c>
      <c r="H4" s="8">
        <v>1.80811317441736E-3</v>
      </c>
      <c r="I4" s="8">
        <v>1.06442961064545E-3</v>
      </c>
      <c r="J4" s="8">
        <v>1.9256961375309499E-3</v>
      </c>
      <c r="K4" s="1">
        <v>1.1546683252828501E-3</v>
      </c>
      <c r="L4" s="1">
        <v>0.42822381562427803</v>
      </c>
      <c r="M4" s="8">
        <v>0.63784345703527401</v>
      </c>
      <c r="N4" s="8">
        <v>0.53303363632977596</v>
      </c>
      <c r="O4" s="1">
        <v>0.10480982070549801</v>
      </c>
      <c r="P4" s="1">
        <v>0.900686476682939</v>
      </c>
      <c r="Q4" s="1">
        <v>0.901188585307092</v>
      </c>
      <c r="R4" s="1">
        <v>0.90087890625</v>
      </c>
      <c r="S4" s="1">
        <v>5.0210862415245305E-4</v>
      </c>
      <c r="T4" s="1">
        <v>3.3291539819856698E-4</v>
      </c>
      <c r="U4" s="1">
        <v>0.9130859375</v>
      </c>
      <c r="V4" s="1">
        <v>2.8646736365010898E-6</v>
      </c>
      <c r="W4" s="1">
        <v>0.927734375</v>
      </c>
      <c r="X4" s="1">
        <v>3.8786810792796398E-6</v>
      </c>
      <c r="Y4" s="1">
        <v>40</v>
      </c>
      <c r="Z4" s="8">
        <v>0.87006142347314497</v>
      </c>
      <c r="AA4" s="8">
        <v>0.90580573248832696</v>
      </c>
      <c r="AB4" s="8">
        <v>0.87890625</v>
      </c>
      <c r="AC4" s="8">
        <v>3.5744309015182198E-2</v>
      </c>
      <c r="AD4" s="8">
        <v>1.42314082299211E-4</v>
      </c>
      <c r="AE4" s="8">
        <v>1.07421875</v>
      </c>
      <c r="AF4" s="8">
        <v>3.8468256095333997E-6</v>
      </c>
      <c r="AG4" s="8">
        <v>1.30859375</v>
      </c>
      <c r="AH4" s="1">
        <v>2.9317935291627499E-6</v>
      </c>
      <c r="AI4" s="1">
        <v>5.8191250617545701E-6</v>
      </c>
      <c r="AJ4" s="1">
        <v>4.6159728885002003E-6</v>
      </c>
      <c r="AK4" s="1">
        <v>2.7921431988669202E-4</v>
      </c>
      <c r="AL4" s="1">
        <v>3.0773428514630299E-4</v>
      </c>
      <c r="AM4" s="1">
        <v>1.2543507262501099E-5</v>
      </c>
      <c r="AN4" s="1">
        <v>6.4114913762882296E-6</v>
      </c>
      <c r="AO4" s="1">
        <v>4.3286580545641098E-6</v>
      </c>
      <c r="AP4" s="1">
        <v>2.3430197007145101E-6</v>
      </c>
      <c r="AQ4" s="1">
        <v>3.3579385754723199E-6</v>
      </c>
      <c r="AR4" s="1">
        <v>4.39125219347993E-6</v>
      </c>
      <c r="AS4" s="1">
        <v>1.9463848390395601E-5</v>
      </c>
      <c r="AT4" s="8">
        <v>4.0022498993062599E-5</v>
      </c>
      <c r="AU4" s="8">
        <v>1.3635635729871E-3</v>
      </c>
      <c r="AV4" s="8">
        <v>1.65841537956027E-3</v>
      </c>
      <c r="AW4" s="8">
        <v>3.68811440773747E-5</v>
      </c>
      <c r="AX4" s="8">
        <v>3.2111980809916301E-5</v>
      </c>
      <c r="AY4" s="8">
        <v>1.1503152517722499E-5</v>
      </c>
      <c r="AZ4" s="8">
        <v>8.6023405841246998E-6</v>
      </c>
      <c r="BA4" s="8">
        <v>9.5876532473809794E-6</v>
      </c>
      <c r="BB4" s="1">
        <v>1.36131233593646E-5</v>
      </c>
      <c r="BC4" s="1">
        <v>5.0128095133896398E-3</v>
      </c>
      <c r="BD4" s="8">
        <v>1.0430386994765501E-2</v>
      </c>
      <c r="BE4" s="8">
        <v>1.9826439783297099E-3</v>
      </c>
      <c r="BF4" s="8">
        <v>2.2618752110867301E-3</v>
      </c>
      <c r="BG4" s="8">
        <v>2.1222595947082202E-3</v>
      </c>
      <c r="BH4" s="8">
        <v>3.2378701246614399E-3</v>
      </c>
      <c r="BI4" s="8">
        <v>1.9744629820157299E-4</v>
      </c>
      <c r="BJ4" s="8">
        <v>2.8905499186814201E-3</v>
      </c>
      <c r="BK4" s="1">
        <v>1.09213907449897E-2</v>
      </c>
      <c r="BL4" s="1">
        <v>11.9864144995505</v>
      </c>
      <c r="BM4" s="8">
        <v>22.693378444119102</v>
      </c>
      <c r="BN4" s="8">
        <v>2.3620152435116402</v>
      </c>
      <c r="BO4" s="1">
        <v>0.52750647596907496</v>
      </c>
      <c r="BP4" s="1">
        <v>0.4</v>
      </c>
      <c r="BQ4" s="8">
        <v>6</v>
      </c>
      <c r="BR4" s="8">
        <v>179.386</v>
      </c>
      <c r="BS4" s="8">
        <v>0.41199999999999998</v>
      </c>
      <c r="BT4" s="8">
        <v>17</v>
      </c>
      <c r="BU4" s="8">
        <v>48</v>
      </c>
      <c r="BV4" s="8">
        <v>25</v>
      </c>
      <c r="BW4" s="8">
        <v>19</v>
      </c>
      <c r="BX4" s="8">
        <v>0</v>
      </c>
      <c r="BY4" s="8">
        <v>5</v>
      </c>
      <c r="BZ4" s="8">
        <v>436.03392851352697</v>
      </c>
      <c r="CA4" s="1">
        <v>5</v>
      </c>
      <c r="CB4">
        <v>42.283799999999999</v>
      </c>
      <c r="CC4">
        <v>2.5299999999999998</v>
      </c>
      <c r="CD4">
        <v>16</v>
      </c>
      <c r="CE4">
        <v>43</v>
      </c>
      <c r="CF4">
        <v>42</v>
      </c>
      <c r="CG4">
        <v>8155</v>
      </c>
      <c r="CH4">
        <v>60</v>
      </c>
      <c r="CI4">
        <v>225.29</v>
      </c>
      <c r="CJ4">
        <v>309.13832059999999</v>
      </c>
      <c r="CK4">
        <v>50.2</v>
      </c>
      <c r="CL4">
        <v>-95.9</v>
      </c>
      <c r="CM4" s="1" t="s">
        <v>169</v>
      </c>
      <c r="CN4" s="1" t="s">
        <v>169</v>
      </c>
      <c r="CO4" s="1">
        <v>2642.7</v>
      </c>
      <c r="CP4">
        <v>0.613649505924731</v>
      </c>
      <c r="CQ4">
        <f>ABS($CP4-$N4)</f>
        <v>8.0615869594955036E-2</v>
      </c>
    </row>
    <row r="5" spans="1:101">
      <c r="A5" s="7">
        <v>39240</v>
      </c>
      <c r="B5" s="8" t="s">
        <v>94</v>
      </c>
      <c r="C5" s="1">
        <v>3121.2812954896999</v>
      </c>
      <c r="D5" s="1">
        <v>3.7368088094025401E-3</v>
      </c>
      <c r="E5" s="8">
        <v>2.4195353324592099E-3</v>
      </c>
      <c r="F5" s="8">
        <v>5.1838564408794099E-3</v>
      </c>
      <c r="G5" s="8">
        <v>4.8390706649184198E-3</v>
      </c>
      <c r="H5" s="8">
        <v>8.6974622285621603E-4</v>
      </c>
      <c r="I5" s="8">
        <v>5.23934728668638E-4</v>
      </c>
      <c r="J5" s="8">
        <v>8.3887537862933198E-4</v>
      </c>
      <c r="K5" s="1">
        <v>4.9102072037981602E-4</v>
      </c>
      <c r="L5" s="1">
        <v>1.3121516561314199</v>
      </c>
      <c r="M5" s="8">
        <v>1.2005290430195199</v>
      </c>
      <c r="N5" s="8">
        <v>1.2563403495754699</v>
      </c>
      <c r="O5" s="1">
        <v>5.58113065559507E-2</v>
      </c>
      <c r="P5" s="1">
        <v>0.71380871984985805</v>
      </c>
      <c r="Q5" s="1">
        <v>0.722300688887763</v>
      </c>
      <c r="R5" s="1">
        <v>0.7177734375</v>
      </c>
      <c r="S5" s="1">
        <v>8.4919690379051706E-3</v>
      </c>
      <c r="T5" s="1">
        <v>4.6037111153522401E-5</v>
      </c>
      <c r="U5" s="1">
        <v>0.732421875</v>
      </c>
      <c r="V5" s="1">
        <v>2.96020051505212E-6</v>
      </c>
      <c r="W5" s="1">
        <v>0.7470703125</v>
      </c>
      <c r="X5" s="1">
        <v>2.1514955936730402E-6</v>
      </c>
      <c r="Y5" s="1">
        <v>40</v>
      </c>
      <c r="Z5" s="8">
        <v>0.69179950425215198</v>
      </c>
      <c r="AA5" s="8">
        <v>0.73485505054906997</v>
      </c>
      <c r="AB5" s="8">
        <v>0.703125</v>
      </c>
      <c r="AC5" s="8">
        <v>4.30555462969179E-2</v>
      </c>
      <c r="AD5" s="8">
        <v>6.7049897908819103E-5</v>
      </c>
      <c r="AE5" s="8">
        <v>0.8984375</v>
      </c>
      <c r="AF5" s="8">
        <v>2.3311094377160201E-6</v>
      </c>
      <c r="AG5" s="8">
        <v>0.99609375</v>
      </c>
      <c r="AH5" s="1">
        <v>1.7604627061055199E-6</v>
      </c>
      <c r="AI5" s="1">
        <v>7.1819918501034599E-6</v>
      </c>
      <c r="AJ5" s="1">
        <v>7.1752104198916997E-6</v>
      </c>
      <c r="AK5" s="1">
        <v>1.12423390943804E-4</v>
      </c>
      <c r="AL5" s="1">
        <v>9.0772852088462103E-5</v>
      </c>
      <c r="AM5" s="1">
        <v>2.2808094326079E-5</v>
      </c>
      <c r="AN5" s="1">
        <v>2.92990350283271E-5</v>
      </c>
      <c r="AO5" s="1">
        <v>2.0999806024312299E-6</v>
      </c>
      <c r="AP5" s="1">
        <v>2.17789261589513E-6</v>
      </c>
      <c r="AQ5" s="1">
        <v>6.9559301614436803E-6</v>
      </c>
      <c r="AR5" s="1">
        <v>7.4358534397778503E-6</v>
      </c>
      <c r="AS5" s="1">
        <v>9.5369029471794608E-6</v>
      </c>
      <c r="AT5" s="8">
        <v>9.2130932029968608E-6</v>
      </c>
      <c r="AU5" s="8">
        <v>2.4985532767631398E-4</v>
      </c>
      <c r="AV5" s="8">
        <v>1.9254928016642801E-4</v>
      </c>
      <c r="AW5" s="8">
        <v>1.10138787281607E-5</v>
      </c>
      <c r="AX5" s="8">
        <v>1.0936874378245599E-5</v>
      </c>
      <c r="AY5" s="8">
        <v>1.1660462508768401E-5</v>
      </c>
      <c r="AZ5" s="8">
        <v>1.36922438513488E-5</v>
      </c>
      <c r="BA5" s="8">
        <v>3.2848867012012E-6</v>
      </c>
      <c r="BB5" s="1">
        <v>2.4188293283523002E-6</v>
      </c>
      <c r="BC5" s="1">
        <v>1.5010828338389199E-4</v>
      </c>
      <c r="BD5" s="8">
        <v>2.42707014667709E-5</v>
      </c>
      <c r="BE5" s="8">
        <v>1.04031604793387E-4</v>
      </c>
      <c r="BF5" s="8">
        <v>9.0531666735922905E-5</v>
      </c>
      <c r="BG5" s="8">
        <v>9.72816357646547E-5</v>
      </c>
      <c r="BH5" s="8">
        <v>1.3964652437877799E-5</v>
      </c>
      <c r="BI5" s="8">
        <v>9.5458977460309392E-6</v>
      </c>
      <c r="BJ5" s="8">
        <v>5.2826647619236801E-5</v>
      </c>
      <c r="BK5" s="1">
        <v>2.8001401168510099E-5</v>
      </c>
      <c r="BL5" s="1">
        <v>5.96019425511939</v>
      </c>
      <c r="BM5" s="8">
        <v>6.6216821922827602</v>
      </c>
      <c r="BN5" s="8">
        <v>1.5430279538785301</v>
      </c>
      <c r="BO5" s="1">
        <v>6.6195382411584194E-2</v>
      </c>
      <c r="BP5" s="1">
        <v>0.6</v>
      </c>
      <c r="BQ5" s="8">
        <v>2.62</v>
      </c>
      <c r="BR5" s="8">
        <v>31.798999999999999</v>
      </c>
      <c r="BS5" s="8">
        <v>0.35299999999999998</v>
      </c>
      <c r="BT5" s="8">
        <v>23</v>
      </c>
      <c r="BU5" s="8">
        <v>8</v>
      </c>
      <c r="BV5" s="8">
        <v>6</v>
      </c>
      <c r="BW5" s="8">
        <v>0</v>
      </c>
      <c r="BX5" s="8">
        <v>28</v>
      </c>
      <c r="BY5" s="8">
        <v>50</v>
      </c>
      <c r="BZ5" s="8">
        <v>118.471536397934</v>
      </c>
      <c r="CA5" s="1">
        <v>1</v>
      </c>
      <c r="CB5">
        <v>2.2187999999999999</v>
      </c>
      <c r="CC5">
        <v>0.1</v>
      </c>
      <c r="CD5">
        <v>21</v>
      </c>
      <c r="CE5">
        <v>28</v>
      </c>
      <c r="CF5">
        <v>12</v>
      </c>
      <c r="CG5">
        <v>10848</v>
      </c>
      <c r="CH5">
        <v>21.9</v>
      </c>
      <c r="CI5">
        <v>53.1</v>
      </c>
      <c r="CJ5">
        <v>33.523133741724301</v>
      </c>
      <c r="CK5">
        <v>-1.3</v>
      </c>
      <c r="CL5">
        <v>36.799999999999997</v>
      </c>
      <c r="CM5" s="1">
        <v>3121.2812954896999</v>
      </c>
      <c r="CN5" s="1">
        <v>33.539872491707598</v>
      </c>
      <c r="CO5" s="1">
        <v>3121.3</v>
      </c>
      <c r="CP5">
        <v>1.1990922265106301</v>
      </c>
      <c r="CQ5">
        <f>ABS($CP5-$N5)</f>
        <v>5.724812306483984E-2</v>
      </c>
    </row>
    <row r="6" spans="1:101">
      <c r="A6" s="7">
        <v>39241</v>
      </c>
      <c r="B6" s="8" t="s">
        <v>663</v>
      </c>
      <c r="C6" s="1">
        <v>3322.51223125361</v>
      </c>
      <c r="D6" s="1">
        <v>6.2549903415927699E-3</v>
      </c>
      <c r="E6" s="8">
        <v>1.39600189872237E-3</v>
      </c>
      <c r="F6" s="8">
        <v>1.2152029587766599E-2</v>
      </c>
      <c r="G6" s="8">
        <v>2.7920037974447499E-3</v>
      </c>
      <c r="H6" s="8">
        <v>1.18240717579156E-3</v>
      </c>
      <c r="I6" s="8">
        <v>7.0098384119131102E-4</v>
      </c>
      <c r="J6" s="8">
        <v>6.8604876567881004E-4</v>
      </c>
      <c r="K6" s="1">
        <v>3.9563606207786801E-4</v>
      </c>
      <c r="L6" s="1">
        <v>0.83464965776789801</v>
      </c>
      <c r="M6" s="8">
        <v>0.81504683582991799</v>
      </c>
      <c r="N6" s="8">
        <v>0.824848246798908</v>
      </c>
      <c r="O6" s="1">
        <v>9.8014109689899005E-3</v>
      </c>
      <c r="P6" s="1">
        <v>1.1960570637922301</v>
      </c>
      <c r="Q6" s="1">
        <v>1.1990047578521199</v>
      </c>
      <c r="R6" s="1">
        <v>1.19873046875</v>
      </c>
      <c r="S6" s="1">
        <v>2.9476940598869299E-3</v>
      </c>
      <c r="T6" s="1">
        <v>5.4602841529824496E-4</v>
      </c>
      <c r="U6" s="1">
        <v>1.2060546875</v>
      </c>
      <c r="V6" s="1">
        <v>5.4963046466348702E-5</v>
      </c>
      <c r="W6" s="1">
        <v>1.2451171875</v>
      </c>
      <c r="X6" s="1">
        <v>2.2364033551051699E-5</v>
      </c>
      <c r="Y6" s="1">
        <v>40</v>
      </c>
      <c r="Z6" s="8">
        <v>1.2050408343738099</v>
      </c>
      <c r="AA6" s="8">
        <v>1.2645426617493001</v>
      </c>
      <c r="AB6" s="8">
        <v>1.2109375</v>
      </c>
      <c r="AC6" s="8">
        <v>5.9501827375489501E-2</v>
      </c>
      <c r="AD6" s="8">
        <v>4.9172556990095503E-4</v>
      </c>
      <c r="AE6" s="8">
        <v>1.38671875</v>
      </c>
      <c r="AF6" s="8">
        <v>4.7110322038580401E-5</v>
      </c>
      <c r="AG6" s="8">
        <v>1.5234375</v>
      </c>
      <c r="AH6" s="1">
        <v>3.8642410300584402E-5</v>
      </c>
      <c r="AI6" s="1">
        <v>1.57045802963728E-5</v>
      </c>
      <c r="AJ6" s="1">
        <v>1.6015108046335301E-5</v>
      </c>
      <c r="AK6" s="1">
        <v>1.1392897584588499E-3</v>
      </c>
      <c r="AL6" s="1">
        <v>9.2251562910440404E-4</v>
      </c>
      <c r="AM6" s="1">
        <v>1.6753536696994799E-4</v>
      </c>
      <c r="AN6" s="1">
        <v>1.7865400763294301E-4</v>
      </c>
      <c r="AO6" s="1">
        <v>7.3487007321462104E-5</v>
      </c>
      <c r="AP6" s="1">
        <v>6.3517256325944406E-5</v>
      </c>
      <c r="AQ6" s="1">
        <v>3.4054280073206702E-5</v>
      </c>
      <c r="AR6" s="1">
        <v>3.9142187585941801E-5</v>
      </c>
      <c r="AS6" s="1">
        <v>2.3583696031569099E-5</v>
      </c>
      <c r="AT6" s="8">
        <v>2.6828701842828E-5</v>
      </c>
      <c r="AU6" s="8">
        <v>1.82398965112206E-3</v>
      </c>
      <c r="AV6" s="8">
        <v>2.0887366086722002E-3</v>
      </c>
      <c r="AW6" s="8">
        <v>6.9275653869108305E-4</v>
      </c>
      <c r="AX6" s="8">
        <v>6.8933111676076995E-4</v>
      </c>
      <c r="AY6" s="8">
        <v>1.74829681972762E-4</v>
      </c>
      <c r="AZ6" s="8">
        <v>2.4446338953575299E-4</v>
      </c>
      <c r="BA6" s="8">
        <v>3.1312271478432502E-5</v>
      </c>
      <c r="BB6" s="1">
        <v>3.3490471296186403E-5</v>
      </c>
      <c r="BC6" s="1">
        <v>6.8688031743880003E-4</v>
      </c>
      <c r="BD6" s="8">
        <v>8.1484025072840201E-5</v>
      </c>
      <c r="BE6" s="8">
        <v>4.65474193786701E-4</v>
      </c>
      <c r="BF6" s="8">
        <v>1.3486690534590399E-4</v>
      </c>
      <c r="BG6" s="8">
        <v>3.00170549566303E-4</v>
      </c>
      <c r="BH6" s="8">
        <v>4.9166551882927998E-5</v>
      </c>
      <c r="BI6" s="8">
        <v>2.3377465556618401E-4</v>
      </c>
      <c r="BJ6" s="8">
        <v>3.8670976787249698E-4</v>
      </c>
      <c r="BK6" s="1">
        <v>9.5168251881222999E-5</v>
      </c>
      <c r="BL6" s="1">
        <v>10.277364546296401</v>
      </c>
      <c r="BM6" s="8">
        <v>6.5344381764212596</v>
      </c>
      <c r="BN6" s="8">
        <v>2.2883001627948798</v>
      </c>
      <c r="BO6" s="1">
        <v>0.13291973230160201</v>
      </c>
      <c r="BP6" s="1">
        <v>1.05</v>
      </c>
      <c r="BQ6" s="8">
        <v>1.3777999999999999</v>
      </c>
      <c r="BR6" s="8">
        <v>29.981000000000002</v>
      </c>
      <c r="BS6" s="8">
        <v>0.34699999999999998</v>
      </c>
      <c r="BT6" s="8">
        <v>15</v>
      </c>
      <c r="BU6" s="8">
        <v>20</v>
      </c>
      <c r="BV6" s="8">
        <v>0</v>
      </c>
      <c r="BW6" s="8">
        <v>17</v>
      </c>
      <c r="BX6" s="8">
        <v>36</v>
      </c>
      <c r="BY6" s="8">
        <v>15</v>
      </c>
      <c r="BZ6" s="8">
        <v>241.836734771729</v>
      </c>
      <c r="CA6" s="1">
        <v>1</v>
      </c>
      <c r="CB6">
        <v>18.973400000000002</v>
      </c>
      <c r="CC6">
        <v>0.78</v>
      </c>
      <c r="CD6">
        <v>13</v>
      </c>
      <c r="CE6">
        <v>32</v>
      </c>
      <c r="CF6">
        <v>0</v>
      </c>
      <c r="CG6">
        <v>14520</v>
      </c>
      <c r="CH6">
        <v>52</v>
      </c>
      <c r="CI6">
        <v>175.3</v>
      </c>
      <c r="CJ6">
        <v>46.075466115532301</v>
      </c>
      <c r="CK6">
        <v>36</v>
      </c>
      <c r="CL6">
        <v>140.1</v>
      </c>
      <c r="CM6" s="1">
        <v>3322.51223125361</v>
      </c>
      <c r="CN6" s="1">
        <v>45.119934168361503</v>
      </c>
      <c r="CO6" s="1">
        <v>3322.5</v>
      </c>
      <c r="CP6">
        <v>0.90271966385008195</v>
      </c>
      <c r="CQ6">
        <f>ABS($CP6-$N6)</f>
        <v>7.7871417051173952E-2</v>
      </c>
    </row>
    <row r="7" spans="1:101">
      <c r="A7" s="26">
        <v>36994</v>
      </c>
      <c r="B7" t="s">
        <v>558</v>
      </c>
      <c r="C7">
        <v>3946.76743134962</v>
      </c>
      <c r="D7">
        <v>4.2627121052724599E-2</v>
      </c>
      <c r="E7">
        <v>1.11015983464103E-2</v>
      </c>
      <c r="F7">
        <v>7.0079242348037293E-2</v>
      </c>
      <c r="G7">
        <v>2.22031966928205E-2</v>
      </c>
      <c r="H7">
        <v>1.2200947356784699E-2</v>
      </c>
      <c r="I7">
        <v>6.6725736275020601E-3</v>
      </c>
      <c r="J7">
        <v>1.0994505841853E-2</v>
      </c>
      <c r="K7">
        <v>6.40222957266353E-3</v>
      </c>
      <c r="L7">
        <v>2.3830270041717898</v>
      </c>
      <c r="M7">
        <v>2.65214561496916</v>
      </c>
      <c r="N7">
        <v>2.51758630957048</v>
      </c>
      <c r="O7">
        <v>0.13455930539868499</v>
      </c>
      <c r="P7">
        <v>0.22352119575503701</v>
      </c>
      <c r="Q7">
        <v>0.23821484777238999</v>
      </c>
      <c r="R7">
        <v>0.234375</v>
      </c>
      <c r="S7">
        <v>1.46936520173535E-2</v>
      </c>
      <c r="T7">
        <v>6.2168162306787303E-2</v>
      </c>
      <c r="U7">
        <v>0.25390625</v>
      </c>
      <c r="V7">
        <v>9.0708568023806398E-3</v>
      </c>
      <c r="W7">
        <v>0.3125</v>
      </c>
      <c r="X7">
        <v>8.7962953421693007E-3</v>
      </c>
      <c r="Y7">
        <v>40</v>
      </c>
      <c r="Z7">
        <v>0.19909561162693401</v>
      </c>
      <c r="AA7">
        <v>0.291782293806846</v>
      </c>
      <c r="AB7">
        <v>0.234375</v>
      </c>
      <c r="AC7">
        <v>9.26866821799118E-2</v>
      </c>
      <c r="AD7">
        <v>2.6633972941029802E-2</v>
      </c>
      <c r="AE7">
        <v>0.25390625</v>
      </c>
      <c r="AF7">
        <v>1.1184085103969999E-2</v>
      </c>
      <c r="AG7">
        <v>0.5078125</v>
      </c>
      <c r="AH7">
        <v>4.2808577497020799E-4</v>
      </c>
      <c r="AI7">
        <v>9.7324555866610905E-3</v>
      </c>
      <c r="AJ7">
        <v>9.5281539332916707E-3</v>
      </c>
      <c r="AK7">
        <v>1.23472137439351E-2</v>
      </c>
      <c r="AL7">
        <v>6.7987795485018503E-3</v>
      </c>
      <c r="AM7">
        <v>4.9254987149108199E-4</v>
      </c>
      <c r="AN7">
        <v>4.6458282097897502E-4</v>
      </c>
      <c r="AO7">
        <v>1.51701647305899E-4</v>
      </c>
      <c r="AP7">
        <v>1.04277042162051E-4</v>
      </c>
      <c r="AQ7">
        <v>8.1772977051166606E-5</v>
      </c>
      <c r="AR7">
        <v>5.6240374948425901E-5</v>
      </c>
      <c r="AS7">
        <v>1.17221628235106E-2</v>
      </c>
      <c r="AT7">
        <v>7.5617390902965103E-3</v>
      </c>
      <c r="AU7">
        <v>1.5727395740326101E-2</v>
      </c>
      <c r="AV7">
        <v>1.36402364921501E-2</v>
      </c>
      <c r="AW7">
        <v>1.6143413312567001E-3</v>
      </c>
      <c r="AX7">
        <v>2.23697889421977E-3</v>
      </c>
      <c r="AY7">
        <v>3.20898686751846E-4</v>
      </c>
      <c r="AZ7">
        <v>2.6860345289874099E-4</v>
      </c>
      <c r="BA7">
        <v>9.1798709850842404E-5</v>
      </c>
      <c r="BB7">
        <v>9.4239014015497696E-5</v>
      </c>
      <c r="BC7">
        <v>2.03822017289748E-2</v>
      </c>
      <c r="BD7">
        <v>8.7127297742772697E-3</v>
      </c>
      <c r="BE7">
        <v>1.35833473726386E-2</v>
      </c>
      <c r="BF7">
        <v>1.0383519732891699E-2</v>
      </c>
      <c r="BG7">
        <v>1.19834335527652E-2</v>
      </c>
      <c r="BH7">
        <v>8.6060668128975608E-3</v>
      </c>
      <c r="BI7">
        <v>2.26261982269321E-3</v>
      </c>
      <c r="BJ7">
        <v>8.3987681762096693E-3</v>
      </c>
      <c r="BK7">
        <v>1.22464707613106E-2</v>
      </c>
      <c r="BL7">
        <v>5.7437541773399703</v>
      </c>
      <c r="BM7">
        <v>3.63025990008994</v>
      </c>
      <c r="BN7">
        <v>1.7008649181579201</v>
      </c>
      <c r="BO7">
        <v>0.236259992284404</v>
      </c>
      <c r="BP7">
        <v>0.2</v>
      </c>
      <c r="BQ7">
        <v>1.2</v>
      </c>
      <c r="BR7">
        <v>63.985999999999997</v>
      </c>
      <c r="BS7">
        <v>0.38800000000000001</v>
      </c>
      <c r="BT7">
        <v>3</v>
      </c>
      <c r="BU7">
        <v>30</v>
      </c>
      <c r="BV7">
        <v>0</v>
      </c>
      <c r="BW7">
        <v>4</v>
      </c>
      <c r="BX7">
        <v>22</v>
      </c>
      <c r="BY7">
        <v>4</v>
      </c>
      <c r="BZ7">
        <v>85.918027162551894</v>
      </c>
      <c r="CA7">
        <v>2</v>
      </c>
      <c r="CB7">
        <v>-1.7151000000000001</v>
      </c>
      <c r="CC7">
        <v>0.69</v>
      </c>
      <c r="CD7">
        <v>0</v>
      </c>
      <c r="CE7">
        <v>30</v>
      </c>
      <c r="CF7">
        <v>0</v>
      </c>
      <c r="CG7">
        <v>13913</v>
      </c>
      <c r="CH7">
        <v>-15.28</v>
      </c>
      <c r="CI7">
        <v>-162.62</v>
      </c>
      <c r="CJ7">
        <v>192.18428481913099</v>
      </c>
      <c r="CK7">
        <v>19.600000000000001</v>
      </c>
      <c r="CL7">
        <v>-155.30000000000001</v>
      </c>
      <c r="CM7" s="1">
        <v>3946.76743134962</v>
      </c>
      <c r="CN7" s="1">
        <v>191.22212083956299</v>
      </c>
      <c r="CO7">
        <v>3946.7</v>
      </c>
      <c r="CP7">
        <v>2.4648697309770999</v>
      </c>
      <c r="CQ7">
        <v>5.2716578593380102E-2</v>
      </c>
    </row>
    <row r="8" spans="1:101">
      <c r="A8" s="26">
        <v>37707</v>
      </c>
      <c r="B8" t="s">
        <v>664</v>
      </c>
      <c r="C8">
        <v>895.8</v>
      </c>
      <c r="D8">
        <v>3.7105507820173397E-2</v>
      </c>
      <c r="E8">
        <v>1.3752341399654399E-2</v>
      </c>
      <c r="F8">
        <v>5.8138454431603002E-2</v>
      </c>
      <c r="G8">
        <v>2.7504682799308702E-2</v>
      </c>
      <c r="H8">
        <v>1.7508524967299801E-3</v>
      </c>
      <c r="I8">
        <v>1.0357614178336701E-3</v>
      </c>
      <c r="J8">
        <v>1.56176238692417E-3</v>
      </c>
      <c r="K8">
        <v>9.45782766879717E-4</v>
      </c>
      <c r="L8">
        <v>1.0301377192738901</v>
      </c>
      <c r="M8">
        <v>0.92671392524271601</v>
      </c>
      <c r="N8">
        <v>0.97842582225830199</v>
      </c>
      <c r="O8">
        <v>5.1711897015586303E-2</v>
      </c>
      <c r="P8">
        <v>0.81853642217121503</v>
      </c>
      <c r="Q8">
        <v>0.81955723075719</v>
      </c>
      <c r="R8">
        <v>0.81917968750000003</v>
      </c>
      <c r="S8">
        <v>1.0208085859753099E-3</v>
      </c>
      <c r="T8">
        <v>7.8268822144022601E-3</v>
      </c>
      <c r="U8">
        <v>1.2348828125</v>
      </c>
      <c r="V8">
        <v>2.4139402241088301E-5</v>
      </c>
      <c r="W8">
        <v>1.7361718749999999</v>
      </c>
      <c r="X8">
        <v>1.7609748475961399E-5</v>
      </c>
      <c r="Y8">
        <v>30</v>
      </c>
      <c r="Z8">
        <v>0.80363934715855201</v>
      </c>
      <c r="AA8">
        <v>0.81118953841587005</v>
      </c>
      <c r="AB8">
        <v>0.80695312500000005</v>
      </c>
      <c r="AC8">
        <v>7.5501912573181498E-3</v>
      </c>
      <c r="AD8">
        <v>8.9600211091581203E-3</v>
      </c>
      <c r="AE8">
        <v>3.8391406250000002</v>
      </c>
      <c r="AF8">
        <v>1.42289365933791E-6</v>
      </c>
      <c r="AG8">
        <v>5.4041406250000001</v>
      </c>
      <c r="AH8">
        <v>2.5550218132239402E-6</v>
      </c>
      <c r="AI8">
        <v>4.73213763113168E-5</v>
      </c>
      <c r="AJ8">
        <v>3.1646522454419999E-5</v>
      </c>
      <c r="AK8">
        <v>3.1729337412664E-3</v>
      </c>
      <c r="AL8">
        <v>3.5461326520108902E-3</v>
      </c>
      <c r="AM8">
        <v>2.2786288544217301E-4</v>
      </c>
      <c r="AN8">
        <v>1.6902388352671199E-4</v>
      </c>
      <c r="AO8">
        <v>6.1010099154216203E-5</v>
      </c>
      <c r="AP8">
        <v>7.0596353623305293E-5</v>
      </c>
      <c r="AQ8">
        <v>4.7378056785277001E-5</v>
      </c>
      <c r="AR8">
        <v>3.6141868758576002E-5</v>
      </c>
      <c r="AS8">
        <v>4.4774681437550202E-5</v>
      </c>
      <c r="AT8">
        <v>2.4861240457648901E-5</v>
      </c>
      <c r="AU8">
        <v>5.35907167716546E-3</v>
      </c>
      <c r="AV8">
        <v>4.3019882268487703E-3</v>
      </c>
      <c r="AW8">
        <v>2.31079078299719E-4</v>
      </c>
      <c r="AX8">
        <v>2.9185723195676198E-4</v>
      </c>
      <c r="AY8">
        <v>6.58834677320737E-5</v>
      </c>
      <c r="AZ8">
        <v>6.4693548085005304E-5</v>
      </c>
      <c r="BA8">
        <v>4.4799886619307902E-5</v>
      </c>
      <c r="BB8">
        <v>4.9376999428049403E-5</v>
      </c>
      <c r="BC8">
        <v>2.5236087280281899E-3</v>
      </c>
      <c r="BD8">
        <v>3.0476334054030298E-3</v>
      </c>
      <c r="BE8">
        <v>2.43060051214199E-4</v>
      </c>
      <c r="BF8">
        <v>2.0178020482873601E-4</v>
      </c>
      <c r="BG8">
        <v>2.2242012802146799E-4</v>
      </c>
      <c r="BH8">
        <v>9.7388934166616807E-5</v>
      </c>
      <c r="BI8">
        <v>2.91892593054996E-5</v>
      </c>
      <c r="BJ8">
        <v>2.3011886000067301E-3</v>
      </c>
      <c r="BK8">
        <v>3.0491890689536699E-3</v>
      </c>
      <c r="BL8">
        <v>33.205798055625301</v>
      </c>
      <c r="BM8">
        <v>25.152708749914499</v>
      </c>
      <c r="BN8">
        <v>11.3461346797922</v>
      </c>
      <c r="BO8">
        <v>4.9385275173152898</v>
      </c>
      <c r="BP8">
        <v>0.4</v>
      </c>
      <c r="BQ8">
        <v>48</v>
      </c>
      <c r="BR8">
        <v>270.77800000000002</v>
      </c>
      <c r="BS8">
        <v>0.53300000000000003</v>
      </c>
      <c r="BT8">
        <v>6</v>
      </c>
      <c r="BU8">
        <v>9</v>
      </c>
      <c r="BV8">
        <v>0</v>
      </c>
      <c r="BW8">
        <v>6</v>
      </c>
      <c r="BX8">
        <v>20</v>
      </c>
      <c r="BY8">
        <v>24</v>
      </c>
      <c r="BZ8">
        <v>70</v>
      </c>
      <c r="CA8">
        <v>4</v>
      </c>
      <c r="CB8">
        <v>28.599599999999999</v>
      </c>
      <c r="CC8">
        <v>0.41</v>
      </c>
      <c r="CD8">
        <v>5</v>
      </c>
      <c r="CE8">
        <v>50</v>
      </c>
      <c r="CF8">
        <v>25</v>
      </c>
      <c r="CG8">
        <v>1800</v>
      </c>
      <c r="CH8">
        <v>41</v>
      </c>
      <c r="CI8">
        <v>-87</v>
      </c>
      <c r="CJ8">
        <v>291.96910000000003</v>
      </c>
      <c r="CK8">
        <v>38.4</v>
      </c>
      <c r="CL8">
        <v>-77.099999999999994</v>
      </c>
      <c r="CM8" s="1" t="s">
        <v>169</v>
      </c>
      <c r="CN8" s="1" t="s">
        <v>169</v>
      </c>
      <c r="CO8">
        <v>895.8</v>
      </c>
      <c r="CP8">
        <v>1.0332474546212</v>
      </c>
      <c r="CQ8">
        <v>5.4821632362898103E-2</v>
      </c>
    </row>
    <row r="9" spans="1:101">
      <c r="A9" s="26">
        <v>36388</v>
      </c>
      <c r="B9" t="s">
        <v>665</v>
      </c>
      <c r="C9">
        <v>123</v>
      </c>
      <c r="D9">
        <v>4.0640986943826398</v>
      </c>
      <c r="E9">
        <v>0.36774838423720302</v>
      </c>
      <c r="F9">
        <v>6.71871580030618</v>
      </c>
      <c r="G9">
        <v>0.73549676847440504</v>
      </c>
      <c r="H9">
        <v>2.06328802120819E-2</v>
      </c>
      <c r="I9">
        <v>1.18728907068702E-2</v>
      </c>
      <c r="J9">
        <v>2.5492117969249699E-2</v>
      </c>
      <c r="K9">
        <v>1.45088637894921E-2</v>
      </c>
      <c r="L9">
        <v>2.98420565242867</v>
      </c>
      <c r="M9">
        <v>2.32259676283052</v>
      </c>
      <c r="N9">
        <v>2.6534012076295901</v>
      </c>
      <c r="O9">
        <v>0.330804444799075</v>
      </c>
      <c r="P9">
        <v>0.40020914482783099</v>
      </c>
      <c r="Q9">
        <v>0.40042510297899497</v>
      </c>
      <c r="R9">
        <v>0.40036481181640599</v>
      </c>
      <c r="S9">
        <v>2.1595815116387499E-4</v>
      </c>
      <c r="T9">
        <v>3.1646970153595899</v>
      </c>
      <c r="U9">
        <v>1.3085093849609399</v>
      </c>
      <c r="V9">
        <v>5.1319496014781696E-4</v>
      </c>
      <c r="W9">
        <v>1.49892679545898</v>
      </c>
      <c r="X9">
        <v>3.2951566642736201E-3</v>
      </c>
      <c r="Y9">
        <v>100</v>
      </c>
      <c r="Z9">
        <v>0.40035361873033898</v>
      </c>
      <c r="AA9">
        <v>0.40037934742522902</v>
      </c>
      <c r="AB9">
        <v>0.40036481181640599</v>
      </c>
      <c r="AC9">
        <v>2.57286948905366E-5</v>
      </c>
      <c r="AD9">
        <v>9.6217909445648697</v>
      </c>
      <c r="AE9">
        <v>1.2010944354492199</v>
      </c>
      <c r="AF9">
        <v>9.8352250345163793E-4</v>
      </c>
      <c r="AG9">
        <v>1.5038092931640601</v>
      </c>
      <c r="AH9">
        <v>7.1974458039627499E-3</v>
      </c>
      <c r="AI9">
        <v>2.7801112345793798E-3</v>
      </c>
      <c r="AJ9">
        <v>3.35536998970852E-3</v>
      </c>
      <c r="AK9">
        <v>1.6598431882044899E-2</v>
      </c>
      <c r="AL9">
        <v>9.9726879877182692E-3</v>
      </c>
      <c r="AM9">
        <v>1.8096925412130101E-3</v>
      </c>
      <c r="AN9">
        <v>2.4302770815679301E-3</v>
      </c>
      <c r="AO9">
        <v>1.73592795873378E-3</v>
      </c>
      <c r="AP9">
        <v>2.3889395649794999E-3</v>
      </c>
      <c r="AQ9">
        <v>1.42918431296324E-3</v>
      </c>
      <c r="AR9">
        <v>3.16313735758267E-3</v>
      </c>
      <c r="AS9">
        <v>1.9810684762584202E-3</v>
      </c>
      <c r="AT9">
        <v>2.32940855617892E-3</v>
      </c>
      <c r="AU9">
        <v>2.0448488425977601E-2</v>
      </c>
      <c r="AV9">
        <v>1.4100206983088301E-2</v>
      </c>
      <c r="AW9">
        <v>1.8683919291025699E-3</v>
      </c>
      <c r="AX9">
        <v>1.5314653544821601E-3</v>
      </c>
      <c r="AY9">
        <v>1.81708103350591E-3</v>
      </c>
      <c r="AZ9">
        <v>2.2254450527322799E-3</v>
      </c>
      <c r="BA9">
        <v>1.4886259714923999E-3</v>
      </c>
      <c r="BB9">
        <v>1.73280458068021E-3</v>
      </c>
      <c r="BC9">
        <v>31.529975734714402</v>
      </c>
      <c r="BD9">
        <v>5.9394795114188996</v>
      </c>
      <c r="BE9">
        <v>0.19622023348982801</v>
      </c>
      <c r="BF9">
        <v>0.12622163865715799</v>
      </c>
      <c r="BG9">
        <v>0.161220936073493</v>
      </c>
      <c r="BH9">
        <v>0.13863816563034001</v>
      </c>
      <c r="BI9">
        <v>4.9496481079710698E-2</v>
      </c>
      <c r="BJ9">
        <v>31.3687547986409</v>
      </c>
      <c r="BK9">
        <v>5.9410973235198101</v>
      </c>
      <c r="BL9">
        <v>325.63150327272001</v>
      </c>
      <c r="BM9">
        <v>190.74047121636701</v>
      </c>
      <c r="BN9">
        <v>195.56998304699999</v>
      </c>
      <c r="BO9">
        <v>21.257724379978601</v>
      </c>
      <c r="BP9">
        <v>3.04E-2</v>
      </c>
      <c r="BQ9">
        <v>3.6</v>
      </c>
      <c r="BR9">
        <v>241.30699999999999</v>
      </c>
      <c r="BS9">
        <v>0.32</v>
      </c>
      <c r="BT9">
        <v>5</v>
      </c>
      <c r="BU9">
        <v>0</v>
      </c>
      <c r="BV9">
        <v>0</v>
      </c>
      <c r="BW9">
        <v>5</v>
      </c>
      <c r="BX9">
        <v>27</v>
      </c>
      <c r="BY9">
        <v>18</v>
      </c>
      <c r="BZ9">
        <v>131.83627784252201</v>
      </c>
      <c r="CA9">
        <v>3</v>
      </c>
      <c r="CB9">
        <v>-16.235199999999999</v>
      </c>
      <c r="CC9">
        <v>0.12</v>
      </c>
      <c r="CD9">
        <v>5</v>
      </c>
      <c r="CE9">
        <v>18</v>
      </c>
      <c r="CF9">
        <v>0</v>
      </c>
      <c r="CG9">
        <v>560</v>
      </c>
      <c r="CH9">
        <v>35.020000000000003</v>
      </c>
      <c r="CI9">
        <v>-107.17</v>
      </c>
      <c r="CJ9">
        <v>220.07579999999999</v>
      </c>
      <c r="CK9">
        <v>35.869999999999997</v>
      </c>
      <c r="CL9">
        <v>-106.3</v>
      </c>
      <c r="CM9" s="1" t="s">
        <v>169</v>
      </c>
      <c r="CN9" s="1" t="s">
        <v>169</v>
      </c>
      <c r="CO9">
        <v>123</v>
      </c>
      <c r="CP9">
        <v>2.4707729222633299</v>
      </c>
      <c r="CQ9">
        <v>0.18262828536626</v>
      </c>
    </row>
    <row r="11" spans="1:101">
      <c r="A11" s="30" t="s">
        <v>666</v>
      </c>
    </row>
    <row r="12" spans="1:101">
      <c r="A12" s="7">
        <v>39517</v>
      </c>
      <c r="B12" s="8" t="s">
        <v>76</v>
      </c>
      <c r="C12" s="1">
        <v>2723.5296645060298</v>
      </c>
      <c r="D12" s="1">
        <v>5.4828515329162199E-2</v>
      </c>
      <c r="E12" s="8">
        <v>1.6274518623501301E-2</v>
      </c>
      <c r="F12" s="8">
        <v>9.0995571245597207E-2</v>
      </c>
      <c r="G12" s="8">
        <v>3.2549037247002699E-2</v>
      </c>
      <c r="H12" s="8">
        <v>4.0945286379780402E-3</v>
      </c>
      <c r="I12" s="8">
        <v>2.40961865884463E-3</v>
      </c>
      <c r="J12" s="8">
        <v>3.23810182813259E-3</v>
      </c>
      <c r="K12" s="1">
        <v>1.8828432639360999E-3</v>
      </c>
      <c r="L12" s="1">
        <v>0.61552585449984298</v>
      </c>
      <c r="M12" s="8">
        <v>0.61326495481857202</v>
      </c>
      <c r="N12" s="8">
        <v>0.61439540465920806</v>
      </c>
      <c r="O12" s="1">
        <v>1.1304498406357101E-3</v>
      </c>
      <c r="P12" s="1">
        <v>1.13243772337781</v>
      </c>
      <c r="Q12" s="1">
        <v>1.13365170328576</v>
      </c>
      <c r="R12" s="1">
        <v>1.1328125</v>
      </c>
      <c r="S12" s="1">
        <v>1.2139799079555801E-3</v>
      </c>
      <c r="T12" s="1">
        <v>5.3487199995737797E-3</v>
      </c>
      <c r="U12" s="1">
        <v>1.2890625</v>
      </c>
      <c r="V12" s="1">
        <v>1.2630388031280299E-4</v>
      </c>
      <c r="W12" s="1">
        <v>1.328125</v>
      </c>
      <c r="X12" s="1">
        <v>1.4978585218663001E-4</v>
      </c>
      <c r="Y12" s="1">
        <v>40</v>
      </c>
      <c r="Z12" s="8">
        <v>1.6770183589152901</v>
      </c>
      <c r="AA12" s="8">
        <v>1.68091129011312</v>
      </c>
      <c r="AB12" s="8">
        <v>1.6796875</v>
      </c>
      <c r="AC12" s="8">
        <v>3.89293119783884E-3</v>
      </c>
      <c r="AD12" s="8">
        <v>4.7137114655495596E-3</v>
      </c>
      <c r="AE12" s="8">
        <v>2.12890625</v>
      </c>
      <c r="AF12" s="8">
        <v>4.47203403776557E-5</v>
      </c>
      <c r="AG12" s="8">
        <v>2.36328125</v>
      </c>
      <c r="AH12" s="1">
        <v>1.08886792087027E-4</v>
      </c>
      <c r="AI12" s="1">
        <v>5.6978251626224498E-5</v>
      </c>
      <c r="AJ12" s="1">
        <v>4.43463157048803E-5</v>
      </c>
      <c r="AK12" s="1">
        <v>1.92571321423899E-3</v>
      </c>
      <c r="AL12" s="1">
        <v>2.3073454576736001E-3</v>
      </c>
      <c r="AM12" s="1">
        <v>2.8093926939561201E-4</v>
      </c>
      <c r="AN12" s="1">
        <v>2.4805686026667801E-4</v>
      </c>
      <c r="AO12" s="1">
        <v>9.0331088738271803E-5</v>
      </c>
      <c r="AP12" s="1">
        <v>7.3271252644026898E-5</v>
      </c>
      <c r="AQ12" s="1">
        <v>4.2905260332972298E-5</v>
      </c>
      <c r="AR12" s="1">
        <v>4.8174469148608501E-5</v>
      </c>
      <c r="AS12" s="1">
        <v>4.70488873438531E-5</v>
      </c>
      <c r="AT12" s="8">
        <v>4.4783999517854898E-5</v>
      </c>
      <c r="AU12" s="8">
        <v>1.1074913782022799E-2</v>
      </c>
      <c r="AV12" s="8">
        <v>1.1789296565934099E-2</v>
      </c>
      <c r="AW12" s="8">
        <v>2.5115449760459399E-4</v>
      </c>
      <c r="AX12" s="8">
        <v>2.0168107416677E-4</v>
      </c>
      <c r="AY12" s="8">
        <v>1.26787603578807E-4</v>
      </c>
      <c r="AZ12" s="8">
        <v>1.0262217868419301E-4</v>
      </c>
      <c r="BA12" s="8">
        <v>8.6300218642867399E-5</v>
      </c>
      <c r="BB12" s="1">
        <v>8.4110383022833901E-5</v>
      </c>
      <c r="BC12" s="1">
        <v>1.09372358330844E-2</v>
      </c>
      <c r="BD12" s="8">
        <v>5.5617436517735302E-3</v>
      </c>
      <c r="BE12" s="8">
        <v>1.9036040167986199E-3</v>
      </c>
      <c r="BF12" s="8">
        <v>1.2671885847157899E-3</v>
      </c>
      <c r="BG12" s="8">
        <v>1.5853963007571999E-3</v>
      </c>
      <c r="BH12" s="8">
        <v>4.3398980474520597E-3</v>
      </c>
      <c r="BI12" s="8">
        <v>4.5001366767753802E-4</v>
      </c>
      <c r="BJ12" s="8">
        <v>9.3518395323272194E-3</v>
      </c>
      <c r="BK12" s="1">
        <v>7.0546231302828196E-3</v>
      </c>
      <c r="BL12" s="1">
        <v>22.2236988164119</v>
      </c>
      <c r="BM12" s="8">
        <v>15.3049764008636</v>
      </c>
      <c r="BN12" s="8">
        <v>6.8987393422456398</v>
      </c>
      <c r="BO12" s="1">
        <v>3.46477852562679</v>
      </c>
      <c r="BP12" s="1">
        <v>0.8</v>
      </c>
      <c r="BQ12" s="8">
        <v>3.1</v>
      </c>
      <c r="BR12" s="8">
        <v>82.281000000000006</v>
      </c>
      <c r="BS12" s="8">
        <v>0.36399999999999999</v>
      </c>
      <c r="BT12" s="8">
        <v>18</v>
      </c>
      <c r="BU12" s="8">
        <v>39</v>
      </c>
      <c r="BV12" s="8">
        <v>6</v>
      </c>
      <c r="BW12" s="8">
        <v>19</v>
      </c>
      <c r="BX12" s="8">
        <v>38</v>
      </c>
      <c r="BY12" s="8">
        <v>22</v>
      </c>
      <c r="BZ12" s="8">
        <v>97.542261838913006</v>
      </c>
      <c r="CA12" s="1">
        <v>1</v>
      </c>
      <c r="CB12">
        <v>-43.265500000000003</v>
      </c>
      <c r="CC12">
        <v>0.05</v>
      </c>
      <c r="CD12">
        <v>17</v>
      </c>
      <c r="CE12">
        <v>16</v>
      </c>
      <c r="CF12">
        <v>8</v>
      </c>
      <c r="CG12">
        <v>8482</v>
      </c>
      <c r="CH12">
        <v>48.49</v>
      </c>
      <c r="CI12">
        <v>-79.88</v>
      </c>
      <c r="CJ12">
        <v>75.442495474777999</v>
      </c>
      <c r="CK12">
        <v>48.3</v>
      </c>
      <c r="CL12">
        <v>-117.1</v>
      </c>
      <c r="CM12" s="1">
        <v>2723.5296645060298</v>
      </c>
      <c r="CN12" s="1">
        <v>75.356267970086193</v>
      </c>
      <c r="CO12" s="1">
        <v>2723.5</v>
      </c>
      <c r="CP12">
        <v>0.53174586384595601</v>
      </c>
      <c r="CQ12">
        <f t="shared" ref="CQ12:CQ19" si="0">ABS($CP12-$N12)</f>
        <v>8.2649540813252043E-2</v>
      </c>
    </row>
    <row r="13" spans="1:101">
      <c r="A13" s="7">
        <v>39115</v>
      </c>
      <c r="B13" s="8" t="s">
        <v>372</v>
      </c>
      <c r="C13" s="1">
        <v>3945.96724617788</v>
      </c>
      <c r="D13" s="1">
        <v>3.0953198659956702E-2</v>
      </c>
      <c r="E13" s="8">
        <v>1.2853017415342999E-2</v>
      </c>
      <c r="F13" s="8">
        <v>4.2678369926688602E-2</v>
      </c>
      <c r="G13" s="8">
        <v>2.5706034830685998E-2</v>
      </c>
      <c r="H13" s="8">
        <v>6.4072934843120597E-3</v>
      </c>
      <c r="I13" s="8">
        <v>3.8281110194001802E-3</v>
      </c>
      <c r="J13" s="8">
        <v>4.5180439755940303E-3</v>
      </c>
      <c r="K13" s="1">
        <v>2.6360782985754799E-3</v>
      </c>
      <c r="L13" s="1">
        <v>1.2742267653739801</v>
      </c>
      <c r="M13" s="8">
        <v>0.73951531977959895</v>
      </c>
      <c r="N13" s="8">
        <v>1.0068710425767899</v>
      </c>
      <c r="O13" s="1">
        <v>0.267355722797191</v>
      </c>
      <c r="P13" s="1">
        <v>7.0754749554269497E-2</v>
      </c>
      <c r="R13" s="1">
        <v>0.1318359375</v>
      </c>
      <c r="T13" s="1">
        <v>9.0935021405456201E-3</v>
      </c>
      <c r="U13" s="1">
        <v>0.13671875</v>
      </c>
      <c r="V13" s="1">
        <v>4.4311081477193003E-2</v>
      </c>
      <c r="W13" s="1">
        <v>0.2099609375</v>
      </c>
      <c r="X13" s="1">
        <v>7.0906206310055904E-3</v>
      </c>
      <c r="Y13" s="1">
        <v>40</v>
      </c>
      <c r="AB13" s="8">
        <v>0.13671875</v>
      </c>
      <c r="AD13" s="8">
        <v>2.3916084087034901E-2</v>
      </c>
      <c r="AE13" s="8">
        <v>0.15625</v>
      </c>
      <c r="AF13" s="8">
        <v>5.52729067352306E-3</v>
      </c>
      <c r="AG13" s="8">
        <v>0.48828125</v>
      </c>
      <c r="AH13" s="1">
        <v>1.7242373397236899E-4</v>
      </c>
      <c r="AI13" s="1">
        <v>3.0163345472881499E-2</v>
      </c>
      <c r="AJ13" s="1">
        <v>2.5942260996504901E-2</v>
      </c>
      <c r="AK13" s="1">
        <v>5.2901377657765501E-3</v>
      </c>
      <c r="AL13" s="1">
        <v>2.5541427024419602E-3</v>
      </c>
      <c r="AM13" s="1">
        <v>5.7999642226024602E-4</v>
      </c>
      <c r="AN13" s="1">
        <v>8.6188328969768601E-4</v>
      </c>
      <c r="AO13" s="1">
        <v>1.6595191444552E-4</v>
      </c>
      <c r="AP13" s="1">
        <v>2.2865317871862399E-4</v>
      </c>
      <c r="AQ13" s="1">
        <v>8.6802783467674702E-5</v>
      </c>
      <c r="AR13" s="1">
        <v>8.1453818932577005E-5</v>
      </c>
      <c r="AS13" s="1">
        <v>0.20973874717384</v>
      </c>
      <c r="AT13" s="8">
        <v>0.23923376622473799</v>
      </c>
      <c r="AU13" s="8">
        <v>2.5895831245894398E-3</v>
      </c>
      <c r="AV13" s="8">
        <v>2.1187581374486901E-3</v>
      </c>
      <c r="AW13" s="8">
        <v>4.8664576142030399E-4</v>
      </c>
      <c r="AX13" s="8">
        <v>4.8361500922885001E-4</v>
      </c>
      <c r="AY13" s="8">
        <v>1.05858506514375E-4</v>
      </c>
      <c r="AZ13" s="8">
        <v>6.9608194986506801E-5</v>
      </c>
      <c r="BA13" s="8">
        <v>1.3038056748866699E-4</v>
      </c>
      <c r="BB13" s="1">
        <v>1.0537987393784099E-4</v>
      </c>
      <c r="BC13" s="1">
        <v>5.0343262644749198E-3</v>
      </c>
      <c r="BD13" s="8">
        <v>1.08008381140039E-2</v>
      </c>
      <c r="BE13" s="8">
        <v>1.1051381891660101E-2</v>
      </c>
      <c r="BF13" s="8">
        <v>4.2093130951412596E-3</v>
      </c>
      <c r="BG13" s="8">
        <v>7.6303474934006797E-3</v>
      </c>
      <c r="BH13" s="8">
        <v>1.4415476220063001E-2</v>
      </c>
      <c r="BI13" s="8">
        <v>4.8380732433633599E-3</v>
      </c>
      <c r="BJ13" s="8">
        <v>-2.5960212289257698E-3</v>
      </c>
      <c r="BK13" s="1">
        <v>1.8012885904710601E-2</v>
      </c>
      <c r="BL13" s="1">
        <v>6.6609044881718802</v>
      </c>
      <c r="BM13" s="8">
        <v>5.65098186385974</v>
      </c>
      <c r="BN13" s="8">
        <v>0.65977680162390895</v>
      </c>
      <c r="BO13" s="1">
        <v>0.65155749894941595</v>
      </c>
      <c r="BP13" s="1">
        <v>0.3</v>
      </c>
      <c r="BQ13" s="8">
        <v>2</v>
      </c>
      <c r="BR13" s="8">
        <v>256.45100000000002</v>
      </c>
      <c r="BS13" s="8">
        <v>0.34599999999999997</v>
      </c>
      <c r="BT13" s="8">
        <v>17</v>
      </c>
      <c r="BU13" s="8">
        <v>0</v>
      </c>
      <c r="BV13" s="8">
        <v>23</v>
      </c>
      <c r="BW13" s="8">
        <v>17</v>
      </c>
      <c r="BX13" s="8">
        <v>32</v>
      </c>
      <c r="BY13" s="8">
        <v>19</v>
      </c>
      <c r="BZ13" s="8">
        <v>173.21573114395099</v>
      </c>
      <c r="CA13" s="1">
        <v>4</v>
      </c>
      <c r="CB13">
        <v>-17.138999999999999</v>
      </c>
      <c r="CC13">
        <v>0.89</v>
      </c>
      <c r="CD13">
        <v>12</v>
      </c>
      <c r="CE13">
        <v>48</v>
      </c>
      <c r="CF13">
        <v>41</v>
      </c>
      <c r="CG13">
        <v>17043</v>
      </c>
      <c r="CH13">
        <v>23.9</v>
      </c>
      <c r="CI13">
        <v>-37.200000000000003</v>
      </c>
      <c r="CJ13">
        <v>302.58194134175602</v>
      </c>
      <c r="CK13">
        <v>6.7</v>
      </c>
      <c r="CL13">
        <v>-4.9000000000000004</v>
      </c>
      <c r="CM13" s="1">
        <v>3945.96724617788</v>
      </c>
      <c r="CN13" s="1">
        <v>302.58960720166101</v>
      </c>
      <c r="CO13" s="1">
        <v>4885.3</v>
      </c>
      <c r="CP13">
        <v>0.920883984667762</v>
      </c>
      <c r="CQ13">
        <f t="shared" si="0"/>
        <v>8.5987057909027942E-2</v>
      </c>
    </row>
    <row r="14" spans="1:101">
      <c r="A14" s="7">
        <v>38141</v>
      </c>
      <c r="B14" s="8" t="s">
        <v>123</v>
      </c>
      <c r="C14" s="1">
        <v>2416.6035514359501</v>
      </c>
      <c r="D14" s="1">
        <v>1.8438276764025801E-2</v>
      </c>
      <c r="E14" s="8">
        <v>3.9733368563218902E-3</v>
      </c>
      <c r="F14" s="8">
        <v>3.2168964272727099E-2</v>
      </c>
      <c r="G14" s="8">
        <v>7.9466737126437908E-3</v>
      </c>
      <c r="H14" s="8">
        <v>1.5531993380527699E-3</v>
      </c>
      <c r="I14" s="8">
        <v>9.2175344070719999E-4</v>
      </c>
      <c r="J14" s="8">
        <v>1.47550125796423E-3</v>
      </c>
      <c r="K14" s="1">
        <v>8.7430111062905395E-4</v>
      </c>
      <c r="L14" s="1">
        <v>0.813314626650808</v>
      </c>
      <c r="M14" s="8">
        <v>0.99428176190807005</v>
      </c>
      <c r="N14" s="8">
        <v>0.90379819427943897</v>
      </c>
      <c r="O14" s="1">
        <v>9.0483567628631106E-2</v>
      </c>
      <c r="P14" s="1">
        <v>0.50710298931428799</v>
      </c>
      <c r="Q14" s="1">
        <v>0.50878267241017305</v>
      </c>
      <c r="R14" s="1">
        <v>0.5078125</v>
      </c>
      <c r="S14" s="1">
        <v>1.6796830958852899E-3</v>
      </c>
      <c r="T14" s="1">
        <v>6.8616411591491098E-4</v>
      </c>
      <c r="U14" s="1">
        <v>0.56640625</v>
      </c>
      <c r="V14" s="1">
        <v>2.0381365528825798E-5</v>
      </c>
      <c r="W14" s="1">
        <v>0.5859375</v>
      </c>
      <c r="X14" s="1">
        <v>1.10435436355455E-5</v>
      </c>
      <c r="Y14" s="1">
        <v>40</v>
      </c>
      <c r="Z14" s="8">
        <v>0.51642012210050003</v>
      </c>
      <c r="AA14" s="8">
        <v>0.54689640369772796</v>
      </c>
      <c r="AB14" s="8">
        <v>0.52734375</v>
      </c>
      <c r="AC14" s="8">
        <v>3.0476281597227799E-2</v>
      </c>
      <c r="AD14" s="8">
        <v>7.8278921394879595E-4</v>
      </c>
      <c r="AE14" s="8">
        <v>0.72265625</v>
      </c>
      <c r="AF14" s="8">
        <v>1.0190323330911299E-5</v>
      </c>
      <c r="AG14" s="8">
        <v>0.8203125</v>
      </c>
      <c r="AH14" s="1">
        <v>1.6474935069131302E-5</v>
      </c>
      <c r="AI14" s="1">
        <v>1.9357085168049999E-5</v>
      </c>
      <c r="AJ14" s="1">
        <v>2.0091149025822002E-5</v>
      </c>
      <c r="AK14" s="1">
        <v>3.9244847825235498E-4</v>
      </c>
      <c r="AL14" s="1">
        <v>3.5390850394166699E-4</v>
      </c>
      <c r="AM14" s="1">
        <v>3.6140197450988803E-5</v>
      </c>
      <c r="AN14" s="1">
        <v>3.9090338125959903E-5</v>
      </c>
      <c r="AO14" s="1">
        <v>1.4735354805805699E-5</v>
      </c>
      <c r="AP14" s="1">
        <v>1.81088667946968E-5</v>
      </c>
      <c r="AQ14" s="1">
        <v>7.4665410398982902E-6</v>
      </c>
      <c r="AR14" s="1">
        <v>5.1280703065103599E-6</v>
      </c>
      <c r="AS14" s="1">
        <v>4.6630038220069998E-5</v>
      </c>
      <c r="AT14" s="8">
        <v>4.0446306023074901E-5</v>
      </c>
      <c r="AU14" s="8">
        <v>6.8895983437101504E-4</v>
      </c>
      <c r="AV14" s="8">
        <v>5.9670179633541205E-4</v>
      </c>
      <c r="AW14" s="8">
        <v>4.6630038220069998E-5</v>
      </c>
      <c r="AX14" s="8">
        <v>4.0446306023074901E-5</v>
      </c>
      <c r="AY14" s="8">
        <v>1.28203175686244E-5</v>
      </c>
      <c r="AZ14" s="8">
        <v>1.6217198152188699E-5</v>
      </c>
      <c r="BA14" s="8">
        <v>4.5914083397852E-6</v>
      </c>
      <c r="BB14" s="1">
        <v>4.9968653074639801E-6</v>
      </c>
      <c r="BC14" s="1">
        <v>1.4238300990873701E-3</v>
      </c>
      <c r="BD14" s="8">
        <v>6.8317501798726202E-4</v>
      </c>
      <c r="BE14" s="8">
        <v>4.87012616756799E-4</v>
      </c>
      <c r="BF14" s="8">
        <v>4.69627018292257E-4</v>
      </c>
      <c r="BG14" s="8">
        <v>4.78319817524528E-4</v>
      </c>
      <c r="BH14" s="8">
        <v>3.5099845776187798E-4</v>
      </c>
      <c r="BI14" s="8">
        <v>1.2293474569263701E-5</v>
      </c>
      <c r="BJ14" s="8">
        <v>9.4551028156284497E-4</v>
      </c>
      <c r="BK14" s="1">
        <v>7.6806772003067104E-4</v>
      </c>
      <c r="BL14" s="1">
        <v>20.711420282381098</v>
      </c>
      <c r="BM14" s="8">
        <v>13.3136242032739</v>
      </c>
      <c r="BN14" s="8">
        <v>2.9767324014634999</v>
      </c>
      <c r="BO14" s="1">
        <v>0.14012068382704701</v>
      </c>
      <c r="BP14" s="1">
        <v>0.45</v>
      </c>
      <c r="BQ14" s="8">
        <v>4.2</v>
      </c>
      <c r="BR14" s="8">
        <v>143.547</v>
      </c>
      <c r="BS14" s="8">
        <v>0.34599999999999997</v>
      </c>
      <c r="BT14" s="8">
        <v>11</v>
      </c>
      <c r="BU14" s="8">
        <v>20</v>
      </c>
      <c r="BV14" s="8">
        <v>0</v>
      </c>
      <c r="BW14" s="8">
        <v>12</v>
      </c>
      <c r="BX14" s="8">
        <v>4</v>
      </c>
      <c r="BY14" s="8">
        <v>10</v>
      </c>
      <c r="BZ14" s="8">
        <v>178.77551031112699</v>
      </c>
      <c r="CA14" s="1">
        <v>3</v>
      </c>
      <c r="CB14">
        <v>13.8026</v>
      </c>
      <c r="CC14">
        <v>0.14000000000000001</v>
      </c>
      <c r="CD14">
        <v>9</v>
      </c>
      <c r="CE14">
        <v>40</v>
      </c>
      <c r="CF14">
        <v>12</v>
      </c>
      <c r="CG14">
        <v>8708</v>
      </c>
      <c r="CH14">
        <v>48</v>
      </c>
      <c r="CI14">
        <v>-122.2</v>
      </c>
      <c r="CJ14">
        <v>129.88190768666701</v>
      </c>
      <c r="CK14">
        <v>64.8</v>
      </c>
      <c r="CL14">
        <v>-146.9</v>
      </c>
      <c r="CM14" s="1">
        <v>2416.6035514359501</v>
      </c>
      <c r="CN14" s="1">
        <v>128.50546194163601</v>
      </c>
      <c r="CO14" s="1">
        <v>2416.6</v>
      </c>
      <c r="CP14">
        <v>0.95765877870384197</v>
      </c>
      <c r="CQ14">
        <f t="shared" si="0"/>
        <v>5.3860584424403002E-2</v>
      </c>
    </row>
    <row r="15" spans="1:101">
      <c r="A15" s="7">
        <v>39060</v>
      </c>
      <c r="B15" s="8" t="s">
        <v>100</v>
      </c>
      <c r="C15" s="1">
        <v>3828.9263604083799</v>
      </c>
      <c r="D15" s="1">
        <v>9.8325606968441198E-2</v>
      </c>
      <c r="E15" s="8">
        <v>0.122535956624059</v>
      </c>
      <c r="F15" s="8">
        <v>0.16628082517730899</v>
      </c>
      <c r="G15" s="8">
        <v>0.245071913248118</v>
      </c>
      <c r="H15" s="8">
        <v>3.0778980168691801E-2</v>
      </c>
      <c r="I15" s="8">
        <v>1.9077936091868902E-2</v>
      </c>
      <c r="J15" s="8">
        <v>2.39345139021045E-2</v>
      </c>
      <c r="K15" s="1">
        <v>1.54563549996616E-2</v>
      </c>
      <c r="L15" s="1">
        <v>14.4635544147629</v>
      </c>
      <c r="M15" s="8">
        <v>9.9134988036911906</v>
      </c>
      <c r="N15" s="8">
        <v>12.188526609227001</v>
      </c>
      <c r="O15" s="1">
        <v>2.2750278055358399</v>
      </c>
      <c r="P15" s="1">
        <v>2.6872640512006898E-2</v>
      </c>
      <c r="R15" s="1">
        <v>5.859375E-2</v>
      </c>
      <c r="T15" s="1">
        <v>4.0684311838230902E-2</v>
      </c>
      <c r="U15" s="1">
        <v>5.859375E-2</v>
      </c>
      <c r="V15" s="1">
        <v>0.132861100528331</v>
      </c>
      <c r="W15" s="1">
        <v>0.166015625</v>
      </c>
      <c r="X15" s="1">
        <v>3.1160179543863798E-3</v>
      </c>
      <c r="Y15" s="1">
        <v>90</v>
      </c>
      <c r="AB15" s="8">
        <v>2.9296875E-2</v>
      </c>
      <c r="AD15" s="8">
        <v>1.5958481468100401</v>
      </c>
      <c r="AE15" s="8">
        <v>3.90625E-2</v>
      </c>
      <c r="AF15" s="8">
        <v>8.1961842059755902E-2</v>
      </c>
      <c r="AG15" s="8">
        <v>6.8359375E-2</v>
      </c>
      <c r="AH15" s="1">
        <v>0.226658650378878</v>
      </c>
      <c r="AI15" s="1">
        <v>0.26030174627401398</v>
      </c>
      <c r="AJ15" s="1">
        <v>0.35785774243156598</v>
      </c>
      <c r="AK15" s="1">
        <v>1.89034338869392E-3</v>
      </c>
      <c r="AL15" s="1">
        <v>2.3519415343197501E-3</v>
      </c>
      <c r="AM15" s="1">
        <v>1.3343912826487499E-4</v>
      </c>
      <c r="AN15" s="1">
        <v>1.0206635997752399E-4</v>
      </c>
      <c r="AO15" s="1">
        <v>3.4314733214458499E-5</v>
      </c>
      <c r="AP15" s="1">
        <v>2.46506097039008E-5</v>
      </c>
      <c r="AQ15" s="1">
        <v>2.35217312197331E-5</v>
      </c>
      <c r="AR15" s="1">
        <v>2.6166352702394902E-5</v>
      </c>
      <c r="AS15" s="1">
        <v>43.7963485378447</v>
      </c>
      <c r="AT15" s="8">
        <v>61.079698487909702</v>
      </c>
      <c r="AU15" s="8">
        <v>1.73681820287336E-3</v>
      </c>
      <c r="AV15" s="8">
        <v>1.4809230771461301E-3</v>
      </c>
      <c r="AW15" s="8">
        <v>2.67202624640155E-4</v>
      </c>
      <c r="AX15" s="8">
        <v>2.2555296638442299E-4</v>
      </c>
      <c r="AY15" s="8">
        <v>3.5125840408979699E-5</v>
      </c>
      <c r="AZ15" s="8">
        <v>2.96589519181553E-5</v>
      </c>
      <c r="BA15" s="8">
        <v>4.5578561294642197E-5</v>
      </c>
      <c r="BB15" s="1">
        <v>3.7732789690079601E-5</v>
      </c>
      <c r="BC15" s="1">
        <v>0.14988523051349301</v>
      </c>
      <c r="BD15" s="8">
        <v>0.70907723806368805</v>
      </c>
      <c r="BE15" s="8">
        <v>0.163004814591586</v>
      </c>
      <c r="BF15" s="8">
        <v>0.10591485369797</v>
      </c>
      <c r="BG15" s="8">
        <v>0.134459834144778</v>
      </c>
      <c r="BH15" s="8">
        <v>0.65687938396433698</v>
      </c>
      <c r="BI15" s="8">
        <v>4.03686984855509E-2</v>
      </c>
      <c r="BJ15" s="8">
        <v>1.5425396368714799E-2</v>
      </c>
      <c r="BK15" s="1">
        <v>0.96658215099255496</v>
      </c>
      <c r="BL15" s="1">
        <v>5.4024150334405601</v>
      </c>
      <c r="BM15" s="8">
        <v>8.6378044335545798</v>
      </c>
      <c r="BN15" s="8">
        <v>1.1147212211499999</v>
      </c>
      <c r="BO15" s="1">
        <v>0.54309225989437904</v>
      </c>
      <c r="BP15" s="1">
        <v>0.05</v>
      </c>
      <c r="BQ15" s="8">
        <v>1.5</v>
      </c>
      <c r="BR15" s="8">
        <v>235.26599999999999</v>
      </c>
      <c r="BS15" s="8">
        <v>0.3</v>
      </c>
      <c r="BT15" s="8">
        <v>8</v>
      </c>
      <c r="BU15" s="8">
        <v>40</v>
      </c>
      <c r="BV15" s="8">
        <v>0</v>
      </c>
      <c r="BW15" s="8">
        <v>10</v>
      </c>
      <c r="BX15" s="8">
        <v>17</v>
      </c>
      <c r="BY15" s="8">
        <v>12</v>
      </c>
      <c r="BZ15" s="8">
        <v>169.41690945625299</v>
      </c>
      <c r="CA15" s="1">
        <v>1</v>
      </c>
      <c r="CB15">
        <v>77.562799999999996</v>
      </c>
      <c r="CC15">
        <v>10.17</v>
      </c>
      <c r="CD15">
        <v>6</v>
      </c>
      <c r="CE15">
        <v>31</v>
      </c>
      <c r="CF15">
        <v>12</v>
      </c>
      <c r="CG15">
        <v>13583</v>
      </c>
      <c r="CH15">
        <v>26.2</v>
      </c>
      <c r="CI15">
        <v>25.96</v>
      </c>
      <c r="CJ15">
        <v>237.38317582769901</v>
      </c>
      <c r="CK15">
        <v>50.4</v>
      </c>
      <c r="CL15">
        <v>58</v>
      </c>
      <c r="CM15" s="1">
        <v>3828.9263604083799</v>
      </c>
      <c r="CN15" s="1">
        <v>237.41622135835999</v>
      </c>
      <c r="CO15" s="1">
        <v>3828.9</v>
      </c>
      <c r="CP15">
        <v>18.2848634271263</v>
      </c>
      <c r="CQ15">
        <f t="shared" si="0"/>
        <v>6.0963368178992994</v>
      </c>
    </row>
    <row r="16" spans="1:101">
      <c r="A16" s="7">
        <v>39728</v>
      </c>
      <c r="B16" s="8" t="s">
        <v>94</v>
      </c>
      <c r="C16" s="1">
        <v>2502.1855911960502</v>
      </c>
      <c r="D16" s="1">
        <v>1.9683439865084699E-2</v>
      </c>
      <c r="E16" s="8">
        <v>6.5764726437212203E-3</v>
      </c>
      <c r="F16" s="8">
        <v>3.4508894261605097E-2</v>
      </c>
      <c r="G16" s="8">
        <v>1.3152945287442401E-2</v>
      </c>
      <c r="H16" s="8">
        <v>2.53364149843311E-3</v>
      </c>
      <c r="I16" s="8">
        <v>1.46733876327412E-3</v>
      </c>
      <c r="J16" s="8">
        <v>3.1140052609589298E-3</v>
      </c>
      <c r="K16" s="1">
        <v>1.8916296938888901E-3</v>
      </c>
      <c r="L16" s="1">
        <v>2.4004459952510002</v>
      </c>
      <c r="M16" s="8">
        <v>2.5897655811882601</v>
      </c>
      <c r="N16" s="8">
        <v>2.4951057882196301</v>
      </c>
      <c r="O16" s="1">
        <v>9.4659792968627698E-2</v>
      </c>
      <c r="P16" s="1">
        <v>0.12340050446956299</v>
      </c>
      <c r="Q16" s="1">
        <v>0.12687970636595999</v>
      </c>
      <c r="R16" s="1">
        <v>0.12451171875</v>
      </c>
      <c r="S16" s="1">
        <v>3.4792018963971201E-3</v>
      </c>
      <c r="T16" s="1">
        <v>1.23756478977171E-2</v>
      </c>
      <c r="U16" s="1">
        <v>0.1416015625</v>
      </c>
      <c r="V16" s="1">
        <v>3.6586509890933301E-3</v>
      </c>
      <c r="W16" s="1">
        <v>0.1953125</v>
      </c>
      <c r="X16" s="1">
        <v>3.8425787282936401E-4</v>
      </c>
      <c r="Y16" s="1">
        <v>40</v>
      </c>
      <c r="Z16" s="8">
        <v>5.1597627969270699E-2</v>
      </c>
      <c r="AB16" s="8">
        <v>0.1171875</v>
      </c>
      <c r="AD16" s="8">
        <v>6.91546707704671E-3</v>
      </c>
      <c r="AE16" s="8">
        <v>0.15625</v>
      </c>
      <c r="AF16" s="8">
        <v>2.4681483180242402E-4</v>
      </c>
      <c r="AG16" s="8">
        <v>0.21484375</v>
      </c>
      <c r="AH16" s="1">
        <v>1.21343746201765E-3</v>
      </c>
      <c r="AI16" s="1">
        <v>1.0395931588114799E-3</v>
      </c>
      <c r="AJ16" s="1">
        <v>9.1298550746662E-4</v>
      </c>
      <c r="AK16" s="1">
        <v>2.1832011410233799E-4</v>
      </c>
      <c r="AL16" s="1">
        <v>1.8768606740993701E-4</v>
      </c>
      <c r="AM16" s="1">
        <v>3.4363340143034598E-5</v>
      </c>
      <c r="AN16" s="1">
        <v>3.6357599414861602E-5</v>
      </c>
      <c r="AO16" s="1">
        <v>1.4336465869143201E-5</v>
      </c>
      <c r="AP16" s="1">
        <v>2.2008343681321602E-5</v>
      </c>
      <c r="AQ16" s="1">
        <v>1.70234932314725E-5</v>
      </c>
      <c r="AR16" s="1">
        <v>3.3777727166346599E-5</v>
      </c>
      <c r="AS16" s="1">
        <v>8.0757261642260894E-2</v>
      </c>
      <c r="AT16" s="8">
        <v>8.53210282294561E-2</v>
      </c>
      <c r="AU16" s="8">
        <v>8.0437827944780497E-4</v>
      </c>
      <c r="AV16" s="8">
        <v>5.6200451114671096E-4</v>
      </c>
      <c r="AW16" s="8">
        <v>8.38325224053737E-5</v>
      </c>
      <c r="AX16" s="8">
        <v>1.09100229973387E-4</v>
      </c>
      <c r="AY16" s="8">
        <v>1.0738894151352501E-5</v>
      </c>
      <c r="AZ16" s="8">
        <v>1.09651059418395E-5</v>
      </c>
      <c r="BA16" s="8">
        <v>1.3169625099888E-5</v>
      </c>
      <c r="BB16" s="1">
        <v>1.41320487306615E-5</v>
      </c>
      <c r="BC16" s="1">
        <v>5.1284657047358803E-3</v>
      </c>
      <c r="BD16" s="8">
        <v>8.2581197410193602E-4</v>
      </c>
      <c r="BE16" s="8">
        <v>1.6082695686928199E-3</v>
      </c>
      <c r="BF16" s="8">
        <v>2.49771717580872E-3</v>
      </c>
      <c r="BG16" s="8">
        <v>2.0529933722507701E-3</v>
      </c>
      <c r="BH16" s="8">
        <v>8.4024407753176505E-4</v>
      </c>
      <c r="BI16" s="8">
        <v>6.2893443450180503E-4</v>
      </c>
      <c r="BJ16" s="8">
        <v>3.0754723324851099E-3</v>
      </c>
      <c r="BK16" s="1">
        <v>1.1781237313615799E-3</v>
      </c>
      <c r="BL16" s="1">
        <v>13.620275119012099</v>
      </c>
      <c r="BM16" s="8">
        <v>9.4430693323505004</v>
      </c>
      <c r="BN16" s="8">
        <v>2.4980429912997502</v>
      </c>
      <c r="BO16" s="1">
        <v>0.146147554166949</v>
      </c>
      <c r="BP16" s="1">
        <v>0.19</v>
      </c>
      <c r="BQ16" s="8">
        <v>0.8</v>
      </c>
      <c r="BR16" s="8">
        <v>347.11799999999999</v>
      </c>
      <c r="BS16" s="8">
        <v>0.34300000000000003</v>
      </c>
      <c r="BT16" s="8">
        <v>3</v>
      </c>
      <c r="BU16" s="8">
        <v>43</v>
      </c>
      <c r="BV16" s="8">
        <v>53</v>
      </c>
      <c r="BW16" s="8">
        <v>5</v>
      </c>
      <c r="BX16" s="8">
        <v>8</v>
      </c>
      <c r="BY16" s="8">
        <v>28</v>
      </c>
      <c r="BZ16" s="8">
        <v>245.35739994049101</v>
      </c>
      <c r="CA16" s="1">
        <v>1</v>
      </c>
      <c r="CB16">
        <v>2.8765000000000001</v>
      </c>
      <c r="CC16">
        <v>1.03</v>
      </c>
      <c r="CD16">
        <v>2</v>
      </c>
      <c r="CE16">
        <v>45</v>
      </c>
      <c r="CF16">
        <v>40</v>
      </c>
      <c r="CG16">
        <v>8510</v>
      </c>
      <c r="CH16">
        <v>20.8</v>
      </c>
      <c r="CI16">
        <v>32.200000000000003</v>
      </c>
      <c r="CJ16">
        <v>348.72803163985901</v>
      </c>
      <c r="CK16">
        <v>-1.3</v>
      </c>
      <c r="CL16">
        <v>36.799999999999997</v>
      </c>
      <c r="CM16" s="1">
        <v>2502.1855911960502</v>
      </c>
      <c r="CN16" s="1">
        <v>348.63579702379701</v>
      </c>
      <c r="CO16" s="1">
        <v>2502.1999999999998</v>
      </c>
      <c r="CP16">
        <v>2.5428090468172599</v>
      </c>
      <c r="CQ16">
        <f t="shared" si="0"/>
        <v>4.7703258597629805E-2</v>
      </c>
    </row>
    <row r="17" spans="1:97">
      <c r="A17" s="7">
        <v>39367</v>
      </c>
      <c r="B17" s="8" t="s">
        <v>123</v>
      </c>
      <c r="C17" s="1">
        <v>2814.45380551879</v>
      </c>
      <c r="D17" s="1">
        <v>0.16901500788886201</v>
      </c>
      <c r="E17" s="8">
        <v>3.2298749097291801E-2</v>
      </c>
      <c r="F17" s="8">
        <v>0.186714466017011</v>
      </c>
      <c r="G17" s="8">
        <v>6.4597498194583505E-2</v>
      </c>
      <c r="H17" s="8">
        <v>1.2266823686462799E-2</v>
      </c>
      <c r="I17" s="8">
        <v>7.2459676966353101E-3</v>
      </c>
      <c r="J17" s="8">
        <v>1.8233754898674098E-2</v>
      </c>
      <c r="K17" s="1">
        <v>1.09574662284513E-2</v>
      </c>
      <c r="L17" s="1">
        <v>6.2652957524869102</v>
      </c>
      <c r="M17" s="8">
        <v>6.7652686658733199</v>
      </c>
      <c r="N17" s="8">
        <v>6.5152822091801097</v>
      </c>
      <c r="O17" s="1">
        <v>0.24998645669320799</v>
      </c>
      <c r="P17" s="1">
        <v>0.22299626929980601</v>
      </c>
      <c r="Q17" s="1">
        <v>0.22350458121250799</v>
      </c>
      <c r="R17" s="1">
        <v>0.223388671875</v>
      </c>
      <c r="S17" s="1">
        <v>5.0831191270225796E-4</v>
      </c>
      <c r="T17" s="1">
        <v>0.19813745186326601</v>
      </c>
      <c r="U17" s="1">
        <v>0.23681640625</v>
      </c>
      <c r="V17" s="1">
        <v>8.1949070745418601E-3</v>
      </c>
      <c r="W17" s="1">
        <v>0.299072265625</v>
      </c>
      <c r="X17" s="1">
        <v>1.33818919422016E-3</v>
      </c>
      <c r="Y17" s="1">
        <v>70</v>
      </c>
      <c r="Z17" s="8">
        <v>0.145955240836009</v>
      </c>
      <c r="AA17" s="8">
        <v>0.15797234497694501</v>
      </c>
      <c r="AB17" s="8">
        <v>0.146484375</v>
      </c>
      <c r="AC17" s="8">
        <v>1.20171041409361E-2</v>
      </c>
      <c r="AD17" s="8">
        <v>0.15588249989741301</v>
      </c>
      <c r="AE17" s="8">
        <v>0.341796875</v>
      </c>
      <c r="AF17" s="8">
        <v>4.6255535846752299E-4</v>
      </c>
      <c r="AG17" s="8">
        <v>0.654296875</v>
      </c>
      <c r="AH17" s="1">
        <v>1.5853941690681801E-4</v>
      </c>
      <c r="AI17" s="1">
        <v>2.5598138013053001E-3</v>
      </c>
      <c r="AJ17" s="1">
        <v>2.5934175563873201E-3</v>
      </c>
      <c r="AK17" s="1">
        <v>2.0763923966670302E-3</v>
      </c>
      <c r="AL17" s="1">
        <v>1.7922326311881299E-3</v>
      </c>
      <c r="AM17" s="1">
        <v>1.23590244187229E-4</v>
      </c>
      <c r="AN17" s="1">
        <v>1.07092448254233E-4</v>
      </c>
      <c r="AO17" s="1">
        <v>6.34972405718255E-5</v>
      </c>
      <c r="AP17" s="1">
        <v>8.0519587795236806E-5</v>
      </c>
      <c r="AQ17" s="1">
        <v>1.34472232007037E-5</v>
      </c>
      <c r="AR17" s="1">
        <v>1.29867201540246E-5</v>
      </c>
      <c r="AS17" s="1">
        <v>2.1774496005971802E-3</v>
      </c>
      <c r="AT17" s="8">
        <v>1.9886688112998002E-3</v>
      </c>
      <c r="AU17" s="8">
        <v>4.36366233576804E-3</v>
      </c>
      <c r="AV17" s="8">
        <v>3.3592596166921698E-3</v>
      </c>
      <c r="AW17" s="8">
        <v>5.0805367951573801E-4</v>
      </c>
      <c r="AX17" s="8">
        <v>8.0412728037801895E-4</v>
      </c>
      <c r="AY17" s="8">
        <v>2.5445303257742901E-4</v>
      </c>
      <c r="AZ17" s="8">
        <v>3.4799079033787003E-4</v>
      </c>
      <c r="BA17" s="8">
        <v>8.1431765458778001E-5</v>
      </c>
      <c r="BB17" s="1">
        <v>1.02796797125127E-4</v>
      </c>
      <c r="BC17" s="1">
        <v>0.64220093995674299</v>
      </c>
      <c r="BD17" s="8">
        <v>0.15766893911157701</v>
      </c>
      <c r="BE17" s="8">
        <v>9.9501102277350595E-2</v>
      </c>
      <c r="BF17" s="8">
        <v>0.166369460490113</v>
      </c>
      <c r="BG17" s="8">
        <v>0.13293528138373201</v>
      </c>
      <c r="BH17" s="8">
        <v>0.239569290332934</v>
      </c>
      <c r="BI17" s="8">
        <v>4.7283069539055103E-2</v>
      </c>
      <c r="BJ17" s="8">
        <v>0.50926565857301098</v>
      </c>
      <c r="BK17" s="1">
        <v>0.28679773226299399</v>
      </c>
      <c r="BL17" s="1">
        <v>15.2210931525055</v>
      </c>
      <c r="BM17" s="8">
        <v>10.419691569199999</v>
      </c>
      <c r="BN17" s="8">
        <v>4.8309292557403403</v>
      </c>
      <c r="BO17" s="1">
        <v>0.60979513327268198</v>
      </c>
      <c r="BP17" s="1">
        <v>0.04</v>
      </c>
      <c r="BQ17" s="8">
        <v>3</v>
      </c>
      <c r="BR17" s="8">
        <v>358.572</v>
      </c>
      <c r="BS17" s="8">
        <v>0.33500000000000002</v>
      </c>
      <c r="BT17" s="8">
        <v>10</v>
      </c>
      <c r="BU17" s="8">
        <v>41</v>
      </c>
      <c r="BV17" s="8">
        <v>0</v>
      </c>
      <c r="BW17" s="8">
        <v>11</v>
      </c>
      <c r="BX17" s="8">
        <v>49</v>
      </c>
      <c r="BY17" s="8">
        <v>46</v>
      </c>
      <c r="BZ17" s="8">
        <v>470.40816330909701</v>
      </c>
      <c r="CA17" s="1">
        <v>1</v>
      </c>
      <c r="CB17">
        <v>35.166200000000003</v>
      </c>
      <c r="CC17">
        <v>0.11</v>
      </c>
      <c r="CD17">
        <v>9</v>
      </c>
      <c r="CE17">
        <v>14</v>
      </c>
      <c r="CF17">
        <v>3</v>
      </c>
      <c r="CG17">
        <v>9157</v>
      </c>
      <c r="CH17">
        <v>88.5</v>
      </c>
      <c r="CI17">
        <v>116.6</v>
      </c>
      <c r="CJ17">
        <v>356.52507823479101</v>
      </c>
      <c r="CK17">
        <v>64.8</v>
      </c>
      <c r="CL17">
        <v>-146.9</v>
      </c>
      <c r="CM17" s="1">
        <v>2814.45380551879</v>
      </c>
      <c r="CN17" s="1">
        <v>356.506100980604</v>
      </c>
      <c r="CO17" s="1">
        <v>2814.5</v>
      </c>
      <c r="CP17">
        <v>7.0265035848307997</v>
      </c>
      <c r="CQ17">
        <f t="shared" si="0"/>
        <v>0.51122137565069004</v>
      </c>
    </row>
    <row r="18" spans="1:97">
      <c r="A18" s="7">
        <v>38651</v>
      </c>
      <c r="B18" s="8" t="s">
        <v>383</v>
      </c>
      <c r="C18" s="1">
        <v>2532.4869197604899</v>
      </c>
      <c r="D18" s="1">
        <v>8.1626618935722997E-2</v>
      </c>
      <c r="E18" s="8">
        <v>2.6905099774645998E-2</v>
      </c>
      <c r="F18" s="8">
        <v>0.14361981485515299</v>
      </c>
      <c r="G18" s="8">
        <v>5.38101995492919E-2</v>
      </c>
      <c r="H18" s="8">
        <v>1.0681872322837399E-2</v>
      </c>
      <c r="I18" s="8">
        <v>6.1566718687558197E-3</v>
      </c>
      <c r="J18" s="8">
        <v>8.5299671495786995E-3</v>
      </c>
      <c r="K18" s="1">
        <v>5.1164842053171202E-3</v>
      </c>
      <c r="L18" s="1">
        <v>4.0785874163391904</v>
      </c>
      <c r="M18" s="8">
        <v>4.30693856919103</v>
      </c>
      <c r="N18" s="8">
        <v>4.1927629927651102</v>
      </c>
      <c r="O18" s="1">
        <v>0.11417557642592201</v>
      </c>
      <c r="P18" s="1">
        <v>0.25873337742663799</v>
      </c>
      <c r="Q18" s="1">
        <v>0.25886777428329599</v>
      </c>
      <c r="R18" s="1">
        <v>0.2587890625</v>
      </c>
      <c r="S18" s="1">
        <v>1.3439685665839199E-4</v>
      </c>
      <c r="T18" s="1">
        <v>0.16744518904846101</v>
      </c>
      <c r="U18" s="1">
        <v>0.30517578125</v>
      </c>
      <c r="V18" s="1">
        <v>1.6749075258976E-3</v>
      </c>
      <c r="W18" s="1">
        <v>0.33447265625</v>
      </c>
      <c r="X18" s="1">
        <v>1.4906431762257599E-3</v>
      </c>
      <c r="Y18" s="1">
        <v>40</v>
      </c>
      <c r="Z18" s="8">
        <v>0.24948476305549699</v>
      </c>
      <c r="AA18" s="8">
        <v>0.25736757782385999</v>
      </c>
      <c r="AB18" s="8">
        <v>0.25390625</v>
      </c>
      <c r="AC18" s="8">
        <v>7.8828147683624207E-3</v>
      </c>
      <c r="AD18" s="8">
        <v>0.134404769434013</v>
      </c>
      <c r="AE18" s="8">
        <v>0.390625</v>
      </c>
      <c r="AF18" s="8">
        <v>6.0656129868349204E-4</v>
      </c>
      <c r="AG18" s="8">
        <v>0.48828125</v>
      </c>
      <c r="AH18" s="1">
        <v>5.0572368703988204E-4</v>
      </c>
      <c r="AI18" s="1">
        <v>9.4456896509466099E-4</v>
      </c>
      <c r="AJ18" s="1">
        <v>1.07067787394204E-3</v>
      </c>
      <c r="AK18" s="1">
        <v>9.9351309649101799E-4</v>
      </c>
      <c r="AL18" s="1">
        <v>1.5610563231965001E-3</v>
      </c>
      <c r="AM18" s="1">
        <v>3.12387329369704E-4</v>
      </c>
      <c r="AN18" s="1">
        <v>6.8806925780746204E-4</v>
      </c>
      <c r="AO18" s="1">
        <v>8.4390195295979201E-5</v>
      </c>
      <c r="AP18" s="1">
        <v>6.1762218923299705E-5</v>
      </c>
      <c r="AQ18" s="1">
        <v>8.4085265522942601E-5</v>
      </c>
      <c r="AR18" s="1">
        <v>1.04629349116937E-4</v>
      </c>
      <c r="AS18" s="1">
        <v>4.4117426877769098E-3</v>
      </c>
      <c r="AT18" s="8">
        <v>7.1399676582334197E-3</v>
      </c>
      <c r="AU18" s="8">
        <v>5.6251892628502902E-3</v>
      </c>
      <c r="AV18" s="8">
        <v>1.0652912466329399E-2</v>
      </c>
      <c r="AW18" s="8">
        <v>5.2444633785488505E-4</v>
      </c>
      <c r="AX18" s="8">
        <v>7.43190998131594E-4</v>
      </c>
      <c r="AY18" s="8">
        <v>1.90474212393972E-4</v>
      </c>
      <c r="AZ18" s="8">
        <v>1.35401133681847E-4</v>
      </c>
      <c r="BA18" s="8">
        <v>1.39365321162241E-4</v>
      </c>
      <c r="BB18" s="1">
        <v>3.15172487302279E-4</v>
      </c>
      <c r="BC18" s="1">
        <v>0.14251976728334001</v>
      </c>
      <c r="BD18" s="8">
        <v>8.0685254511576293E-2</v>
      </c>
      <c r="BE18" s="8">
        <v>4.0209036535165797E-2</v>
      </c>
      <c r="BF18" s="8">
        <v>2.4846036969374999E-2</v>
      </c>
      <c r="BG18" s="8">
        <v>3.2527536752270401E-2</v>
      </c>
      <c r="BH18" s="8">
        <v>4.86322315580777E-2</v>
      </c>
      <c r="BI18" s="8">
        <v>1.0863281172336699E-2</v>
      </c>
      <c r="BJ18" s="8">
        <v>0.109992230531069</v>
      </c>
      <c r="BK18" s="1">
        <v>9.4208302404386504E-2</v>
      </c>
      <c r="BL18" s="1">
        <v>13.4451911158028</v>
      </c>
      <c r="BM18" s="8">
        <v>9.2427904365881304</v>
      </c>
      <c r="BN18" s="8">
        <v>4.3815112213620599</v>
      </c>
      <c r="BO18" s="1">
        <v>2.0604991713959602</v>
      </c>
      <c r="BP18" s="1">
        <v>0.11</v>
      </c>
      <c r="BQ18" s="8">
        <v>1.2</v>
      </c>
      <c r="BR18" s="8">
        <v>259.233</v>
      </c>
      <c r="BS18" s="8">
        <v>0.36699999999999999</v>
      </c>
      <c r="BT18" s="8">
        <v>22</v>
      </c>
      <c r="BU18" s="8">
        <v>46</v>
      </c>
      <c r="BV18" s="8">
        <v>0</v>
      </c>
      <c r="BW18" s="8">
        <v>23</v>
      </c>
      <c r="BX18" s="8">
        <v>53</v>
      </c>
      <c r="BY18" s="8">
        <v>44</v>
      </c>
      <c r="BZ18" s="8">
        <v>290.73875498771702</v>
      </c>
      <c r="CA18" s="1">
        <v>3</v>
      </c>
      <c r="CB18">
        <v>6.9733000000000001</v>
      </c>
      <c r="CC18">
        <v>0.43</v>
      </c>
      <c r="CD18">
        <v>21</v>
      </c>
      <c r="CE18">
        <v>30</v>
      </c>
      <c r="CF18">
        <v>47</v>
      </c>
      <c r="CG18">
        <v>8771</v>
      </c>
      <c r="CH18">
        <v>-36.299999999999997</v>
      </c>
      <c r="CI18">
        <v>-80.540000000000006</v>
      </c>
      <c r="CJ18">
        <v>206.55784041737499</v>
      </c>
      <c r="CK18">
        <v>-16.3</v>
      </c>
      <c r="CL18">
        <v>-68.099999999999994</v>
      </c>
      <c r="CM18" s="1">
        <v>2532.4869197604899</v>
      </c>
      <c r="CN18" s="1">
        <v>205.84396216772799</v>
      </c>
      <c r="CO18" s="1">
        <v>2532.5</v>
      </c>
      <c r="CP18">
        <v>4.1890923480085602</v>
      </c>
      <c r="CQ18">
        <f t="shared" si="0"/>
        <v>3.67064475654999E-3</v>
      </c>
      <c r="CR18" s="11">
        <v>1.009746</v>
      </c>
      <c r="CS18">
        <v>282.02331500000003</v>
      </c>
    </row>
    <row r="19" spans="1:97">
      <c r="A19" s="7">
        <v>38149</v>
      </c>
      <c r="B19" s="8" t="s">
        <v>383</v>
      </c>
      <c r="C19" s="1">
        <v>1576.39594552875</v>
      </c>
      <c r="D19" s="1">
        <v>4.03264379010774E-2</v>
      </c>
      <c r="E19" s="8">
        <v>1.17627731702626E-2</v>
      </c>
      <c r="F19" s="8">
        <v>5.6657717359152003E-2</v>
      </c>
      <c r="G19" s="8">
        <v>2.3525546340525099E-2</v>
      </c>
      <c r="H19" s="8">
        <v>7.2291022369178701E-3</v>
      </c>
      <c r="I19" s="8">
        <v>4.3021161290490101E-3</v>
      </c>
      <c r="J19" s="8">
        <v>7.2968033937546497E-3</v>
      </c>
      <c r="K19" s="1">
        <v>4.3675925214719897E-3</v>
      </c>
      <c r="L19" s="1">
        <v>2.3327784975447501</v>
      </c>
      <c r="M19" s="8">
        <v>1.97994969966953</v>
      </c>
      <c r="N19" s="8">
        <v>2.1563640986071402</v>
      </c>
      <c r="O19" s="1">
        <v>0.17641439893761299</v>
      </c>
      <c r="P19" s="1">
        <v>0.386808177160191</v>
      </c>
      <c r="Q19" s="1">
        <v>0.40182422590176697</v>
      </c>
      <c r="R19" s="1">
        <v>0.390625</v>
      </c>
      <c r="S19" s="1">
        <v>1.50160487415765E-2</v>
      </c>
      <c r="T19" s="1">
        <v>8.0138003311668506E-3</v>
      </c>
      <c r="U19" s="1">
        <v>0.41015625</v>
      </c>
      <c r="V19" s="1">
        <v>1.2212513283681901E-3</v>
      </c>
      <c r="W19" s="1">
        <v>0.4345703125</v>
      </c>
      <c r="X19" s="1">
        <v>1.94117522984075E-3</v>
      </c>
      <c r="Y19" s="1">
        <v>50</v>
      </c>
      <c r="Z19" s="8">
        <v>0.32400485150938102</v>
      </c>
      <c r="AA19" s="8">
        <v>0.39402001232850897</v>
      </c>
      <c r="AB19" s="8">
        <v>0.37109375</v>
      </c>
      <c r="AC19" s="8">
        <v>7.0015160819128203E-2</v>
      </c>
      <c r="AD19" s="8">
        <v>1.09895582112316E-2</v>
      </c>
      <c r="AE19" s="8">
        <v>0.46875</v>
      </c>
      <c r="AF19" s="8">
        <v>7.8694304689203595E-4</v>
      </c>
      <c r="AG19" s="8">
        <v>0.546875</v>
      </c>
      <c r="AH19" s="1">
        <v>8.2136231605050897E-4</v>
      </c>
      <c r="AI19" s="1">
        <v>8.84003818232556E-4</v>
      </c>
      <c r="AJ19" s="1">
        <v>6.0694990195580905E-4</v>
      </c>
      <c r="AK19" s="1">
        <v>7.9174491085406799E-3</v>
      </c>
      <c r="AL19" s="1">
        <v>8.4616916709947393E-3</v>
      </c>
      <c r="AM19" s="1">
        <v>5.0073515022079E-4</v>
      </c>
      <c r="AN19" s="1">
        <v>5.5572097991878598E-4</v>
      </c>
      <c r="AO19" s="1">
        <v>1.6298991750230701E-4</v>
      </c>
      <c r="AP19" s="1">
        <v>1.4971425658418701E-4</v>
      </c>
      <c r="AQ19" s="1">
        <v>8.4876070415871598E-5</v>
      </c>
      <c r="AR19" s="1">
        <v>5.46736622799912E-5</v>
      </c>
      <c r="AS19" s="1">
        <v>1.10158439722901E-3</v>
      </c>
      <c r="AT19" s="8">
        <v>1.16692177836435E-3</v>
      </c>
      <c r="AU19" s="8">
        <v>5.2793353361401396E-3</v>
      </c>
      <c r="AV19" s="8">
        <v>5.15638489516544E-3</v>
      </c>
      <c r="AW19" s="8">
        <v>7.99484043205907E-4</v>
      </c>
      <c r="AX19" s="8">
        <v>1.70315395400387E-3</v>
      </c>
      <c r="AY19" s="8">
        <v>4.83346254748624E-4</v>
      </c>
      <c r="AZ19" s="8">
        <v>5.9166698630113096E-4</v>
      </c>
      <c r="BA19" s="8">
        <v>7.9988142246954606E-5</v>
      </c>
      <c r="BB19" s="1">
        <v>1.5951271083158099E-4</v>
      </c>
      <c r="BC19" s="1">
        <v>2.55395952072748E-2</v>
      </c>
      <c r="BD19" s="8">
        <v>1.75062918706451E-3</v>
      </c>
      <c r="BE19" s="8">
        <v>1.1198456778333501E-2</v>
      </c>
      <c r="BF19" s="8">
        <v>9.5953223388985497E-3</v>
      </c>
      <c r="BG19" s="8">
        <v>1.0396889558616E-2</v>
      </c>
      <c r="BH19" s="8">
        <v>2.9733334310174E-3</v>
      </c>
      <c r="BI19" s="8">
        <v>1.1335872332781699E-3</v>
      </c>
      <c r="BJ19" s="8">
        <v>1.5142705648658701E-2</v>
      </c>
      <c r="BK19" s="1">
        <v>3.4504223281517101E-3</v>
      </c>
      <c r="BL19" s="1">
        <v>7.83744862118703</v>
      </c>
      <c r="BM19" s="8">
        <v>5.6872357734651402</v>
      </c>
      <c r="BN19" s="8">
        <v>2.4564649901575399</v>
      </c>
      <c r="BO19" s="1">
        <v>0.35767988368749598</v>
      </c>
      <c r="BP19" s="1">
        <v>0.29799999999999999</v>
      </c>
      <c r="BQ19" s="8">
        <v>3</v>
      </c>
      <c r="BR19" s="8">
        <v>217.45699999999999</v>
      </c>
      <c r="BS19" s="8">
        <v>0.33200000000000002</v>
      </c>
      <c r="BT19" s="8">
        <v>11</v>
      </c>
      <c r="BU19" s="8">
        <v>46</v>
      </c>
      <c r="BV19" s="8">
        <v>0</v>
      </c>
      <c r="BW19" s="8">
        <v>12</v>
      </c>
      <c r="BX19" s="8">
        <v>20</v>
      </c>
      <c r="BY19" s="8">
        <v>17</v>
      </c>
      <c r="BZ19" s="8">
        <v>171.836734771729</v>
      </c>
      <c r="CA19" s="1">
        <v>1</v>
      </c>
      <c r="CB19">
        <v>-45.0017</v>
      </c>
      <c r="CC19">
        <v>0.06</v>
      </c>
      <c r="CD19">
        <v>10</v>
      </c>
      <c r="CE19">
        <v>51</v>
      </c>
      <c r="CF19">
        <v>17</v>
      </c>
      <c r="CG19">
        <v>5255</v>
      </c>
      <c r="CH19">
        <v>-20.5</v>
      </c>
      <c r="CI19">
        <v>-82.7</v>
      </c>
      <c r="CJ19">
        <v>250.906920449354</v>
      </c>
      <c r="CK19">
        <v>-16.3</v>
      </c>
      <c r="CL19">
        <v>-68.099999999999994</v>
      </c>
      <c r="CM19" s="1">
        <v>1576.39594552875</v>
      </c>
      <c r="CN19" s="1">
        <v>250.25084334044701</v>
      </c>
      <c r="CO19" s="1">
        <v>1576.4</v>
      </c>
      <c r="CP19">
        <v>1.8537768487944499</v>
      </c>
      <c r="CQ19">
        <f t="shared" si="0"/>
        <v>0.30258724981269025</v>
      </c>
      <c r="CR19" s="11">
        <v>3.9281320000000002</v>
      </c>
      <c r="CS19">
        <v>280.64169299999998</v>
      </c>
    </row>
    <row r="24" spans="1:97">
      <c r="A24" s="30" t="s">
        <v>667</v>
      </c>
    </row>
    <row r="25" spans="1:97">
      <c r="A25" s="7">
        <v>36994</v>
      </c>
      <c r="B25" s="8" t="s">
        <v>558</v>
      </c>
      <c r="C25" s="1">
        <v>3946.76743134962</v>
      </c>
      <c r="D25" s="1">
        <v>42.627121052724597</v>
      </c>
      <c r="E25" s="8">
        <v>11.101598346410301</v>
      </c>
      <c r="F25" s="8">
        <v>70.079242348037297</v>
      </c>
      <c r="G25" s="8">
        <v>22.203196692820502</v>
      </c>
      <c r="H25" s="8">
        <v>12.200947356784701</v>
      </c>
      <c r="I25" s="8">
        <v>6.67257362750206</v>
      </c>
      <c r="J25" s="8">
        <v>10.994505841853</v>
      </c>
      <c r="K25" s="1">
        <v>6.4022295726635301</v>
      </c>
      <c r="L25" s="1">
        <v>2.3830270041717898</v>
      </c>
      <c r="M25" s="8">
        <v>2.65214561496916</v>
      </c>
      <c r="N25" s="8">
        <v>2.51758630957048</v>
      </c>
      <c r="O25" s="1">
        <v>0.13455930539868499</v>
      </c>
      <c r="P25" s="1">
        <v>0.22352119575503701</v>
      </c>
      <c r="Q25" s="1">
        <v>0.23821484777238999</v>
      </c>
      <c r="R25" s="1">
        <v>0.234375</v>
      </c>
      <c r="S25" s="1">
        <v>1.46936520173535E-2</v>
      </c>
      <c r="T25" s="1">
        <v>62168.162306787301</v>
      </c>
      <c r="U25" s="1">
        <v>0.25390625</v>
      </c>
      <c r="V25" s="1">
        <v>9070.8568023806401</v>
      </c>
      <c r="W25" s="1">
        <v>0.3125</v>
      </c>
      <c r="X25" s="1">
        <v>8796.2953421693001</v>
      </c>
      <c r="Y25" s="1">
        <v>40</v>
      </c>
      <c r="Z25" s="8">
        <v>0.19909561162693401</v>
      </c>
      <c r="AA25" s="8">
        <v>0.291782293806846</v>
      </c>
      <c r="AB25" s="8">
        <v>0.234375</v>
      </c>
      <c r="AC25" s="8">
        <v>9.26866821799118E-2</v>
      </c>
      <c r="AD25" s="8">
        <v>26633.972941029799</v>
      </c>
      <c r="AE25" s="8">
        <v>0.25390625</v>
      </c>
      <c r="AF25" s="8">
        <v>11184.085103969999</v>
      </c>
      <c r="AG25" s="8">
        <v>0.5078125</v>
      </c>
      <c r="AH25" s="1">
        <v>428.08577497020798</v>
      </c>
      <c r="AI25" s="1">
        <v>9732.4555866610899</v>
      </c>
      <c r="AJ25" s="1">
        <v>9528.1539332916691</v>
      </c>
      <c r="AK25" s="1">
        <v>12347.213743935101</v>
      </c>
      <c r="AL25" s="1">
        <v>6798.7795485018496</v>
      </c>
      <c r="AM25" s="1">
        <v>492.549871491082</v>
      </c>
      <c r="AN25" s="1">
        <v>464.58282097897501</v>
      </c>
      <c r="AO25" s="1">
        <v>151.701647305899</v>
      </c>
      <c r="AP25" s="1">
        <v>104.277042162051</v>
      </c>
      <c r="AQ25" s="1">
        <v>81.772977051166606</v>
      </c>
      <c r="AR25" s="1">
        <v>56.240374948425902</v>
      </c>
      <c r="AS25" s="1">
        <v>11722.1628235106</v>
      </c>
      <c r="AT25" s="8">
        <v>7561.7390902965099</v>
      </c>
      <c r="AU25" s="8">
        <v>15727.395740326099</v>
      </c>
      <c r="AV25" s="8">
        <v>13640.236492150099</v>
      </c>
      <c r="AW25" s="8">
        <v>1614.3413312567</v>
      </c>
      <c r="AX25" s="8">
        <v>2236.9788942197702</v>
      </c>
      <c r="AY25" s="8">
        <v>320.89868675184601</v>
      </c>
      <c r="AZ25" s="8">
        <v>268.60345289874101</v>
      </c>
      <c r="BA25" s="8">
        <v>91.7987098508424</v>
      </c>
      <c r="BB25" s="1">
        <v>94.239014015497702</v>
      </c>
      <c r="BC25" s="1">
        <v>20382.2017289748</v>
      </c>
      <c r="BD25" s="8">
        <v>8712.7297742772698</v>
      </c>
      <c r="BE25" s="8">
        <v>13583.3473726386</v>
      </c>
      <c r="BF25" s="8">
        <v>10383.5197328917</v>
      </c>
      <c r="BG25" s="8">
        <v>11983.4335527652</v>
      </c>
      <c r="BH25" s="8">
        <v>8606.0668128975594</v>
      </c>
      <c r="BI25" s="8">
        <v>2262.6198226932102</v>
      </c>
      <c r="BJ25" s="8">
        <v>8398.7681762096709</v>
      </c>
      <c r="BK25" s="1">
        <v>12246.4707613106</v>
      </c>
      <c r="BL25" s="1">
        <v>5.7437541773399703</v>
      </c>
      <c r="BM25" s="8">
        <v>3.63025990008994</v>
      </c>
      <c r="BN25" s="8">
        <v>1.7008649181579201</v>
      </c>
      <c r="BO25" s="1">
        <v>0.236259992284404</v>
      </c>
      <c r="BP25" s="1">
        <v>0.2</v>
      </c>
      <c r="BQ25" s="8">
        <v>1.2</v>
      </c>
      <c r="BR25" s="8">
        <v>63.985999999999997</v>
      </c>
      <c r="BS25" s="8">
        <v>0.38800000000000001</v>
      </c>
      <c r="BT25" s="8">
        <v>3</v>
      </c>
      <c r="BU25" s="8">
        <v>30</v>
      </c>
      <c r="BV25" s="8">
        <v>0</v>
      </c>
      <c r="BW25" s="8">
        <v>4</v>
      </c>
      <c r="BX25" s="8">
        <v>22</v>
      </c>
      <c r="BY25" s="8">
        <v>4</v>
      </c>
      <c r="BZ25" s="8">
        <v>85.918027162551894</v>
      </c>
      <c r="CA25" s="1">
        <v>2</v>
      </c>
      <c r="CB25">
        <v>-1.7151000000000001</v>
      </c>
      <c r="CC25">
        <v>0.69</v>
      </c>
      <c r="CD25">
        <v>0</v>
      </c>
      <c r="CE25">
        <v>30</v>
      </c>
      <c r="CF25">
        <v>0</v>
      </c>
      <c r="CG25">
        <v>13913</v>
      </c>
      <c r="CH25">
        <v>-15.28</v>
      </c>
      <c r="CI25">
        <v>-162.62</v>
      </c>
      <c r="CJ25">
        <v>192.18428481913099</v>
      </c>
      <c r="CK25">
        <v>19.600000000000001</v>
      </c>
      <c r="CL25">
        <v>-155.30000000000001</v>
      </c>
      <c r="CM25" s="1">
        <v>3946.76743134962</v>
      </c>
      <c r="CN25" s="1">
        <v>191.22212083956299</v>
      </c>
      <c r="CO25" s="1">
        <v>3946.7</v>
      </c>
      <c r="CP25">
        <v>2.4648697309770999</v>
      </c>
      <c r="CQ25">
        <f t="shared" ref="CQ25:CQ30" si="1">ABS($CP25-$N25)</f>
        <v>5.2716578593380081E-2</v>
      </c>
    </row>
    <row r="26" spans="1:97">
      <c r="A26" s="7">
        <v>38233</v>
      </c>
      <c r="B26" s="8" t="s">
        <v>202</v>
      </c>
      <c r="C26" s="1">
        <v>12964.7749572666</v>
      </c>
      <c r="D26" s="1">
        <v>44.755901024141103</v>
      </c>
      <c r="E26" s="8">
        <v>9.3827118091603996</v>
      </c>
      <c r="F26" s="8">
        <v>64.998666020617094</v>
      </c>
      <c r="G26" s="8">
        <v>18.765423618320799</v>
      </c>
      <c r="H26" s="8">
        <v>4.1034400005913501</v>
      </c>
      <c r="I26" s="8">
        <v>2.4525763138410901</v>
      </c>
      <c r="J26" s="8">
        <v>4.93632782689654</v>
      </c>
      <c r="K26" s="1">
        <v>2.9605629024819899</v>
      </c>
      <c r="L26" s="1">
        <v>11.546235155826899</v>
      </c>
      <c r="M26" s="8">
        <v>9.4032344525539902</v>
      </c>
      <c r="N26" s="8">
        <v>10.474734804190501</v>
      </c>
      <c r="O26" s="1">
        <v>1.0715003516364701</v>
      </c>
      <c r="P26" s="1">
        <v>0.107557100343739</v>
      </c>
      <c r="Q26" s="1">
        <v>0.107647348026332</v>
      </c>
      <c r="R26" s="1">
        <v>0.107574462890625</v>
      </c>
      <c r="S26" s="1">
        <v>9.0247682593566595E-5</v>
      </c>
      <c r="T26" s="1">
        <v>60695.891028032798</v>
      </c>
      <c r="U26" s="1">
        <v>0.1080322265625</v>
      </c>
      <c r="V26" s="1">
        <v>1026.6141888227501</v>
      </c>
      <c r="W26" s="1">
        <v>0.10955810546875</v>
      </c>
      <c r="X26" s="1">
        <v>1533.16756741114</v>
      </c>
      <c r="Y26" s="1">
        <v>150</v>
      </c>
      <c r="Z26" s="8">
        <v>9.5148356193244701E-2</v>
      </c>
      <c r="AA26" s="8">
        <v>9.8296520100246296E-2</v>
      </c>
      <c r="AB26" s="8">
        <v>9.765625E-2</v>
      </c>
      <c r="AC26" s="8">
        <v>3.1481639070015401E-3</v>
      </c>
      <c r="AD26" s="8">
        <v>47492.975702314099</v>
      </c>
      <c r="AE26" s="8">
        <v>0.126953125</v>
      </c>
      <c r="AF26" s="8">
        <v>1982.9188111278299</v>
      </c>
      <c r="AG26" s="8">
        <v>0.1611328125</v>
      </c>
      <c r="AH26" s="1">
        <v>571.73205689190502</v>
      </c>
      <c r="AI26" s="1">
        <v>1233.56987650777</v>
      </c>
      <c r="AJ26" s="1">
        <v>1646.32018238829</v>
      </c>
      <c r="AK26" s="1">
        <v>1059.57589392608</v>
      </c>
      <c r="AL26" s="1">
        <v>1151.4876998659499</v>
      </c>
      <c r="AM26" s="1">
        <v>35.347923945725</v>
      </c>
      <c r="AN26" s="1">
        <v>36.961001740610598</v>
      </c>
      <c r="AO26" s="1">
        <v>3.9746199301055301</v>
      </c>
      <c r="AP26" s="1">
        <v>4.8851337200659897</v>
      </c>
      <c r="AQ26" s="1">
        <v>8.2471372823696605</v>
      </c>
      <c r="AR26" s="1">
        <v>6.4742612850639896</v>
      </c>
      <c r="AS26" s="1">
        <v>689.67163446009397</v>
      </c>
      <c r="AT26" s="8">
        <v>697.312584862265</v>
      </c>
      <c r="AU26" s="8">
        <v>374.06513783098097</v>
      </c>
      <c r="AV26" s="8">
        <v>278.49685708508798</v>
      </c>
      <c r="AW26" s="8">
        <v>30.123569095791201</v>
      </c>
      <c r="AX26" s="8">
        <v>26.702200966988599</v>
      </c>
      <c r="AY26" s="8">
        <v>6.2328118568632904</v>
      </c>
      <c r="AZ26" s="8">
        <v>6.1007149914222696</v>
      </c>
      <c r="BA26" s="8">
        <v>4.5523390358866802</v>
      </c>
      <c r="BB26" s="1">
        <v>4.7390519409318204</v>
      </c>
      <c r="BC26" s="1">
        <v>403919.10099975503</v>
      </c>
      <c r="BD26" s="8">
        <v>212929.14550893701</v>
      </c>
      <c r="BE26" s="8">
        <v>73587.824725221697</v>
      </c>
      <c r="BF26" s="8">
        <v>100505.842763508</v>
      </c>
      <c r="BG26" s="8">
        <v>87046.833744365096</v>
      </c>
      <c r="BH26" s="8">
        <v>51660.836400834603</v>
      </c>
      <c r="BI26" s="8">
        <v>19033.9130909743</v>
      </c>
      <c r="BJ26" s="8">
        <v>316872.26725539</v>
      </c>
      <c r="BK26" s="1">
        <v>219106.51068555599</v>
      </c>
      <c r="BL26" s="1">
        <v>15.8400429910636</v>
      </c>
      <c r="BM26" s="8">
        <v>10.514033292059301</v>
      </c>
      <c r="BN26" s="8">
        <v>4.6402503528843502</v>
      </c>
      <c r="BO26" s="1">
        <v>0.70617385547651901</v>
      </c>
      <c r="BP26" s="1">
        <v>6.4000000000000001E-2</v>
      </c>
      <c r="BQ26" s="8">
        <v>0.66</v>
      </c>
      <c r="BR26" s="8">
        <v>184.87100000000001</v>
      </c>
      <c r="BS26" s="8">
        <v>0.35899999999999999</v>
      </c>
      <c r="BT26" s="8">
        <v>20</v>
      </c>
      <c r="BU26" s="8">
        <v>0</v>
      </c>
      <c r="BV26" s="8">
        <v>0</v>
      </c>
      <c r="BW26" s="8">
        <v>0</v>
      </c>
      <c r="BX26" s="8">
        <v>25</v>
      </c>
      <c r="BY26" s="8">
        <v>14</v>
      </c>
      <c r="BZ26" s="8">
        <v>3683.4693880081199</v>
      </c>
      <c r="CA26" s="1">
        <v>1</v>
      </c>
      <c r="CB26">
        <v>-6.9329999999999998</v>
      </c>
      <c r="CC26">
        <v>13.43</v>
      </c>
      <c r="CD26">
        <v>12</v>
      </c>
      <c r="CE26">
        <v>7</v>
      </c>
      <c r="CF26">
        <v>22</v>
      </c>
      <c r="CG26">
        <v>43698</v>
      </c>
      <c r="CH26">
        <v>-67.7</v>
      </c>
      <c r="CI26">
        <v>18.2</v>
      </c>
      <c r="CJ26">
        <v>178.09110203632099</v>
      </c>
      <c r="CK26">
        <v>48.9</v>
      </c>
      <c r="CL26">
        <v>13.7</v>
      </c>
      <c r="CM26" s="1">
        <v>12964.7749572666</v>
      </c>
      <c r="CN26" s="1">
        <v>178.09958514560901</v>
      </c>
      <c r="CO26" s="1">
        <v>12965.4</v>
      </c>
      <c r="CP26" t="s">
        <v>169</v>
      </c>
      <c r="CQ26" t="e">
        <f t="shared" si="1"/>
        <v>#VALUE!</v>
      </c>
    </row>
    <row r="27" spans="1:97">
      <c r="A27" s="31">
        <v>37004</v>
      </c>
      <c r="B27" s="32" t="s">
        <v>558</v>
      </c>
      <c r="C27" s="33">
        <v>2526.2766602980601</v>
      </c>
      <c r="D27" s="33">
        <v>411.27820952906097</v>
      </c>
      <c r="E27" s="32">
        <v>65.715438148070902</v>
      </c>
      <c r="F27" s="32">
        <v>546.86836407434896</v>
      </c>
      <c r="G27" s="32">
        <v>131.430876296142</v>
      </c>
      <c r="H27" s="32">
        <v>20.783987056300901</v>
      </c>
      <c r="I27" s="32">
        <v>12.1727223568142</v>
      </c>
      <c r="J27" s="32">
        <v>24.973452825453499</v>
      </c>
      <c r="K27" s="33">
        <v>14.492359268538999</v>
      </c>
      <c r="L27" s="33">
        <v>5.5232263621881001</v>
      </c>
      <c r="M27" s="32">
        <v>4.3958735537123097</v>
      </c>
      <c r="N27" s="32">
        <v>4.9595499579502</v>
      </c>
      <c r="O27" s="33">
        <v>0.563676404237896</v>
      </c>
      <c r="P27" s="33">
        <v>0.23678125494555199</v>
      </c>
      <c r="Q27" s="32">
        <v>0.23685241101107901</v>
      </c>
      <c r="R27" s="32">
        <v>0.23681640625</v>
      </c>
      <c r="S27" s="32">
        <v>7.1156065526933903E-5</v>
      </c>
      <c r="T27" s="32">
        <v>744848.01293267496</v>
      </c>
      <c r="U27" s="32">
        <v>0.279541015625</v>
      </c>
      <c r="V27" s="32">
        <v>2230.0606373825799</v>
      </c>
      <c r="W27" s="32">
        <v>0.296630859375</v>
      </c>
      <c r="X27" s="33">
        <v>4130.2893647608798</v>
      </c>
      <c r="Y27" s="33">
        <v>60</v>
      </c>
      <c r="Z27" s="32">
        <v>0.23667548410136099</v>
      </c>
      <c r="AA27" s="32">
        <v>0.25423025151859102</v>
      </c>
      <c r="AB27" s="32">
        <v>0.25390625</v>
      </c>
      <c r="AC27" s="32">
        <v>1.75547674172296E-2</v>
      </c>
      <c r="AD27" s="32">
        <v>1240279.4167126699</v>
      </c>
      <c r="AE27" s="32">
        <v>0.615234375</v>
      </c>
      <c r="AF27" s="32">
        <v>99.694009678840601</v>
      </c>
      <c r="AG27" s="32">
        <v>0.810546875</v>
      </c>
      <c r="AH27" s="33">
        <v>22.899352216527401</v>
      </c>
      <c r="AI27" s="33">
        <v>4809.7722036658197</v>
      </c>
      <c r="AJ27" s="32">
        <v>2706.3199060822899</v>
      </c>
      <c r="AK27" s="32">
        <v>2031.81729457135</v>
      </c>
      <c r="AL27" s="32">
        <v>1722.5377211098801</v>
      </c>
      <c r="AM27" s="32">
        <v>128.99240465691599</v>
      </c>
      <c r="AN27" s="32">
        <v>18.965152590323701</v>
      </c>
      <c r="AO27" s="32">
        <v>122.041365553491</v>
      </c>
      <c r="AP27" s="32">
        <v>135.28917651438101</v>
      </c>
      <c r="AQ27" s="32">
        <v>7.7526005520083201</v>
      </c>
      <c r="AR27" s="33">
        <v>11.586086588433201</v>
      </c>
      <c r="AS27" s="33">
        <v>6919.5759158590099</v>
      </c>
      <c r="AT27" s="32">
        <v>8110.1914902264398</v>
      </c>
      <c r="AU27" s="32">
        <v>6919.5759158590099</v>
      </c>
      <c r="AV27" s="32">
        <v>8110.1914902264398</v>
      </c>
      <c r="AW27" s="32">
        <v>925.25059140160897</v>
      </c>
      <c r="AX27" s="32">
        <v>1473.78605452952</v>
      </c>
      <c r="AY27" s="32">
        <v>133.91054734616199</v>
      </c>
      <c r="AZ27" s="32">
        <v>181.020531618582</v>
      </c>
      <c r="BA27" s="32">
        <v>38.112507581842401</v>
      </c>
      <c r="BB27" s="33">
        <v>49.088653923517803</v>
      </c>
      <c r="BC27" s="33">
        <v>3683922.1148886401</v>
      </c>
      <c r="BD27" s="32">
        <v>1518757.4379267001</v>
      </c>
      <c r="BE27" s="32">
        <v>377793.24488945201</v>
      </c>
      <c r="BF27" s="32">
        <v>597118.34261616401</v>
      </c>
      <c r="BG27" s="32">
        <v>487455.79375280801</v>
      </c>
      <c r="BH27" s="32">
        <v>342071.808094298</v>
      </c>
      <c r="BI27" s="32">
        <v>155086.26388695999</v>
      </c>
      <c r="BJ27" s="32">
        <v>3196466.3211358399</v>
      </c>
      <c r="BK27" s="33">
        <v>1556803.54481566</v>
      </c>
      <c r="BL27" s="33">
        <v>26.312004650164599</v>
      </c>
      <c r="BM27" s="32">
        <v>16.6573672311793</v>
      </c>
      <c r="BN27" s="32">
        <v>7.5574486181136296</v>
      </c>
      <c r="BO27" s="33">
        <v>0.70265863172170195</v>
      </c>
      <c r="BP27" s="33">
        <v>0.02</v>
      </c>
      <c r="BQ27" s="32">
        <v>9.3000000000000007</v>
      </c>
      <c r="BR27" s="32">
        <v>61.387999999999998</v>
      </c>
      <c r="BS27" s="32">
        <v>0.33800000000000002</v>
      </c>
      <c r="BT27" s="32">
        <v>8</v>
      </c>
      <c r="BU27" s="32">
        <v>0</v>
      </c>
      <c r="BV27" s="32">
        <v>0</v>
      </c>
      <c r="BW27" s="32">
        <v>8</v>
      </c>
      <c r="BX27" s="32">
        <v>21</v>
      </c>
      <c r="BY27" s="32">
        <v>55</v>
      </c>
      <c r="BZ27" s="32">
        <v>779.28571426868405</v>
      </c>
      <c r="CA27" s="33">
        <v>5</v>
      </c>
      <c r="CB27" s="34">
        <v>15.068</v>
      </c>
      <c r="CC27" s="34">
        <v>8.9700000000000006</v>
      </c>
      <c r="CD27" s="34">
        <v>6</v>
      </c>
      <c r="CE27" s="34">
        <v>12</v>
      </c>
      <c r="CF27" s="34">
        <v>0</v>
      </c>
      <c r="CG27" s="34">
        <v>7728</v>
      </c>
      <c r="CH27" s="34">
        <v>28.38</v>
      </c>
      <c r="CI27" s="34">
        <v>-132.9</v>
      </c>
      <c r="CJ27" s="34">
        <v>62.449088643472201</v>
      </c>
      <c r="CK27" s="34">
        <v>19.600000000000001</v>
      </c>
      <c r="CL27" s="34">
        <v>-155.30000000000001</v>
      </c>
      <c r="CM27" s="1">
        <v>2526.2766602980601</v>
      </c>
      <c r="CN27" s="1">
        <v>62.853641499140998</v>
      </c>
      <c r="CO27" s="33">
        <v>2526.3000000000002</v>
      </c>
      <c r="CP27">
        <v>5.2781618822151897</v>
      </c>
      <c r="CQ27">
        <f t="shared" si="1"/>
        <v>0.31861192426498963</v>
      </c>
    </row>
    <row r="28" spans="1:97">
      <c r="A28" s="31">
        <v>37004</v>
      </c>
      <c r="B28" s="32" t="s">
        <v>527</v>
      </c>
      <c r="C28" s="33">
        <v>1669.5216813375901</v>
      </c>
      <c r="D28" s="33">
        <v>10849.845619654699</v>
      </c>
      <c r="E28" s="32">
        <v>742.53446186636097</v>
      </c>
      <c r="F28" s="32">
        <v>19070.664073561002</v>
      </c>
      <c r="G28" s="32">
        <v>1485.0689237327199</v>
      </c>
      <c r="H28" s="32">
        <v>259.39293051188702</v>
      </c>
      <c r="I28" s="32">
        <v>148.42607696920601</v>
      </c>
      <c r="J28" s="32">
        <v>473.46453934724599</v>
      </c>
      <c r="K28" s="33">
        <v>275.02920125174899</v>
      </c>
      <c r="L28" s="33">
        <v>4.32072296075546</v>
      </c>
      <c r="M28" s="32">
        <v>4.2197324156464298</v>
      </c>
      <c r="N28" s="32">
        <v>4.2702276882009498</v>
      </c>
      <c r="O28" s="33">
        <v>5.0495272554513797E-2</v>
      </c>
      <c r="P28" s="33">
        <v>0.24165052586053201</v>
      </c>
      <c r="Q28" s="32">
        <v>0.24174908660033301</v>
      </c>
      <c r="R28" s="32">
        <v>0.24169921875</v>
      </c>
      <c r="S28" s="32">
        <v>9.8560739801023506E-5</v>
      </c>
      <c r="T28" s="32">
        <v>2056062167.93102</v>
      </c>
      <c r="U28" s="32">
        <v>0.26123046875</v>
      </c>
      <c r="V28" s="32">
        <v>3346115.3332465002</v>
      </c>
      <c r="W28" s="32">
        <v>0.3955078125</v>
      </c>
      <c r="X28" s="33">
        <v>286666.09034269402</v>
      </c>
      <c r="Y28" s="33">
        <v>70</v>
      </c>
      <c r="Z28" s="32">
        <v>0.234251416683217</v>
      </c>
      <c r="AA28" s="32">
        <v>0.234638960549302</v>
      </c>
      <c r="AB28" s="32">
        <v>0.234375</v>
      </c>
      <c r="AC28" s="32">
        <v>3.8754386608483299E-4</v>
      </c>
      <c r="AD28" s="32">
        <v>3117893869.9193902</v>
      </c>
      <c r="AE28" s="32">
        <v>0.5078125</v>
      </c>
      <c r="AF28" s="32">
        <v>278642.08292517503</v>
      </c>
      <c r="AG28" s="32">
        <v>0.859375</v>
      </c>
      <c r="AH28" s="33">
        <v>30199.2584953654</v>
      </c>
      <c r="AI28" s="33">
        <v>2344811.4285132699</v>
      </c>
      <c r="AJ28" s="32">
        <v>4926555.6349460697</v>
      </c>
      <c r="AK28" s="32">
        <v>1507446.35684534</v>
      </c>
      <c r="AL28" s="32">
        <v>1224517.81344561</v>
      </c>
      <c r="AM28" s="32">
        <v>365675.89200490998</v>
      </c>
      <c r="AN28" s="32">
        <v>705724.86930433905</v>
      </c>
      <c r="AO28" s="32">
        <v>190677.00162813201</v>
      </c>
      <c r="AP28" s="32">
        <v>188612.74347983199</v>
      </c>
      <c r="AQ28" s="32">
        <v>122508.993998644</v>
      </c>
      <c r="AR28" s="33">
        <v>95344.817889581202</v>
      </c>
      <c r="AS28" s="33">
        <v>3729686.6281377398</v>
      </c>
      <c r="AT28" s="32">
        <v>3164322.9633003301</v>
      </c>
      <c r="AU28" s="32">
        <v>6973614.2258798797</v>
      </c>
      <c r="AV28" s="32">
        <v>13072126.1911228</v>
      </c>
      <c r="AW28" s="32">
        <v>568157.11400989105</v>
      </c>
      <c r="AX28" s="32">
        <v>870153.66492623999</v>
      </c>
      <c r="AY28" s="32">
        <v>227475.90309796701</v>
      </c>
      <c r="AZ28" s="32">
        <v>153953.81890794399</v>
      </c>
      <c r="BA28" s="32">
        <v>113354.129226171</v>
      </c>
      <c r="BB28" s="33">
        <v>172099.92164294401</v>
      </c>
      <c r="BC28" s="33">
        <v>1861206699.7146499</v>
      </c>
      <c r="BD28" s="32">
        <v>124877169.678012</v>
      </c>
      <c r="BE28" s="32">
        <v>34293195.939591303</v>
      </c>
      <c r="BF28" s="32">
        <v>111943327.170151</v>
      </c>
      <c r="BG28" s="32">
        <v>73118261.554871395</v>
      </c>
      <c r="BH28" s="32">
        <v>65430255.1563247</v>
      </c>
      <c r="BI28" s="32">
        <v>54906934.353154399</v>
      </c>
      <c r="BJ28" s="32">
        <v>1788088438.15978</v>
      </c>
      <c r="BK28" s="33">
        <v>140980231.93559</v>
      </c>
      <c r="BL28" s="33">
        <v>73.520369409940599</v>
      </c>
      <c r="BM28" s="32">
        <v>42.456548371087202</v>
      </c>
      <c r="BN28" s="32">
        <v>25.454744958862499</v>
      </c>
      <c r="BO28" s="33">
        <v>9.1654709876645608</v>
      </c>
      <c r="BP28" s="33">
        <v>0.03</v>
      </c>
      <c r="BQ28" s="32">
        <v>9.3000000000000007</v>
      </c>
      <c r="BR28" s="32">
        <v>254.82400000000001</v>
      </c>
      <c r="BS28" s="32">
        <v>0.318</v>
      </c>
      <c r="BT28" s="32">
        <v>7</v>
      </c>
      <c r="BU28" s="32">
        <v>30</v>
      </c>
      <c r="BV28" s="32">
        <v>0</v>
      </c>
      <c r="BW28" s="32">
        <v>7</v>
      </c>
      <c r="BX28" s="32">
        <v>49</v>
      </c>
      <c r="BY28" s="32">
        <v>4</v>
      </c>
      <c r="BZ28" s="32">
        <v>399.591836810112</v>
      </c>
      <c r="CA28" s="33">
        <v>4</v>
      </c>
      <c r="CB28" s="34">
        <v>-1.3021</v>
      </c>
      <c r="CC28" s="34">
        <v>8.9700000000000006</v>
      </c>
      <c r="CD28" s="34">
        <v>6</v>
      </c>
      <c r="CE28" s="34">
        <v>12</v>
      </c>
      <c r="CF28" s="34">
        <v>0</v>
      </c>
      <c r="CG28" s="34">
        <v>5794</v>
      </c>
      <c r="CH28" s="34">
        <v>28.38</v>
      </c>
      <c r="CI28" s="34">
        <v>-132.9</v>
      </c>
      <c r="CJ28" s="34">
        <v>254.01256872577301</v>
      </c>
      <c r="CK28" s="34">
        <v>33.6</v>
      </c>
      <c r="CL28" s="34">
        <v>-116.5</v>
      </c>
      <c r="CM28" s="1">
        <v>1669.5216813375901</v>
      </c>
      <c r="CN28" s="1">
        <v>254.05767742528201</v>
      </c>
      <c r="CO28" s="33">
        <v>1669.4</v>
      </c>
      <c r="CP28">
        <v>4.3563426149756799</v>
      </c>
      <c r="CQ28">
        <f t="shared" si="1"/>
        <v>8.6114926774730094E-2</v>
      </c>
    </row>
    <row r="29" spans="1:97">
      <c r="A29" s="31">
        <v>37004</v>
      </c>
      <c r="B29" s="32" t="s">
        <v>202</v>
      </c>
      <c r="C29" s="33">
        <v>10809.744955443</v>
      </c>
      <c r="D29" s="33">
        <v>61.185353611858801</v>
      </c>
      <c r="E29" s="32">
        <v>28.0403423728925</v>
      </c>
      <c r="F29" s="32">
        <v>88.882978860239405</v>
      </c>
      <c r="G29" s="32">
        <v>56.080684745785099</v>
      </c>
      <c r="H29" s="32">
        <v>11.486776041051</v>
      </c>
      <c r="I29" s="32">
        <v>6.7884900429186201</v>
      </c>
      <c r="J29" s="32">
        <v>9.6043270493615793</v>
      </c>
      <c r="K29" s="33">
        <v>5.5874574932980199</v>
      </c>
      <c r="L29" s="33">
        <v>7.1620992371536403</v>
      </c>
      <c r="M29" s="32">
        <v>7.8764628565752997</v>
      </c>
      <c r="N29" s="32">
        <v>7.51928104686447</v>
      </c>
      <c r="O29" s="33">
        <v>0.35718180971083002</v>
      </c>
      <c r="P29" s="33">
        <v>0.113028142827982</v>
      </c>
      <c r="Q29" s="32">
        <v>0.11483829437160201</v>
      </c>
      <c r="R29" s="32">
        <v>0.11474609375</v>
      </c>
      <c r="S29" s="32">
        <v>1.81015154361999E-3</v>
      </c>
      <c r="T29" s="32">
        <v>55391.027033637904</v>
      </c>
      <c r="U29" s="32">
        <v>0.118408203125</v>
      </c>
      <c r="V29" s="32">
        <v>525.23439177186003</v>
      </c>
      <c r="W29" s="32">
        <v>0.130615234375</v>
      </c>
      <c r="X29" s="33">
        <v>306.70656078691502</v>
      </c>
      <c r="Y29" s="33">
        <v>60</v>
      </c>
      <c r="Z29" s="32">
        <v>0.155125326112732</v>
      </c>
      <c r="AA29" s="32">
        <v>0.156736946032041</v>
      </c>
      <c r="AB29" s="32">
        <v>0.15625</v>
      </c>
      <c r="AC29" s="32">
        <v>1.6116199193090301E-3</v>
      </c>
      <c r="AD29" s="32">
        <v>120790.23444764</v>
      </c>
      <c r="AE29" s="32">
        <v>0.244140625</v>
      </c>
      <c r="AF29" s="32">
        <v>1841.9506183200001</v>
      </c>
      <c r="AG29" s="32">
        <v>0.322265625</v>
      </c>
      <c r="AH29" s="33">
        <v>758.15428101020905</v>
      </c>
      <c r="AI29" s="33">
        <v>936.58980380242895</v>
      </c>
      <c r="AJ29" s="32">
        <v>995.80362867678605</v>
      </c>
      <c r="AK29" s="32">
        <v>684.66568704474503</v>
      </c>
      <c r="AL29" s="32">
        <v>518.21284235376595</v>
      </c>
      <c r="AM29" s="32">
        <v>147.34064281762599</v>
      </c>
      <c r="AN29" s="32">
        <v>119.77652669708</v>
      </c>
      <c r="AO29" s="32">
        <v>9.8093664957468398</v>
      </c>
      <c r="AP29" s="32">
        <v>6.1072390532932399</v>
      </c>
      <c r="AQ29" s="32">
        <v>13.9295469231251</v>
      </c>
      <c r="AR29" s="33">
        <v>10.591852980431799</v>
      </c>
      <c r="AS29" s="33">
        <v>1337.4346693554501</v>
      </c>
      <c r="AT29" s="32">
        <v>2108.8227253139598</v>
      </c>
      <c r="AU29" s="32">
        <v>1576.6673395979701</v>
      </c>
      <c r="AV29" s="32">
        <v>1734.9960913862201</v>
      </c>
      <c r="AW29" s="32">
        <v>103.255868792909</v>
      </c>
      <c r="AX29" s="32">
        <v>60.545142494979402</v>
      </c>
      <c r="AY29" s="32">
        <v>236.14086549169701</v>
      </c>
      <c r="AZ29" s="32">
        <v>89.3496508557472</v>
      </c>
      <c r="BA29" s="32">
        <v>16.668049068881199</v>
      </c>
      <c r="BB29" s="33">
        <v>20.8055577869663</v>
      </c>
      <c r="BC29" s="33">
        <v>157901.238587478</v>
      </c>
      <c r="BD29" s="32">
        <v>83262.377038310398</v>
      </c>
      <c r="BE29" s="32">
        <v>107266.467195652</v>
      </c>
      <c r="BF29" s="32">
        <v>71386.614825872399</v>
      </c>
      <c r="BG29" s="32">
        <v>89326.541010762405</v>
      </c>
      <c r="BH29" s="32">
        <v>103590.67674856199</v>
      </c>
      <c r="BI29" s="32">
        <v>25370.886918643599</v>
      </c>
      <c r="BJ29" s="32">
        <v>68574.697576716004</v>
      </c>
      <c r="BK29" s="33">
        <v>132904.67162329101</v>
      </c>
      <c r="BL29" s="33">
        <v>7.7378525134113003</v>
      </c>
      <c r="BM29" s="32">
        <v>6.6893654052834997</v>
      </c>
      <c r="BN29" s="32">
        <v>1.76768558147185</v>
      </c>
      <c r="BO29" s="33">
        <v>0.55455497665759002</v>
      </c>
      <c r="BP29" s="33">
        <v>6.5000000000000002E-2</v>
      </c>
      <c r="BQ29" s="32">
        <v>2.2999999999999998</v>
      </c>
      <c r="BR29" s="32">
        <v>325.00900000000001</v>
      </c>
      <c r="BS29" s="32">
        <v>0.34100000000000003</v>
      </c>
      <c r="BT29" s="32">
        <v>16</v>
      </c>
      <c r="BU29" s="32">
        <v>0</v>
      </c>
      <c r="BV29" s="32">
        <v>7</v>
      </c>
      <c r="BW29" s="32">
        <v>16</v>
      </c>
      <c r="BX29" s="32">
        <v>24</v>
      </c>
      <c r="BY29" s="32">
        <v>34</v>
      </c>
      <c r="BZ29" s="32">
        <v>633.97150003910099</v>
      </c>
      <c r="CA29" s="33">
        <v>3</v>
      </c>
      <c r="CB29" s="34">
        <v>8.3741000000000003</v>
      </c>
      <c r="CC29" s="34">
        <v>8.9700000000000006</v>
      </c>
      <c r="CD29" s="34">
        <v>6</v>
      </c>
      <c r="CE29" s="34">
        <v>12</v>
      </c>
      <c r="CF29" s="34">
        <v>0</v>
      </c>
      <c r="CG29" s="34">
        <v>36864</v>
      </c>
      <c r="CH29" s="34">
        <v>28.38</v>
      </c>
      <c r="CI29" s="34">
        <v>-132.9</v>
      </c>
      <c r="CJ29" s="34">
        <v>330.78231384409901</v>
      </c>
      <c r="CK29" s="34">
        <v>48.9</v>
      </c>
      <c r="CL29" s="34">
        <v>13.7</v>
      </c>
      <c r="CM29" s="1">
        <v>10809.744955443</v>
      </c>
      <c r="CN29" s="1">
        <v>330.79377552401797</v>
      </c>
      <c r="CO29" s="33">
        <v>10809</v>
      </c>
      <c r="CP29">
        <v>7.5156671674121904</v>
      </c>
      <c r="CQ29">
        <f t="shared" si="1"/>
        <v>3.6138794522795337E-3</v>
      </c>
    </row>
    <row r="30" spans="1:97">
      <c r="A30" s="31">
        <v>37413</v>
      </c>
      <c r="B30" s="32" t="s">
        <v>202</v>
      </c>
      <c r="C30" s="33">
        <v>1756.9036377135301</v>
      </c>
      <c r="D30" s="33">
        <v>984.02429324038997</v>
      </c>
      <c r="E30" s="32">
        <v>94.020510784606103</v>
      </c>
      <c r="F30" s="32">
        <v>1658.91510922262</v>
      </c>
      <c r="G30" s="32">
        <v>188.04102156921201</v>
      </c>
      <c r="H30" s="32">
        <v>15.2417940299276</v>
      </c>
      <c r="I30" s="32">
        <v>8.7514099230259195</v>
      </c>
      <c r="J30" s="32">
        <v>36.511694654516504</v>
      </c>
      <c r="K30" s="33">
        <v>21.258451217168101</v>
      </c>
      <c r="L30" s="33">
        <v>14.0923817718819</v>
      </c>
      <c r="M30" s="32">
        <v>12.569680066694399</v>
      </c>
      <c r="N30" s="32">
        <v>13.3310309192881</v>
      </c>
      <c r="O30" s="33">
        <v>0.76135085259375002</v>
      </c>
      <c r="P30" s="33">
        <v>7.5986623958722799E-2</v>
      </c>
      <c r="Q30" s="32">
        <v>7.5992389805421903E-2</v>
      </c>
      <c r="R30" s="32">
        <v>7.598876953125E-2</v>
      </c>
      <c r="S30" s="32">
        <v>5.765846699049E-6</v>
      </c>
      <c r="T30" s="32">
        <v>3042051.70338311</v>
      </c>
      <c r="U30" s="32">
        <v>7.781982421875E-2</v>
      </c>
      <c r="V30" s="32">
        <v>6583.76526580873</v>
      </c>
      <c r="W30" s="32">
        <v>8.758544921875E-2</v>
      </c>
      <c r="X30" s="33">
        <v>10438.3605352953</v>
      </c>
      <c r="Y30" s="33">
        <v>100</v>
      </c>
      <c r="Z30" s="32">
        <v>7.6847607865210693E-2</v>
      </c>
      <c r="AA30" s="32">
        <v>7.8259498994253704E-2</v>
      </c>
      <c r="AB30" s="32">
        <v>7.8125E-2</v>
      </c>
      <c r="AC30" s="32">
        <v>1.411891129043E-3</v>
      </c>
      <c r="AD30" s="32">
        <v>19045274.835912999</v>
      </c>
      <c r="AE30" s="32">
        <v>1.318359375</v>
      </c>
      <c r="AF30" s="32">
        <v>12.5358247532153</v>
      </c>
      <c r="AG30" s="32">
        <v>1.40625</v>
      </c>
      <c r="AH30" s="33">
        <v>16.698388025332999</v>
      </c>
      <c r="AI30" s="33">
        <v>3354.49825341316</v>
      </c>
      <c r="AJ30" s="32">
        <v>2249.0982202518499</v>
      </c>
      <c r="AK30" s="32">
        <v>189.553630420498</v>
      </c>
      <c r="AL30" s="32">
        <v>168.27021627421999</v>
      </c>
      <c r="AM30" s="32">
        <v>289.127372884495</v>
      </c>
      <c r="AN30" s="32">
        <v>190.365393867215</v>
      </c>
      <c r="AO30" s="32">
        <v>12.0073487150548</v>
      </c>
      <c r="AP30" s="32">
        <v>10.146976651485099</v>
      </c>
      <c r="AQ30" s="32">
        <v>306.27361373674199</v>
      </c>
      <c r="AR30" s="33">
        <v>73.858583729529101</v>
      </c>
      <c r="AS30" s="33">
        <v>35188.615706843797</v>
      </c>
      <c r="AT30" s="32">
        <v>28558.713383384798</v>
      </c>
      <c r="AU30" s="32">
        <v>424.87258004543401</v>
      </c>
      <c r="AV30" s="32">
        <v>554.84854790444797</v>
      </c>
      <c r="AW30" s="32">
        <v>415.59460499083798</v>
      </c>
      <c r="AX30" s="32">
        <v>1093.5148513905101</v>
      </c>
      <c r="AY30" s="32">
        <v>94.2338307296084</v>
      </c>
      <c r="AZ30" s="32">
        <v>202.11902259870601</v>
      </c>
      <c r="BA30" s="32">
        <v>20.237383067541401</v>
      </c>
      <c r="BB30" s="33">
        <v>32.908733212686798</v>
      </c>
      <c r="BC30" s="33">
        <v>25590346.2219745</v>
      </c>
      <c r="BD30" s="32">
        <v>5967293.6828761799</v>
      </c>
      <c r="BE30" s="32">
        <v>587088.24946660001</v>
      </c>
      <c r="BF30" s="32">
        <v>2994045.8603725801</v>
      </c>
      <c r="BG30" s="32">
        <v>1790567.05491959</v>
      </c>
      <c r="BH30" s="32">
        <v>1296350.06642493</v>
      </c>
      <c r="BI30" s="32">
        <v>1701976.0487001899</v>
      </c>
      <c r="BJ30" s="32">
        <v>23799779.167054899</v>
      </c>
      <c r="BK30" s="33">
        <v>6106481.58864119</v>
      </c>
      <c r="BL30" s="33">
        <v>108.83988498764</v>
      </c>
      <c r="BM30" s="32">
        <v>63.698956133206501</v>
      </c>
      <c r="BN30" s="32">
        <v>14.2917553138626</v>
      </c>
      <c r="BO30" s="33">
        <v>5.1095440896840802</v>
      </c>
      <c r="BP30" s="33">
        <v>2.5000000000000001E-2</v>
      </c>
      <c r="BQ30" s="32">
        <v>6.2</v>
      </c>
      <c r="BR30" s="32">
        <v>159.58799999999999</v>
      </c>
      <c r="BS30" s="32">
        <v>0.39</v>
      </c>
      <c r="BT30" s="32">
        <v>4</v>
      </c>
      <c r="BU30" s="32">
        <v>0</v>
      </c>
      <c r="BV30" s="32">
        <v>0</v>
      </c>
      <c r="BW30" s="32">
        <v>5</v>
      </c>
      <c r="BX30" s="32">
        <v>59</v>
      </c>
      <c r="BY30" s="32">
        <v>48</v>
      </c>
      <c r="BZ30" s="32">
        <v>2081.42794549465</v>
      </c>
      <c r="CA30" s="33">
        <v>4</v>
      </c>
      <c r="CB30" s="34">
        <v>12.9655</v>
      </c>
      <c r="CC30" s="34">
        <v>7.58</v>
      </c>
      <c r="CD30" s="34">
        <v>4</v>
      </c>
      <c r="CE30" s="34">
        <v>28</v>
      </c>
      <c r="CF30" s="34">
        <v>30</v>
      </c>
      <c r="CG30" s="34">
        <v>5310</v>
      </c>
      <c r="CH30" s="34">
        <v>34</v>
      </c>
      <c r="CI30" s="34">
        <v>21</v>
      </c>
      <c r="CJ30" s="34">
        <v>157.31962024355499</v>
      </c>
      <c r="CK30" s="34">
        <v>48.9</v>
      </c>
      <c r="CL30" s="34">
        <v>13.7</v>
      </c>
      <c r="CM30" s="1">
        <v>1756.9036377135301</v>
      </c>
      <c r="CN30" s="1">
        <v>157.298073386678</v>
      </c>
      <c r="CO30" s="33">
        <v>1757.6</v>
      </c>
      <c r="CP30">
        <v>13.9544686483181</v>
      </c>
      <c r="CQ30">
        <f t="shared" si="1"/>
        <v>0.62343772902999994</v>
      </c>
    </row>
    <row r="31" spans="1:97">
      <c r="A31" s="35">
        <v>37004</v>
      </c>
      <c r="B31" t="s">
        <v>202</v>
      </c>
      <c r="C31">
        <v>10809.744955443</v>
      </c>
      <c r="D31">
        <v>60.284999999999997</v>
      </c>
      <c r="E31">
        <v>25.169</v>
      </c>
      <c r="F31">
        <v>92.304000000000002</v>
      </c>
      <c r="G31">
        <v>50.337000000000003</v>
      </c>
      <c r="H31">
        <v>9.3649000000000004</v>
      </c>
      <c r="I31">
        <v>5.6067999999999998</v>
      </c>
      <c r="J31">
        <v>9.5220000000000002</v>
      </c>
      <c r="K31">
        <v>5.6021999999999998</v>
      </c>
      <c r="L31">
        <v>7.1616</v>
      </c>
      <c r="M31">
        <v>7.8296999999999999</v>
      </c>
      <c r="N31">
        <v>7.4957000000000003</v>
      </c>
      <c r="O31">
        <v>0.33401999999999998</v>
      </c>
      <c r="P31">
        <v>0.14643999999999999</v>
      </c>
      <c r="Q31">
        <v>0.14656</v>
      </c>
      <c r="R31">
        <v>0.14648</v>
      </c>
      <c r="S31">
        <v>1.2705E-4</v>
      </c>
      <c r="T31">
        <v>70470</v>
      </c>
      <c r="U31">
        <v>0.15259</v>
      </c>
      <c r="V31">
        <v>1180.9000000000001</v>
      </c>
      <c r="W31">
        <v>0.15991</v>
      </c>
      <c r="X31">
        <v>2072.4</v>
      </c>
      <c r="Y31">
        <v>60</v>
      </c>
      <c r="Z31">
        <v>0.15573000000000001</v>
      </c>
      <c r="AA31">
        <v>0.15648000000000001</v>
      </c>
      <c r="AB31">
        <v>0.15625</v>
      </c>
      <c r="AC31">
        <v>7.5579E-4</v>
      </c>
      <c r="AD31" s="10" t="s">
        <v>668</v>
      </c>
      <c r="AE31">
        <v>0.18554999999999999</v>
      </c>
      <c r="AF31">
        <v>3961.6</v>
      </c>
      <c r="AG31">
        <v>0.24414</v>
      </c>
      <c r="AH31">
        <v>1146.4000000000001</v>
      </c>
      <c r="AI31">
        <v>886.09</v>
      </c>
      <c r="AJ31">
        <v>667.45</v>
      </c>
      <c r="AK31">
        <v>915.32</v>
      </c>
      <c r="AL31">
        <v>1455.5</v>
      </c>
      <c r="AM31">
        <v>82.677000000000007</v>
      </c>
      <c r="AN31">
        <v>53.238999999999997</v>
      </c>
      <c r="AO31">
        <v>22.53</v>
      </c>
      <c r="AP31">
        <v>38.192</v>
      </c>
      <c r="AQ31">
        <v>18.469000000000001</v>
      </c>
      <c r="AR31">
        <v>13.45</v>
      </c>
      <c r="AS31">
        <v>648.9</v>
      </c>
      <c r="AT31">
        <v>602.51</v>
      </c>
      <c r="AU31">
        <v>975.26</v>
      </c>
      <c r="AV31">
        <v>786.84</v>
      </c>
      <c r="AW31">
        <v>71.781000000000006</v>
      </c>
      <c r="AX31">
        <v>64.965999999999994</v>
      </c>
      <c r="AY31">
        <v>195.26</v>
      </c>
      <c r="AZ31">
        <v>72.879000000000005</v>
      </c>
      <c r="BA31">
        <v>17.797999999999998</v>
      </c>
      <c r="BB31">
        <v>16.645</v>
      </c>
      <c r="BC31" s="10" t="s">
        <v>669</v>
      </c>
      <c r="BD31" s="10" t="s">
        <v>670</v>
      </c>
      <c r="BE31">
        <v>95827</v>
      </c>
      <c r="BF31">
        <v>80852</v>
      </c>
      <c r="BG31">
        <v>88340</v>
      </c>
      <c r="BH31">
        <v>94437</v>
      </c>
      <c r="BI31">
        <v>10589</v>
      </c>
      <c r="BJ31">
        <v>86135</v>
      </c>
      <c r="BK31" s="10" t="s">
        <v>671</v>
      </c>
      <c r="BL31">
        <v>9.8564000000000007</v>
      </c>
      <c r="BM31">
        <v>7.9821</v>
      </c>
      <c r="BN31">
        <v>1.9750000000000001</v>
      </c>
      <c r="BO31">
        <v>0.81767000000000001</v>
      </c>
      <c r="BP31">
        <v>6.5000000000000002E-2</v>
      </c>
      <c r="BQ31">
        <v>0.83899999999999997</v>
      </c>
      <c r="BR31">
        <v>323.87</v>
      </c>
      <c r="BS31">
        <v>0.33900000000000002</v>
      </c>
      <c r="BT31">
        <v>16</v>
      </c>
      <c r="BU31">
        <v>0</v>
      </c>
      <c r="BV31">
        <v>7</v>
      </c>
      <c r="BW31">
        <v>16</v>
      </c>
      <c r="BX31">
        <v>22</v>
      </c>
      <c r="BY31">
        <v>12</v>
      </c>
      <c r="BZ31">
        <v>781.33</v>
      </c>
      <c r="CA31">
        <v>1</v>
      </c>
    </row>
    <row r="38" spans="1:95">
      <c r="A38" s="30" t="s">
        <v>672</v>
      </c>
    </row>
    <row r="39" spans="1:95">
      <c r="A39" s="7">
        <v>37004</v>
      </c>
      <c r="B39" s="8" t="s">
        <v>624</v>
      </c>
      <c r="C39" s="1">
        <v>1752.3</v>
      </c>
      <c r="D39" s="1">
        <v>4.2699861017082803</v>
      </c>
      <c r="E39" s="8">
        <v>2.26500399609548</v>
      </c>
      <c r="F39" s="8">
        <v>6.2293065846662001</v>
      </c>
      <c r="G39" s="8">
        <v>4.53000799219096</v>
      </c>
      <c r="H39" s="8">
        <v>8.49595981573526E-2</v>
      </c>
      <c r="I39" s="8">
        <v>4.9815060744483698E-2</v>
      </c>
      <c r="J39" s="8">
        <v>0.14072568958447901</v>
      </c>
      <c r="K39" s="1">
        <v>8.2243746095855094E-2</v>
      </c>
      <c r="L39" s="1">
        <v>5.1535183400445099</v>
      </c>
      <c r="M39" s="8">
        <v>4.1882782880549598</v>
      </c>
      <c r="N39" s="8">
        <v>4.6708983140497402</v>
      </c>
      <c r="O39" s="1">
        <v>0.48262002599477699</v>
      </c>
      <c r="P39" s="1">
        <v>0.192844394659104</v>
      </c>
      <c r="Q39" s="1">
        <v>0.19288258285653101</v>
      </c>
      <c r="R39" s="1">
        <v>0.19287109375</v>
      </c>
      <c r="S39" s="1">
        <v>3.8188197427235802E-5</v>
      </c>
      <c r="T39" s="1">
        <v>151.41262620116399</v>
      </c>
      <c r="U39" s="1">
        <v>0.274658203125</v>
      </c>
      <c r="V39" s="1">
        <v>0.65416063391201296</v>
      </c>
      <c r="W39" s="1">
        <v>0.404052734375</v>
      </c>
      <c r="X39" s="1">
        <v>0.176465565248283</v>
      </c>
      <c r="Y39" s="1">
        <v>60</v>
      </c>
      <c r="Z39" s="8">
        <v>0.19515440943701801</v>
      </c>
      <c r="AA39" s="8">
        <v>0.19614975520138</v>
      </c>
      <c r="AB39" s="8">
        <v>0.1953125</v>
      </c>
      <c r="AC39" s="8">
        <v>9.9534576436197098E-4</v>
      </c>
      <c r="AD39" s="8">
        <v>512.34584518115003</v>
      </c>
      <c r="AE39" s="8">
        <v>0.3515625</v>
      </c>
      <c r="AF39" s="8">
        <v>0.31898785786390299</v>
      </c>
      <c r="AG39" s="8">
        <v>0.595703125</v>
      </c>
      <c r="AH39" s="1">
        <v>3.6508732114920103E-2</v>
      </c>
      <c r="AI39" s="1">
        <v>0.17924326081125699</v>
      </c>
      <c r="AJ39" s="1">
        <v>0.20962733405713699</v>
      </c>
      <c r="AK39" s="1">
        <v>0.26965146610936902</v>
      </c>
      <c r="AL39" s="1">
        <v>0.64219526727107101</v>
      </c>
      <c r="AM39" s="1">
        <v>7.3656164865786106E-2</v>
      </c>
      <c r="AN39" s="1">
        <v>7.85075000481706E-2</v>
      </c>
      <c r="AO39" s="1">
        <v>3.1024263277820499E-2</v>
      </c>
      <c r="AP39" s="1">
        <v>3.3188136994323797E-2</v>
      </c>
      <c r="AQ39" s="1">
        <v>1.14809995320478E-2</v>
      </c>
      <c r="AR39" s="1">
        <v>1.43454943558016E-2</v>
      </c>
      <c r="AS39" s="1">
        <v>0.90724354165223697</v>
      </c>
      <c r="AT39" s="8">
        <v>1.88102951938193</v>
      </c>
      <c r="AU39" s="8">
        <v>0.58950161036049697</v>
      </c>
      <c r="AV39" s="8">
        <v>0.52752248885374697</v>
      </c>
      <c r="AW39" s="8">
        <v>0.111346494735115</v>
      </c>
      <c r="AX39" s="8">
        <v>0.144108805615283</v>
      </c>
      <c r="AY39" s="8">
        <v>3.2343595489682402E-2</v>
      </c>
      <c r="AZ39" s="8">
        <v>2.96540064307232E-2</v>
      </c>
      <c r="BA39" s="8">
        <v>2.2184258755314702E-2</v>
      </c>
      <c r="BB39" s="1">
        <v>1.5631670561785199E-2</v>
      </c>
      <c r="BC39" s="1">
        <v>157.96919553561301</v>
      </c>
      <c r="BD39" s="8">
        <v>218.20361765145699</v>
      </c>
      <c r="BE39" s="8">
        <v>4.4599914201092297</v>
      </c>
      <c r="BF39" s="8">
        <v>10.8159682447069</v>
      </c>
      <c r="BG39" s="8">
        <v>7.6379798324080799</v>
      </c>
      <c r="BH39" s="8">
        <v>14.978001083171501</v>
      </c>
      <c r="BI39" s="8">
        <v>4.4943543137375803</v>
      </c>
      <c r="BJ39" s="8">
        <v>150.331215703205</v>
      </c>
      <c r="BK39" s="1">
        <v>218.71707585972899</v>
      </c>
      <c r="BL39" s="1">
        <v>73.320810358930601</v>
      </c>
      <c r="BM39" s="8">
        <v>68.492214051950995</v>
      </c>
      <c r="BN39" s="8">
        <v>20.682065022657799</v>
      </c>
      <c r="BO39" s="1">
        <v>5.0849591402587198</v>
      </c>
      <c r="BP39" s="1">
        <v>0.05</v>
      </c>
      <c r="BQ39" s="8">
        <v>5</v>
      </c>
      <c r="BR39" s="8">
        <v>237.04300000000001</v>
      </c>
      <c r="BS39" s="8">
        <v>0.34100000000000003</v>
      </c>
      <c r="BT39" s="8">
        <v>6</v>
      </c>
      <c r="BU39" s="8">
        <v>30</v>
      </c>
      <c r="BV39" s="8">
        <v>0</v>
      </c>
      <c r="BW39" s="8">
        <v>7</v>
      </c>
      <c r="BX39" s="8">
        <v>53</v>
      </c>
      <c r="BY39" s="8">
        <v>5</v>
      </c>
      <c r="BZ39" s="8">
        <v>453.598500609398</v>
      </c>
      <c r="CA39" s="1">
        <v>4</v>
      </c>
      <c r="CB39">
        <v>1.8069999999999999</v>
      </c>
      <c r="CC39">
        <v>8.9700000000000006</v>
      </c>
      <c r="CD39">
        <v>6</v>
      </c>
      <c r="CE39">
        <v>12</v>
      </c>
      <c r="CF39">
        <v>0</v>
      </c>
      <c r="CG39">
        <v>6075</v>
      </c>
      <c r="CH39">
        <v>28.38</v>
      </c>
      <c r="CI39">
        <v>-132.9</v>
      </c>
      <c r="CJ39">
        <v>234.817149631495</v>
      </c>
      <c r="CK39">
        <v>38.4</v>
      </c>
      <c r="CL39">
        <v>-118.3</v>
      </c>
      <c r="CM39" s="1" t="s">
        <v>169</v>
      </c>
      <c r="CN39" s="1" t="s">
        <v>169</v>
      </c>
      <c r="CO39" s="1">
        <v>1752.3</v>
      </c>
      <c r="CP39">
        <v>4.8424393013496996</v>
      </c>
      <c r="CQ39">
        <f t="shared" ref="CQ39:CQ52" si="2">ABS($CP39-$N39)</f>
        <v>0.17154098729995937</v>
      </c>
    </row>
    <row r="40" spans="1:95">
      <c r="A40" s="7">
        <v>36726</v>
      </c>
      <c r="B40" s="8" t="s">
        <v>655</v>
      </c>
      <c r="C40" s="1">
        <v>4231.3</v>
      </c>
      <c r="D40" s="1">
        <v>0.231830984528832</v>
      </c>
      <c r="E40" s="8">
        <v>0.113218123706463</v>
      </c>
      <c r="F40" s="8">
        <v>0.384138107753139</v>
      </c>
      <c r="G40" s="8">
        <v>0.22643624741292601</v>
      </c>
      <c r="H40" s="8">
        <v>4.2204207940381398E-2</v>
      </c>
      <c r="I40" s="8">
        <v>2.4048688522027101E-2</v>
      </c>
      <c r="J40" s="8">
        <v>3.9705044550137403E-2</v>
      </c>
      <c r="K40" s="1">
        <v>2.35436386836585E-2</v>
      </c>
      <c r="L40" s="1">
        <v>3.96099335818261</v>
      </c>
      <c r="M40" s="8">
        <v>3.0664188134123802</v>
      </c>
      <c r="N40" s="8">
        <v>3.51370608579749</v>
      </c>
      <c r="O40" s="1">
        <v>0.44728727238511101</v>
      </c>
      <c r="P40" s="1">
        <v>0.31968982414872998</v>
      </c>
      <c r="Q40" s="1">
        <v>0.32318431900079903</v>
      </c>
      <c r="R40" s="1">
        <v>0.322265625</v>
      </c>
      <c r="S40" s="1">
        <v>3.4944948520690398E-3</v>
      </c>
      <c r="T40" s="1">
        <v>0.246604831137437</v>
      </c>
      <c r="U40" s="1">
        <v>0.3271484375</v>
      </c>
      <c r="V40" s="1">
        <v>0.118059545937254</v>
      </c>
      <c r="W40" s="1">
        <v>0.33447265625</v>
      </c>
      <c r="X40" s="1">
        <v>5.7812912515692601E-2</v>
      </c>
      <c r="Y40" s="1">
        <v>60</v>
      </c>
      <c r="Z40" s="8">
        <v>0.286930767901942</v>
      </c>
      <c r="AA40" s="8">
        <v>0.34719820997274498</v>
      </c>
      <c r="AB40" s="8">
        <v>0.302734375</v>
      </c>
      <c r="AC40" s="8">
        <v>6.0267442070803298E-2</v>
      </c>
      <c r="AD40" s="8">
        <v>0.27018008633458102</v>
      </c>
      <c r="AE40" s="8">
        <v>0.400390625</v>
      </c>
      <c r="AF40" s="8">
        <v>6.7891569963940499E-3</v>
      </c>
      <c r="AG40" s="8">
        <v>0.439453125</v>
      </c>
      <c r="AH40" s="1">
        <v>5.4822889252838297E-3</v>
      </c>
      <c r="AI40" s="1">
        <v>1.9276144321546201E-2</v>
      </c>
      <c r="AJ40" s="1">
        <v>2.6404884017906399E-2</v>
      </c>
      <c r="AK40" s="1">
        <v>5.6053755391445199E-2</v>
      </c>
      <c r="AL40" s="1">
        <v>6.8892888572224198E-2</v>
      </c>
      <c r="AM40" s="1">
        <v>1.8503315995618601E-2</v>
      </c>
      <c r="AN40" s="1">
        <v>4.8976085535911297E-2</v>
      </c>
      <c r="AO40" s="1">
        <v>6.8073250761519098E-3</v>
      </c>
      <c r="AP40" s="1">
        <v>2.0381979041966501E-2</v>
      </c>
      <c r="AQ40" s="1">
        <v>3.62775462722147E-3</v>
      </c>
      <c r="AR40" s="1">
        <v>1.1098180513976E-2</v>
      </c>
      <c r="AS40" s="1">
        <v>7.8524940402759896E-2</v>
      </c>
      <c r="AT40" s="8">
        <v>0.14585700688269901</v>
      </c>
      <c r="AU40" s="8">
        <v>0.124804051366802</v>
      </c>
      <c r="AV40" s="8">
        <v>0.18334795036211499</v>
      </c>
      <c r="AW40" s="8">
        <v>4.8327622741040598E-2</v>
      </c>
      <c r="AX40" s="8">
        <v>0.100258214893913</v>
      </c>
      <c r="AY40" s="8">
        <v>3.2512120408989501E-2</v>
      </c>
      <c r="AZ40" s="8">
        <v>8.59042110470985E-2</v>
      </c>
      <c r="BA40" s="8">
        <v>1.9675158060768399E-2</v>
      </c>
      <c r="BB40" s="1">
        <v>6.0920066014504101E-2</v>
      </c>
      <c r="BC40" s="1">
        <v>0.62469496043851103</v>
      </c>
      <c r="BD40" s="8">
        <v>0.65839995194619105</v>
      </c>
      <c r="BE40" s="8">
        <v>7.5766374633037303</v>
      </c>
      <c r="BF40" s="8">
        <v>0.33843710189738602</v>
      </c>
      <c r="BG40" s="8">
        <v>3.9575372826005601</v>
      </c>
      <c r="BH40" s="8">
        <v>4.7268898848531897</v>
      </c>
      <c r="BI40" s="8">
        <v>5.1181805591373504</v>
      </c>
      <c r="BJ40" s="8">
        <v>-3.3328423221620498</v>
      </c>
      <c r="BK40" s="1">
        <v>4.7725232823161896</v>
      </c>
      <c r="BL40" s="1">
        <v>9.1018911738796593</v>
      </c>
      <c r="BM40" s="8">
        <v>7.4622276131849299</v>
      </c>
      <c r="BN40" s="8">
        <v>0.157849418926513</v>
      </c>
      <c r="BO40" s="1">
        <v>0.60918126821788599</v>
      </c>
      <c r="BP40" s="1">
        <v>0.18</v>
      </c>
      <c r="BQ40" s="8">
        <v>1.5</v>
      </c>
      <c r="BR40" s="8">
        <v>261.69200000000001</v>
      </c>
      <c r="BS40" s="8">
        <v>0.35799999999999998</v>
      </c>
      <c r="BT40" s="8">
        <v>21</v>
      </c>
      <c r="BU40" s="8">
        <v>0</v>
      </c>
      <c r="BV40" s="8">
        <v>0</v>
      </c>
      <c r="BW40" s="8">
        <v>21</v>
      </c>
      <c r="BX40" s="8">
        <v>36</v>
      </c>
      <c r="BY40" s="8">
        <v>46</v>
      </c>
      <c r="BZ40" s="8">
        <v>207.98417317867299</v>
      </c>
      <c r="CA40" s="1">
        <v>6</v>
      </c>
      <c r="CB40">
        <v>62.088000000000001</v>
      </c>
      <c r="CC40">
        <v>0.37</v>
      </c>
      <c r="CD40">
        <v>17</v>
      </c>
      <c r="CE40">
        <v>40</v>
      </c>
      <c r="CF40">
        <v>25</v>
      </c>
      <c r="CG40">
        <v>14186</v>
      </c>
      <c r="CH40">
        <v>-17.7</v>
      </c>
      <c r="CI40">
        <v>94</v>
      </c>
      <c r="CJ40">
        <v>266.44466058545203</v>
      </c>
      <c r="CK40">
        <v>-19.899999999999999</v>
      </c>
      <c r="CL40">
        <v>134.19999999999999</v>
      </c>
      <c r="CM40" s="1" t="s">
        <v>169</v>
      </c>
      <c r="CN40" s="1" t="s">
        <v>169</v>
      </c>
      <c r="CO40" s="1">
        <v>4231.3</v>
      </c>
      <c r="CP40">
        <v>4.4424255406039102</v>
      </c>
      <c r="CQ40">
        <f t="shared" si="2"/>
        <v>0.92871945480642015</v>
      </c>
    </row>
    <row r="41" spans="1:95">
      <c r="A41" s="7">
        <v>37707</v>
      </c>
      <c r="B41" s="8" t="s">
        <v>664</v>
      </c>
      <c r="C41" s="1">
        <v>895.8</v>
      </c>
      <c r="D41" s="1">
        <v>3.7105507820173397E-2</v>
      </c>
      <c r="E41" s="8">
        <v>1.3752341399654399E-2</v>
      </c>
      <c r="F41" s="8">
        <v>5.8138454431603002E-2</v>
      </c>
      <c r="G41" s="8">
        <v>2.7504682799308702E-2</v>
      </c>
      <c r="H41" s="8">
        <v>1.7508524967299801E-3</v>
      </c>
      <c r="I41" s="8">
        <v>1.0357614178336701E-3</v>
      </c>
      <c r="J41" s="8">
        <v>1.56176238692417E-3</v>
      </c>
      <c r="K41" s="1">
        <v>9.45782766879717E-4</v>
      </c>
      <c r="L41" s="1">
        <v>1.0301377192738901</v>
      </c>
      <c r="M41" s="8">
        <v>0.92671392524271601</v>
      </c>
      <c r="N41" s="8">
        <v>0.97842582225830199</v>
      </c>
      <c r="O41" s="1">
        <v>5.1711897015586303E-2</v>
      </c>
      <c r="P41" s="1">
        <v>0.81853642217121503</v>
      </c>
      <c r="Q41" s="1">
        <v>0.81955723075719</v>
      </c>
      <c r="R41" s="1">
        <v>0.81917968750000003</v>
      </c>
      <c r="S41" s="1">
        <v>1.0208085859753099E-3</v>
      </c>
      <c r="T41" s="1">
        <v>7.8268822144022601E-3</v>
      </c>
      <c r="U41" s="1">
        <v>1.2348828125</v>
      </c>
      <c r="V41" s="1">
        <v>2.4139402241088301E-5</v>
      </c>
      <c r="W41" s="1">
        <v>1.7361718749999999</v>
      </c>
      <c r="X41" s="1">
        <v>1.7609748475961399E-5</v>
      </c>
      <c r="Y41" s="1">
        <v>30</v>
      </c>
      <c r="Z41" s="8">
        <v>0.80363934715855201</v>
      </c>
      <c r="AA41" s="8">
        <v>0.81118953841587005</v>
      </c>
      <c r="AB41" s="8">
        <v>0.80695312500000005</v>
      </c>
      <c r="AC41" s="8">
        <v>7.5501912573181498E-3</v>
      </c>
      <c r="AD41" s="8">
        <v>8.9600211091581203E-3</v>
      </c>
      <c r="AE41" s="8">
        <v>3.8391406250000002</v>
      </c>
      <c r="AF41" s="8">
        <v>1.42289365933791E-6</v>
      </c>
      <c r="AG41" s="8">
        <v>5.4041406250000001</v>
      </c>
      <c r="AH41" s="1">
        <v>2.5550218132239402E-6</v>
      </c>
      <c r="AI41" s="1">
        <v>4.73213763113168E-5</v>
      </c>
      <c r="AJ41" s="1">
        <v>3.1646522454419999E-5</v>
      </c>
      <c r="AK41" s="1">
        <v>3.1729337412664E-3</v>
      </c>
      <c r="AL41" s="1">
        <v>3.5461326520108902E-3</v>
      </c>
      <c r="AM41" s="1">
        <v>2.2786288544217301E-4</v>
      </c>
      <c r="AN41" s="1">
        <v>1.6902388352671199E-4</v>
      </c>
      <c r="AO41" s="1">
        <v>6.1010099154216203E-5</v>
      </c>
      <c r="AP41" s="1">
        <v>7.0596353623305293E-5</v>
      </c>
      <c r="AQ41" s="1">
        <v>4.7378056785277001E-5</v>
      </c>
      <c r="AR41" s="1">
        <v>3.6141868758576002E-5</v>
      </c>
      <c r="AS41" s="1">
        <v>4.4774681437550202E-5</v>
      </c>
      <c r="AT41" s="8">
        <v>2.4861240457648901E-5</v>
      </c>
      <c r="AU41" s="8">
        <v>5.35907167716546E-3</v>
      </c>
      <c r="AV41" s="8">
        <v>4.3019882268487703E-3</v>
      </c>
      <c r="AW41" s="8">
        <v>2.31079078299719E-4</v>
      </c>
      <c r="AX41" s="8">
        <v>2.9185723195676198E-4</v>
      </c>
      <c r="AY41" s="8">
        <v>6.58834677320737E-5</v>
      </c>
      <c r="AZ41" s="8">
        <v>6.4693548085005304E-5</v>
      </c>
      <c r="BA41" s="8">
        <v>4.4799886619307902E-5</v>
      </c>
      <c r="BB41" s="1">
        <v>4.9376999428049403E-5</v>
      </c>
      <c r="BC41" s="1">
        <v>2.5236087280281899E-3</v>
      </c>
      <c r="BD41" s="8">
        <v>3.0476334054030298E-3</v>
      </c>
      <c r="BE41" s="8">
        <v>2.43060051214199E-4</v>
      </c>
      <c r="BF41" s="8">
        <v>2.0178020482873601E-4</v>
      </c>
      <c r="BG41" s="8">
        <v>2.2242012802146799E-4</v>
      </c>
      <c r="BH41" s="8">
        <v>9.7388934166616807E-5</v>
      </c>
      <c r="BI41" s="8">
        <v>2.91892593054996E-5</v>
      </c>
      <c r="BJ41" s="8">
        <v>2.3011886000067301E-3</v>
      </c>
      <c r="BK41" s="1">
        <v>3.0491890689536699E-3</v>
      </c>
      <c r="BL41" s="1">
        <v>33.205798055625301</v>
      </c>
      <c r="BM41" s="8">
        <v>25.152708749914499</v>
      </c>
      <c r="BN41" s="8">
        <v>11.3461346797922</v>
      </c>
      <c r="BO41" s="1">
        <v>4.9385275173152898</v>
      </c>
      <c r="BP41" s="1">
        <v>0.4</v>
      </c>
      <c r="BQ41" s="8">
        <v>48</v>
      </c>
      <c r="BR41" s="8">
        <v>270.77800000000002</v>
      </c>
      <c r="BS41" s="8">
        <v>0.53300000000000003</v>
      </c>
      <c r="BT41" s="8">
        <v>6</v>
      </c>
      <c r="BU41" s="8">
        <v>9</v>
      </c>
      <c r="BV41" s="8">
        <v>0</v>
      </c>
      <c r="BW41" s="8">
        <v>6</v>
      </c>
      <c r="BX41" s="8">
        <v>20</v>
      </c>
      <c r="BY41" s="8">
        <v>24</v>
      </c>
      <c r="BZ41" s="8">
        <v>70</v>
      </c>
      <c r="CA41" s="1">
        <v>4</v>
      </c>
      <c r="CB41">
        <v>28.599599999999999</v>
      </c>
      <c r="CC41">
        <v>0.41</v>
      </c>
      <c r="CD41">
        <v>5</v>
      </c>
      <c r="CE41">
        <v>50</v>
      </c>
      <c r="CF41">
        <v>25</v>
      </c>
      <c r="CG41">
        <v>1800</v>
      </c>
      <c r="CH41">
        <v>41</v>
      </c>
      <c r="CI41">
        <v>-87</v>
      </c>
      <c r="CJ41">
        <v>291.96910000000003</v>
      </c>
      <c r="CK41">
        <v>38.4</v>
      </c>
      <c r="CL41">
        <v>-77.099999999999994</v>
      </c>
      <c r="CM41" s="1" t="s">
        <v>169</v>
      </c>
      <c r="CN41" s="1" t="s">
        <v>169</v>
      </c>
      <c r="CO41" s="1">
        <v>895.8</v>
      </c>
      <c r="CP41">
        <v>1.0332474546212</v>
      </c>
      <c r="CQ41">
        <f t="shared" si="2"/>
        <v>5.4821632362898054E-2</v>
      </c>
    </row>
    <row r="42" spans="1:95">
      <c r="A42" s="7">
        <v>37095</v>
      </c>
      <c r="B42" s="8" t="s">
        <v>613</v>
      </c>
      <c r="C42" s="1">
        <v>322.7</v>
      </c>
      <c r="D42" s="1">
        <v>0.93463148198968504</v>
      </c>
      <c r="E42" s="8">
        <v>0.18672216976063999</v>
      </c>
      <c r="F42" s="8">
        <v>1.61561084560919</v>
      </c>
      <c r="G42" s="8">
        <v>0.37344433952127898</v>
      </c>
      <c r="H42" s="8">
        <v>3.6191046855215403E-2</v>
      </c>
      <c r="I42" s="8">
        <v>2.1657718064122901E-2</v>
      </c>
      <c r="J42" s="8">
        <v>3.2404388961547501E-2</v>
      </c>
      <c r="K42" s="1">
        <v>1.9337928180032701E-2</v>
      </c>
      <c r="L42" s="1">
        <v>3.0665309010271899</v>
      </c>
      <c r="M42" s="8">
        <v>2.5754571744271302</v>
      </c>
      <c r="N42" s="8">
        <v>2.8209940377271598</v>
      </c>
      <c r="O42" s="1">
        <v>0.24553686330003199</v>
      </c>
      <c r="P42" s="1">
        <v>0.36061748685073097</v>
      </c>
      <c r="Q42" s="1">
        <v>0.36080624424159902</v>
      </c>
      <c r="R42" s="1">
        <v>0.36068359374999998</v>
      </c>
      <c r="S42" s="1">
        <v>1.88757390868488E-4</v>
      </c>
      <c r="T42" s="1">
        <v>8.3948977931804301</v>
      </c>
      <c r="U42" s="1">
        <v>0.37596679687500001</v>
      </c>
      <c r="V42" s="1">
        <v>3.9466935582511499E-2</v>
      </c>
      <c r="W42" s="1">
        <v>0.39124999999999999</v>
      </c>
      <c r="X42" s="1">
        <v>0.102392353138167</v>
      </c>
      <c r="Y42" s="1">
        <v>60</v>
      </c>
      <c r="Z42" s="8">
        <v>0.35913820552210501</v>
      </c>
      <c r="AA42" s="8">
        <v>0.37079652551292902</v>
      </c>
      <c r="AB42" s="8">
        <v>0.36679687500000002</v>
      </c>
      <c r="AC42" s="8">
        <v>1.16583199908244E-2</v>
      </c>
      <c r="AD42" s="8">
        <v>9.8515530932133792</v>
      </c>
      <c r="AE42" s="8">
        <v>0.59910156250000002</v>
      </c>
      <c r="AF42" s="8">
        <v>8.0568203206237102E-2</v>
      </c>
      <c r="AG42" s="8">
        <v>2.5553515624999998</v>
      </c>
      <c r="AH42" s="1">
        <v>5.1061878244884498E-4</v>
      </c>
      <c r="AI42" s="1">
        <v>3.3639992467722403E-2</v>
      </c>
      <c r="AJ42" s="1">
        <v>2.8739959556835001E-2</v>
      </c>
      <c r="AK42" s="1">
        <v>0.129591040290016</v>
      </c>
      <c r="AL42" s="1">
        <v>0.127140025687659</v>
      </c>
      <c r="AM42" s="1">
        <v>4.0517144713295802E-2</v>
      </c>
      <c r="AN42" s="1">
        <v>4.0732689019559502E-2</v>
      </c>
      <c r="AO42" s="1">
        <v>1.9639998022068601E-3</v>
      </c>
      <c r="AP42" s="1">
        <v>1.44008699178628E-3</v>
      </c>
      <c r="AQ42" s="1">
        <v>2.4621051133331198E-3</v>
      </c>
      <c r="AR42" s="1">
        <v>2.5414218841242199E-3</v>
      </c>
      <c r="AS42" s="1">
        <v>8.5041291801174604E-2</v>
      </c>
      <c r="AT42" s="8">
        <v>0.12978708820620299</v>
      </c>
      <c r="AU42" s="8">
        <v>0.13414751227309499</v>
      </c>
      <c r="AV42" s="8">
        <v>0.168537483985121</v>
      </c>
      <c r="AW42" s="8">
        <v>5.3137237380213601E-2</v>
      </c>
      <c r="AX42" s="8">
        <v>8.5235782126204904E-2</v>
      </c>
      <c r="AY42" s="8">
        <v>1.2942910546160501E-2</v>
      </c>
      <c r="AZ42" s="8">
        <v>1.2402597069414101E-2</v>
      </c>
      <c r="BA42" s="8">
        <v>6.7630502799786701E-3</v>
      </c>
      <c r="BB42" s="1">
        <v>9.2017301471331095E-3</v>
      </c>
      <c r="BC42" s="1">
        <v>3.9790639148043301</v>
      </c>
      <c r="BD42" s="8">
        <v>1.7852385984854999</v>
      </c>
      <c r="BE42" s="8">
        <v>0.488417286286286</v>
      </c>
      <c r="BF42" s="8">
        <v>0.43596077243871401</v>
      </c>
      <c r="BG42" s="8">
        <v>0.4621890293625</v>
      </c>
      <c r="BH42" s="8">
        <v>0.710987116812827</v>
      </c>
      <c r="BI42" s="8">
        <v>3.7092356659024002E-2</v>
      </c>
      <c r="BJ42" s="8">
        <v>3.5168748854418301</v>
      </c>
      <c r="BK42" s="1">
        <v>1.92160857975715</v>
      </c>
      <c r="BL42" s="1">
        <v>44.641174710213299</v>
      </c>
      <c r="BM42" s="8">
        <v>28.638092342065899</v>
      </c>
      <c r="BN42" s="8">
        <v>8.6091699759569593</v>
      </c>
      <c r="BO42" s="1">
        <v>1.05958552666918</v>
      </c>
      <c r="BP42" s="1">
        <v>0.1</v>
      </c>
      <c r="BQ42" s="8">
        <v>39</v>
      </c>
      <c r="BR42" s="8">
        <v>11.000999999999999</v>
      </c>
      <c r="BS42" s="8">
        <v>0.43099999999999999</v>
      </c>
      <c r="BT42" s="8">
        <v>22</v>
      </c>
      <c r="BU42" s="8">
        <v>0</v>
      </c>
      <c r="BV42" s="8">
        <v>0</v>
      </c>
      <c r="BW42" s="8">
        <v>22</v>
      </c>
      <c r="BX42" s="8">
        <v>37</v>
      </c>
      <c r="BY42" s="8">
        <v>47</v>
      </c>
      <c r="BZ42" s="8">
        <v>266.90169215202297</v>
      </c>
      <c r="CA42" s="1">
        <v>3</v>
      </c>
      <c r="CB42">
        <v>-5.0467000000000004</v>
      </c>
      <c r="CC42">
        <v>2.87</v>
      </c>
      <c r="CD42">
        <v>22</v>
      </c>
      <c r="CE42">
        <v>19</v>
      </c>
      <c r="CF42">
        <v>0</v>
      </c>
      <c r="CG42">
        <v>1140</v>
      </c>
      <c r="CH42">
        <v>41.3</v>
      </c>
      <c r="CI42">
        <v>-77.5</v>
      </c>
      <c r="CJ42">
        <v>354.08280000000002</v>
      </c>
      <c r="CK42">
        <v>38.4</v>
      </c>
      <c r="CL42">
        <v>-77.099999999999994</v>
      </c>
      <c r="CM42" s="1" t="s">
        <v>169</v>
      </c>
      <c r="CN42" s="1" t="s">
        <v>169</v>
      </c>
      <c r="CO42" s="1">
        <v>322.7</v>
      </c>
      <c r="CP42">
        <v>2.7720111321229401</v>
      </c>
      <c r="CQ42">
        <f t="shared" si="2"/>
        <v>4.8982905604219695E-2</v>
      </c>
    </row>
    <row r="43" spans="1:95">
      <c r="A43" s="7">
        <v>36388</v>
      </c>
      <c r="B43" s="8" t="s">
        <v>665</v>
      </c>
      <c r="C43" s="1">
        <v>123</v>
      </c>
      <c r="D43" s="1">
        <v>4.0640986943826398</v>
      </c>
      <c r="E43" s="8">
        <v>0.36774838423720302</v>
      </c>
      <c r="F43" s="8">
        <v>6.71871580030618</v>
      </c>
      <c r="G43" s="8">
        <v>0.73549676847440504</v>
      </c>
      <c r="H43" s="8">
        <v>2.06328802120819E-2</v>
      </c>
      <c r="I43" s="8">
        <v>1.18728907068702E-2</v>
      </c>
      <c r="J43" s="8">
        <v>2.5492117969249699E-2</v>
      </c>
      <c r="K43" s="1">
        <v>1.45088637894921E-2</v>
      </c>
      <c r="L43" s="1">
        <v>2.98420565242867</v>
      </c>
      <c r="M43" s="8">
        <v>2.32259676283052</v>
      </c>
      <c r="N43" s="8">
        <v>2.6534012076295901</v>
      </c>
      <c r="O43" s="1">
        <v>0.330804444799075</v>
      </c>
      <c r="P43" s="1">
        <v>0.40020914482783099</v>
      </c>
      <c r="Q43" s="1">
        <v>0.40042510297899497</v>
      </c>
      <c r="R43" s="1">
        <v>0.40036481181640599</v>
      </c>
      <c r="S43" s="1">
        <v>2.1595815116387499E-4</v>
      </c>
      <c r="T43" s="1">
        <v>3.1646970153595899</v>
      </c>
      <c r="U43" s="1">
        <v>1.3085093849609399</v>
      </c>
      <c r="V43" s="1">
        <v>5.1319496014781696E-4</v>
      </c>
      <c r="W43" s="1">
        <v>1.49892679545898</v>
      </c>
      <c r="X43" s="1">
        <v>3.2951566642736201E-3</v>
      </c>
      <c r="Y43" s="1">
        <v>100</v>
      </c>
      <c r="Z43" s="8">
        <v>0.40035361873033898</v>
      </c>
      <c r="AA43" s="8">
        <v>0.40037934742522902</v>
      </c>
      <c r="AB43" s="8">
        <v>0.40036481181640599</v>
      </c>
      <c r="AC43" s="8">
        <v>2.57286948905366E-5</v>
      </c>
      <c r="AD43" s="8">
        <v>9.6217909445648697</v>
      </c>
      <c r="AE43" s="8">
        <v>1.2010944354492199</v>
      </c>
      <c r="AF43" s="8">
        <v>9.8352250345163793E-4</v>
      </c>
      <c r="AG43" s="8">
        <v>1.5038092931640601</v>
      </c>
      <c r="AH43" s="1">
        <v>7.1974458039627499E-3</v>
      </c>
      <c r="AI43" s="1">
        <v>2.7801112345793798E-3</v>
      </c>
      <c r="AJ43" s="1">
        <v>3.35536998970852E-3</v>
      </c>
      <c r="AK43" s="1">
        <v>1.6598431882044899E-2</v>
      </c>
      <c r="AL43" s="1">
        <v>9.9726879877182692E-3</v>
      </c>
      <c r="AM43" s="1">
        <v>1.8096925412130101E-3</v>
      </c>
      <c r="AN43" s="1">
        <v>2.4302770815679301E-3</v>
      </c>
      <c r="AO43" s="1">
        <v>1.73592795873378E-3</v>
      </c>
      <c r="AP43" s="1">
        <v>2.3889395649794999E-3</v>
      </c>
      <c r="AQ43" s="1">
        <v>1.42918431296324E-3</v>
      </c>
      <c r="AR43" s="1">
        <v>3.16313735758267E-3</v>
      </c>
      <c r="AS43" s="1">
        <v>1.9810684762584202E-3</v>
      </c>
      <c r="AT43" s="8">
        <v>2.32940855617892E-3</v>
      </c>
      <c r="AU43" s="8">
        <v>2.0448488425977601E-2</v>
      </c>
      <c r="AV43" s="8">
        <v>1.4100206983088301E-2</v>
      </c>
      <c r="AW43" s="8">
        <v>1.8683919291025699E-3</v>
      </c>
      <c r="AX43" s="8">
        <v>1.5314653544821601E-3</v>
      </c>
      <c r="AY43" s="8">
        <v>1.81708103350591E-3</v>
      </c>
      <c r="AZ43" s="8">
        <v>2.2254450527322799E-3</v>
      </c>
      <c r="BA43" s="8">
        <v>1.4886259714923999E-3</v>
      </c>
      <c r="BB43" s="1">
        <v>1.73280458068021E-3</v>
      </c>
      <c r="BC43" s="1">
        <v>31.529975734714402</v>
      </c>
      <c r="BD43" s="8">
        <v>5.9394795114188996</v>
      </c>
      <c r="BE43" s="8">
        <v>0.19622023348982801</v>
      </c>
      <c r="BF43" s="8">
        <v>0.12622163865715799</v>
      </c>
      <c r="BG43" s="8">
        <v>0.161220936073493</v>
      </c>
      <c r="BH43" s="8">
        <v>0.13863816563034001</v>
      </c>
      <c r="BI43" s="8">
        <v>4.9496481079710698E-2</v>
      </c>
      <c r="BJ43" s="8">
        <v>31.3687547986409</v>
      </c>
      <c r="BK43" s="1">
        <v>5.9410973235198101</v>
      </c>
      <c r="BL43" s="1">
        <v>325.63150327272001</v>
      </c>
      <c r="BM43" s="8">
        <v>190.74047121636701</v>
      </c>
      <c r="BN43" s="8">
        <v>195.56998304699999</v>
      </c>
      <c r="BO43" s="1">
        <v>21.257724379978601</v>
      </c>
      <c r="BP43" s="1">
        <v>3.04E-2</v>
      </c>
      <c r="BQ43" s="8">
        <v>3.6</v>
      </c>
      <c r="BR43" s="8">
        <v>241.30699999999999</v>
      </c>
      <c r="BS43" s="8">
        <v>0.32</v>
      </c>
      <c r="BT43" s="8">
        <v>5</v>
      </c>
      <c r="BU43" s="8">
        <v>0</v>
      </c>
      <c r="BV43" s="8">
        <v>0</v>
      </c>
      <c r="BW43" s="8">
        <v>5</v>
      </c>
      <c r="BX43" s="8">
        <v>27</v>
      </c>
      <c r="BY43" s="8">
        <v>18</v>
      </c>
      <c r="BZ43" s="8">
        <v>131.83627784252201</v>
      </c>
      <c r="CA43" s="1">
        <v>3</v>
      </c>
      <c r="CB43">
        <v>-16.235199999999999</v>
      </c>
      <c r="CC43">
        <v>0.12</v>
      </c>
      <c r="CD43">
        <v>5</v>
      </c>
      <c r="CE43">
        <v>18</v>
      </c>
      <c r="CF43">
        <v>0</v>
      </c>
      <c r="CG43">
        <v>560</v>
      </c>
      <c r="CH43">
        <v>35.020000000000003</v>
      </c>
      <c r="CI43">
        <v>-107.17</v>
      </c>
      <c r="CJ43">
        <v>220.07579999999999</v>
      </c>
      <c r="CK43">
        <v>35.869999999999997</v>
      </c>
      <c r="CL43">
        <v>-106.3</v>
      </c>
      <c r="CM43" s="1" t="s">
        <v>169</v>
      </c>
      <c r="CN43" s="1" t="s">
        <v>169</v>
      </c>
      <c r="CO43" s="1">
        <v>123</v>
      </c>
      <c r="CP43">
        <v>2.4707729222633299</v>
      </c>
      <c r="CQ43">
        <f t="shared" si="2"/>
        <v>0.18262828536626019</v>
      </c>
    </row>
    <row r="44" spans="1:95">
      <c r="A44" s="7">
        <v>37004</v>
      </c>
      <c r="B44" s="8" t="s">
        <v>569</v>
      </c>
      <c r="C44" s="1">
        <v>2038.5</v>
      </c>
      <c r="D44" s="1">
        <v>0.67384949363906199</v>
      </c>
      <c r="E44" s="8">
        <v>6.4596573601315502E-2</v>
      </c>
      <c r="F44" s="8">
        <v>1.0959820657145201</v>
      </c>
      <c r="G44" s="8">
        <v>0.129193147202631</v>
      </c>
      <c r="J44" s="8">
        <v>2.0572134779914101E-2</v>
      </c>
      <c r="K44" s="1">
        <v>1.21642050059585E-2</v>
      </c>
      <c r="L44" s="1">
        <v>4.1704809227433897</v>
      </c>
      <c r="M44" s="8">
        <v>4.0409370617467504</v>
      </c>
      <c r="N44" s="8">
        <v>4.10570899224507</v>
      </c>
      <c r="O44" s="1">
        <v>6.4771930498324096E-2</v>
      </c>
      <c r="P44" s="1">
        <v>0.19529801692783599</v>
      </c>
      <c r="Q44" s="1">
        <v>0.19531007928484201</v>
      </c>
      <c r="R44" s="1">
        <v>0.195299889648438</v>
      </c>
      <c r="S44" s="1">
        <v>1.20623570053768E-5</v>
      </c>
      <c r="T44" s="1">
        <v>2.04204150445192</v>
      </c>
      <c r="U44" s="1">
        <v>0.23191861895752</v>
      </c>
      <c r="V44" s="1">
        <v>5.4380356503991298E-2</v>
      </c>
      <c r="W44" s="1">
        <v>0.24778673499145501</v>
      </c>
      <c r="X44" s="1">
        <v>4.4155446781073297E-2</v>
      </c>
      <c r="Y44" s="1">
        <v>100</v>
      </c>
      <c r="Z44" s="8">
        <v>0.203581910889716</v>
      </c>
      <c r="AA44" s="8">
        <v>0.20617469687003201</v>
      </c>
      <c r="AB44" s="8">
        <v>0.20506488413085899</v>
      </c>
      <c r="AC44" s="8">
        <v>2.5927859803163401E-3</v>
      </c>
      <c r="AD44" s="8">
        <v>4.2651147932997198</v>
      </c>
      <c r="AE44" s="8">
        <v>2.3728936592285201</v>
      </c>
      <c r="AF44" s="8">
        <v>9.2202646175179898E-6</v>
      </c>
      <c r="AG44" s="8">
        <v>2.86114338334961</v>
      </c>
      <c r="AH44" s="1">
        <v>2.1156409653387E-5</v>
      </c>
      <c r="AI44" s="1">
        <v>2.6549109874765E-4</v>
      </c>
      <c r="AJ44" s="1">
        <v>8.3955657054324902E-4</v>
      </c>
      <c r="AK44" s="1">
        <v>8.8332037959911007E-3</v>
      </c>
      <c r="AL44" s="1">
        <v>2.79330430317772E-2</v>
      </c>
      <c r="AM44" s="1">
        <v>1.5145977635844899E-4</v>
      </c>
      <c r="AN44" s="1">
        <v>4.7895786719242102E-4</v>
      </c>
      <c r="AO44" s="1">
        <v>1.0564717077829701E-5</v>
      </c>
      <c r="AP44" s="1">
        <v>3.3408568801220299E-5</v>
      </c>
      <c r="AQ44" s="1">
        <v>3.3385381439112398E-7</v>
      </c>
      <c r="AR44" s="1">
        <v>1.0557384590110499E-6</v>
      </c>
      <c r="AS44" s="1">
        <v>1.4663621286466699E-2</v>
      </c>
      <c r="AT44" s="8">
        <v>1.7154799850405099E-2</v>
      </c>
      <c r="AU44" s="8">
        <v>1.4849371550688001E-2</v>
      </c>
      <c r="AV44" s="8">
        <v>3.1117395823623099E-2</v>
      </c>
      <c r="AW44" s="8">
        <v>2.6296108596819798E-4</v>
      </c>
      <c r="AX44" s="8">
        <v>4.0684604192363399E-4</v>
      </c>
      <c r="AY44" s="8">
        <v>1.59442502489435E-4</v>
      </c>
      <c r="AZ44" s="8">
        <v>2.8740946089333801E-4</v>
      </c>
      <c r="BA44" s="8">
        <v>2.1261084111853701E-5</v>
      </c>
      <c r="BB44" s="1">
        <v>4.2007050688095397E-5</v>
      </c>
      <c r="BC44" s="1">
        <v>3.44119535187642</v>
      </c>
      <c r="BD44" s="8">
        <v>1.0751340861135501</v>
      </c>
      <c r="BE44" s="8">
        <v>6.1851444297441598E-54</v>
      </c>
      <c r="BF44" s="8">
        <v>0.24825383760018499</v>
      </c>
      <c r="BG44" s="8">
        <v>0.12412691880009299</v>
      </c>
      <c r="BH44" s="8">
        <v>2.2903997273833E-27</v>
      </c>
      <c r="BI44" s="8">
        <v>0.17554197202267499</v>
      </c>
      <c r="BJ44" s="8">
        <v>3.3170684330763298</v>
      </c>
      <c r="BK44" s="1">
        <v>1.0751340861135501</v>
      </c>
      <c r="BN44" s="8">
        <v>27.7231996503393</v>
      </c>
      <c r="BO44" s="1">
        <v>0.65612461219983398</v>
      </c>
      <c r="BP44" s="1">
        <v>0.05</v>
      </c>
      <c r="BQ44" s="8">
        <v>7.5</v>
      </c>
      <c r="BR44" s="8">
        <v>251.875</v>
      </c>
      <c r="BS44" s="8">
        <v>0.33</v>
      </c>
      <c r="BT44" s="8">
        <v>6</v>
      </c>
      <c r="BU44" s="8">
        <v>0</v>
      </c>
      <c r="BV44" s="8">
        <v>0</v>
      </c>
      <c r="BW44" s="8">
        <v>8</v>
      </c>
      <c r="BX44" s="8">
        <v>9</v>
      </c>
      <c r="BY44" s="8">
        <v>42</v>
      </c>
      <c r="BZ44" s="8">
        <v>442.04007649421698</v>
      </c>
      <c r="CA44" s="1">
        <v>3</v>
      </c>
      <c r="CB44">
        <v>1.768</v>
      </c>
      <c r="CC44">
        <v>8.9700000000000006</v>
      </c>
      <c r="CD44">
        <v>6</v>
      </c>
      <c r="CE44">
        <v>12</v>
      </c>
      <c r="CF44">
        <v>0</v>
      </c>
      <c r="CG44">
        <v>7097</v>
      </c>
      <c r="CH44">
        <v>28.38</v>
      </c>
      <c r="CI44">
        <v>-132.9</v>
      </c>
      <c r="CJ44">
        <v>247.52690000000001</v>
      </c>
      <c r="CK44">
        <v>37.01</v>
      </c>
      <c r="CL44">
        <v>-113.6</v>
      </c>
      <c r="CM44" s="1" t="s">
        <v>169</v>
      </c>
      <c r="CN44" s="1" t="s">
        <v>169</v>
      </c>
      <c r="CO44" s="1">
        <v>2038.5</v>
      </c>
      <c r="CP44">
        <v>4.2494206203629696</v>
      </c>
      <c r="CQ44">
        <f t="shared" si="2"/>
        <v>0.14371162811789961</v>
      </c>
    </row>
    <row r="45" spans="1:95">
      <c r="A45" s="7">
        <v>37324</v>
      </c>
      <c r="B45" s="8" t="s">
        <v>575</v>
      </c>
      <c r="C45" s="1">
        <v>4582.7</v>
      </c>
      <c r="D45" s="1">
        <v>0.12028184125327</v>
      </c>
      <c r="E45" s="8">
        <v>1.8626835320511102E-2</v>
      </c>
      <c r="F45" s="8">
        <v>0.216144176031563</v>
      </c>
      <c r="G45" s="8">
        <v>3.72536706410223E-2</v>
      </c>
      <c r="H45" s="8">
        <v>2.17557396306629E-2</v>
      </c>
      <c r="I45" s="8">
        <v>1.24899920393649E-2</v>
      </c>
      <c r="J45" s="8">
        <v>2.54155175222514E-2</v>
      </c>
      <c r="K45" s="1">
        <v>1.4686937302243601E-2</v>
      </c>
      <c r="L45" s="1">
        <v>4.5274647354225097</v>
      </c>
      <c r="M45" s="8">
        <v>4.4278657776291803</v>
      </c>
      <c r="N45" s="8">
        <v>4.4776652565258503</v>
      </c>
      <c r="O45" s="1">
        <v>4.9799478896666499E-2</v>
      </c>
      <c r="P45" s="1">
        <v>0.22437924471533299</v>
      </c>
      <c r="Q45" s="1">
        <v>0.226943605804411</v>
      </c>
      <c r="R45" s="1">
        <v>0.225830078125</v>
      </c>
      <c r="S45" s="1">
        <v>2.5643610890777901E-3</v>
      </c>
      <c r="T45" s="1">
        <v>0.45243798546026598</v>
      </c>
      <c r="U45" s="1">
        <v>0.235595703125</v>
      </c>
      <c r="V45" s="1">
        <v>0.106697309832502</v>
      </c>
      <c r="W45" s="1">
        <v>0.250244140625</v>
      </c>
      <c r="X45" s="1">
        <v>6.2468533073348202E-2</v>
      </c>
      <c r="Y45" s="1">
        <v>40</v>
      </c>
      <c r="Z45" s="8">
        <v>0.19250449019739299</v>
      </c>
      <c r="AA45" s="8">
        <v>0.220747227220875</v>
      </c>
      <c r="AB45" s="8">
        <v>0.21484375</v>
      </c>
      <c r="AC45" s="8">
        <v>2.82427370234823E-2</v>
      </c>
      <c r="AD45" s="8">
        <v>0.29140973117198898</v>
      </c>
      <c r="AE45" s="8">
        <v>0.3125</v>
      </c>
      <c r="AF45" s="8">
        <v>1.83076495930833E-2</v>
      </c>
      <c r="AG45" s="8">
        <v>0.56640625</v>
      </c>
      <c r="AH45" s="1">
        <v>8.5623605479251701E-5</v>
      </c>
      <c r="AI45" s="1">
        <v>4.7245885668354602E-2</v>
      </c>
      <c r="AJ45" s="1">
        <v>4.9787473666379797E-2</v>
      </c>
      <c r="AK45" s="1">
        <v>2.1839796540365601E-2</v>
      </c>
      <c r="AL45" s="1">
        <v>1.29662767384131E-2</v>
      </c>
      <c r="AM45" s="1">
        <v>1.7226782838299999E-3</v>
      </c>
      <c r="AN45" s="1">
        <v>1.2880404195442E-3</v>
      </c>
      <c r="AO45" s="1">
        <v>4.28109453614943E-4</v>
      </c>
      <c r="AP45" s="1">
        <v>4.8438223756149299E-4</v>
      </c>
      <c r="AQ45" s="1">
        <v>1.7781232076047901E-4</v>
      </c>
      <c r="AR45" s="1">
        <v>1.6341406531608399E-4</v>
      </c>
      <c r="AS45" s="1">
        <v>1.4679929079788E-2</v>
      </c>
      <c r="AT45" s="8">
        <v>1.39770427085599E-2</v>
      </c>
      <c r="AU45" s="8">
        <v>4.4597645262483498E-2</v>
      </c>
      <c r="AV45" s="8">
        <v>6.2609286332760306E-2</v>
      </c>
      <c r="AW45" s="8">
        <v>3.8985962653234202E-3</v>
      </c>
      <c r="AX45" s="8">
        <v>3.2512906656825299E-3</v>
      </c>
      <c r="AY45" s="8">
        <v>4.8476386635636098E-4</v>
      </c>
      <c r="AZ45" s="8">
        <v>4.1825063840081702E-4</v>
      </c>
      <c r="BA45" s="8">
        <v>1.5484377320480001E-4</v>
      </c>
      <c r="BB45" s="1">
        <v>1.13335455491004E-4</v>
      </c>
      <c r="BC45" s="1">
        <v>0.50362146237308003</v>
      </c>
      <c r="BD45" s="8">
        <v>7.8523523387018304E-2</v>
      </c>
      <c r="BE45" s="8">
        <v>0.24878158556907901</v>
      </c>
      <c r="BF45" s="8">
        <v>0.303178692617317</v>
      </c>
      <c r="BG45" s="8">
        <v>0.27598013909319802</v>
      </c>
      <c r="BH45" s="8">
        <v>3.9186857844850299E-2</v>
      </c>
      <c r="BI45" s="8">
        <v>3.8464563270739001E-2</v>
      </c>
      <c r="BJ45" s="8">
        <v>0.22764132327988201</v>
      </c>
      <c r="BK45" s="1">
        <v>8.7758495616459306E-2</v>
      </c>
      <c r="BL45" s="1">
        <v>9.9350414971378793</v>
      </c>
      <c r="BM45" s="8">
        <v>5.95521369202672</v>
      </c>
      <c r="BN45" s="8">
        <v>1.8248467590017701</v>
      </c>
      <c r="BO45" s="1">
        <v>8.6696613694956098E-2</v>
      </c>
      <c r="BP45" s="1">
        <v>0.15</v>
      </c>
      <c r="BQ45" s="8">
        <v>4</v>
      </c>
      <c r="BR45" s="8">
        <v>240.90199999999999</v>
      </c>
      <c r="BS45" s="8">
        <v>0.36499999999999999</v>
      </c>
      <c r="BT45" s="8">
        <v>4</v>
      </c>
      <c r="BU45" s="8">
        <v>3</v>
      </c>
      <c r="BV45" s="8">
        <v>28</v>
      </c>
      <c r="BW45" s="8">
        <v>5</v>
      </c>
      <c r="BX45" s="8">
        <v>31</v>
      </c>
      <c r="BY45" s="8">
        <v>42</v>
      </c>
      <c r="BZ45" s="8">
        <v>427.68007135391201</v>
      </c>
      <c r="CA45" s="1">
        <v>5</v>
      </c>
      <c r="CB45">
        <v>16.8123</v>
      </c>
      <c r="CC45">
        <v>0.61</v>
      </c>
      <c r="CD45">
        <v>1</v>
      </c>
      <c r="CE45">
        <v>20</v>
      </c>
      <c r="CF45">
        <v>24</v>
      </c>
      <c r="CG45">
        <v>15046</v>
      </c>
      <c r="CH45">
        <v>6.9</v>
      </c>
      <c r="CI45">
        <v>-147.30000000000001</v>
      </c>
      <c r="CJ45">
        <v>231.5213</v>
      </c>
      <c r="CK45">
        <v>36.700000000000003</v>
      </c>
      <c r="CL45">
        <v>-115.96</v>
      </c>
      <c r="CM45" s="1" t="s">
        <v>169</v>
      </c>
      <c r="CN45" s="1" t="s">
        <v>169</v>
      </c>
      <c r="CO45" s="1">
        <v>4582.7</v>
      </c>
      <c r="CP45">
        <v>5.3191672269360604</v>
      </c>
      <c r="CQ45">
        <f t="shared" si="2"/>
        <v>0.84150197041021002</v>
      </c>
    </row>
    <row r="46" spans="1:95">
      <c r="A46" s="7">
        <v>37482</v>
      </c>
      <c r="B46" s="8" t="s">
        <v>575</v>
      </c>
      <c r="C46" s="1">
        <v>4943.1000000000004</v>
      </c>
      <c r="D46" s="1">
        <v>3.3002013606064202E-2</v>
      </c>
      <c r="E46" s="8">
        <v>6.5902298967965896E-3</v>
      </c>
      <c r="F46" s="8">
        <v>5.5494034904751501E-2</v>
      </c>
      <c r="G46" s="8">
        <v>1.31804597935932E-2</v>
      </c>
      <c r="H46" s="8">
        <v>5.5726767550603098E-3</v>
      </c>
      <c r="I46" s="8">
        <v>3.1949755786681998E-3</v>
      </c>
      <c r="J46" s="8">
        <v>5.8183404443724303E-3</v>
      </c>
      <c r="K46" s="1">
        <v>3.3935292128324602E-3</v>
      </c>
      <c r="L46" s="1">
        <v>2.7109697625838298</v>
      </c>
      <c r="M46" s="8">
        <v>2.5049839962424598</v>
      </c>
      <c r="N46" s="8">
        <v>2.6079768794131399</v>
      </c>
      <c r="O46" s="1">
        <v>0.102992883170685</v>
      </c>
      <c r="P46" s="1">
        <v>0.40738297821280001</v>
      </c>
      <c r="Q46" s="1">
        <v>0.40808486578208403</v>
      </c>
      <c r="R46" s="1">
        <v>0.40771484375</v>
      </c>
      <c r="S46" s="1">
        <v>7.0188756928440997E-4</v>
      </c>
      <c r="T46" s="1">
        <v>7.8334882304846899E-3</v>
      </c>
      <c r="U46" s="1">
        <v>0.419921875</v>
      </c>
      <c r="V46" s="1">
        <v>2.70743639120722E-4</v>
      </c>
      <c r="W46" s="1">
        <v>0.4296875</v>
      </c>
      <c r="X46" s="1">
        <v>6.1311384827855098E-5</v>
      </c>
      <c r="Y46" s="1">
        <v>40</v>
      </c>
      <c r="Z46" s="8">
        <v>0.40068406067613299</v>
      </c>
      <c r="AA46" s="8">
        <v>0.428592794100361</v>
      </c>
      <c r="AB46" s="8">
        <v>0.41015625</v>
      </c>
      <c r="AC46" s="8">
        <v>2.7908733424228001E-2</v>
      </c>
      <c r="AD46" s="8">
        <v>4.91488164368951E-3</v>
      </c>
      <c r="AE46" s="8">
        <v>0.703125</v>
      </c>
      <c r="AF46" s="8">
        <v>1.42277381157129E-5</v>
      </c>
      <c r="AG46" s="8">
        <v>0.7421875</v>
      </c>
      <c r="AH46" s="1">
        <v>4.26758273911447E-5</v>
      </c>
      <c r="AI46" s="1">
        <v>1.6055579389431199E-4</v>
      </c>
      <c r="AJ46" s="1">
        <v>1.5223432239089299E-4</v>
      </c>
      <c r="AK46" s="1">
        <v>1.2957388385956899E-3</v>
      </c>
      <c r="AL46" s="1">
        <v>1.62630208551358E-3</v>
      </c>
      <c r="AM46" s="1">
        <v>1.50378429868946E-4</v>
      </c>
      <c r="AN46" s="1">
        <v>1.08929281533551E-4</v>
      </c>
      <c r="AO46" s="1">
        <v>4.3023615549913597E-5</v>
      </c>
      <c r="AP46" s="1">
        <v>4.0679028635397298E-5</v>
      </c>
      <c r="AQ46" s="1">
        <v>3.3386476602185203E-5</v>
      </c>
      <c r="AR46" s="1">
        <v>2.56766560161126E-5</v>
      </c>
      <c r="AS46" s="1">
        <v>4.4681488528750901E-4</v>
      </c>
      <c r="AT46" s="8">
        <v>3.1935372556960302E-4</v>
      </c>
      <c r="AU46" s="8">
        <v>2.5179246187802999E-3</v>
      </c>
      <c r="AV46" s="8">
        <v>1.8718755640091901E-3</v>
      </c>
      <c r="AW46" s="8">
        <v>1.94217638012789E-4</v>
      </c>
      <c r="AX46" s="8">
        <v>2.7234731337261598E-4</v>
      </c>
      <c r="AY46" s="8">
        <v>6.43458955932133E-5</v>
      </c>
      <c r="AZ46" s="8">
        <v>6.8263313968302806E-5</v>
      </c>
      <c r="BA46" s="8">
        <v>2.8314636174281E-5</v>
      </c>
      <c r="BB46" s="1">
        <v>3.0570213013067899E-5</v>
      </c>
      <c r="BC46" s="1">
        <v>2.7301856002942399E-2</v>
      </c>
      <c r="BD46" s="8">
        <v>3.5951132764055699E-3</v>
      </c>
      <c r="BE46" s="8">
        <v>1.37451800205571E-2</v>
      </c>
      <c r="BF46" s="8">
        <v>1.3844409428976001E-2</v>
      </c>
      <c r="BG46" s="8">
        <v>1.3794794724766499E-2</v>
      </c>
      <c r="BH46" s="8">
        <v>1.16793245203951E-3</v>
      </c>
      <c r="BI46" s="8">
        <v>7.0165787586102106E-5</v>
      </c>
      <c r="BJ46" s="8">
        <v>1.3507061278175801E-2</v>
      </c>
      <c r="BK46" s="1">
        <v>3.7800668886561499E-3</v>
      </c>
      <c r="BL46" s="1">
        <v>9.9582368301480493</v>
      </c>
      <c r="BM46" s="8">
        <v>6.1798656562547603</v>
      </c>
      <c r="BN46" s="8">
        <v>1.97914188269332</v>
      </c>
      <c r="BO46" s="1">
        <v>6.2889073882441901E-2</v>
      </c>
      <c r="BP46" s="1">
        <v>0.15</v>
      </c>
      <c r="BQ46" s="8">
        <v>1.3</v>
      </c>
      <c r="BR46" s="8">
        <v>199.35900000000001</v>
      </c>
      <c r="BS46" s="8">
        <v>0.34799999999999998</v>
      </c>
      <c r="BT46" s="8">
        <v>10</v>
      </c>
      <c r="BU46" s="8">
        <v>5</v>
      </c>
      <c r="BV46" s="8">
        <v>59</v>
      </c>
      <c r="BW46" s="8">
        <v>12</v>
      </c>
      <c r="BX46" s="8">
        <v>34</v>
      </c>
      <c r="BY46" s="8">
        <v>10</v>
      </c>
      <c r="BZ46" s="8">
        <v>380.53571426868399</v>
      </c>
      <c r="CA46" s="1">
        <v>4</v>
      </c>
      <c r="CB46">
        <v>-10.4679</v>
      </c>
      <c r="CC46">
        <v>0.27</v>
      </c>
      <c r="CD46">
        <v>7</v>
      </c>
      <c r="CE46">
        <v>48</v>
      </c>
      <c r="CF46">
        <v>32</v>
      </c>
      <c r="CG46">
        <v>17077</v>
      </c>
      <c r="CH46">
        <v>-6.9</v>
      </c>
      <c r="CI46">
        <v>-126.2</v>
      </c>
      <c r="CJ46">
        <v>194.54580000000001</v>
      </c>
      <c r="CK46">
        <v>36.700000000000003</v>
      </c>
      <c r="CL46">
        <v>-115.96</v>
      </c>
      <c r="CM46" s="1" t="s">
        <v>169</v>
      </c>
      <c r="CN46" s="1" t="s">
        <v>169</v>
      </c>
      <c r="CO46" s="1">
        <v>4943.1000000000004</v>
      </c>
      <c r="CP46">
        <v>2.5184401165228998</v>
      </c>
      <c r="CQ46">
        <f t="shared" si="2"/>
        <v>8.9536762890240151E-2</v>
      </c>
    </row>
    <row r="47" spans="1:95">
      <c r="A47" s="7">
        <v>37004</v>
      </c>
      <c r="B47" s="8" t="s">
        <v>575</v>
      </c>
      <c r="C47" s="1">
        <v>1835.3</v>
      </c>
      <c r="D47" s="1">
        <v>0.75929652497665601</v>
      </c>
      <c r="E47" s="8">
        <v>6.7447252891183904E-2</v>
      </c>
      <c r="F47" s="8">
        <v>1.1880715159469699</v>
      </c>
      <c r="G47" s="8">
        <v>0.134894505782368</v>
      </c>
      <c r="H47" s="8">
        <v>1.21522223760934E-2</v>
      </c>
      <c r="I47" s="8">
        <v>7.1014158022355599E-3</v>
      </c>
      <c r="J47" s="8">
        <v>1.8755774245104401E-2</v>
      </c>
      <c r="K47" s="1">
        <v>1.0939933926841901E-2</v>
      </c>
      <c r="L47" s="1">
        <v>3.50023228868326</v>
      </c>
      <c r="M47" s="8">
        <v>4.0343952024232399</v>
      </c>
      <c r="N47" s="8">
        <v>3.7673137455532499</v>
      </c>
      <c r="O47" s="1">
        <v>0.26708145686998802</v>
      </c>
      <c r="P47" s="1">
        <v>0.115305532700904</v>
      </c>
      <c r="Q47" s="1">
        <v>0.116010000573095</v>
      </c>
      <c r="R47" s="1">
        <v>0.115966796875</v>
      </c>
      <c r="S47" s="1">
        <v>7.0446787219124996E-4</v>
      </c>
      <c r="T47" s="1">
        <v>1.5367031655835699</v>
      </c>
      <c r="U47" s="1">
        <v>0.1495361328125</v>
      </c>
      <c r="V47" s="1">
        <v>9.4399491748723592E-3</v>
      </c>
      <c r="W47" s="1">
        <v>0.15625</v>
      </c>
      <c r="X47" s="1">
        <v>4.1076801961327097E-3</v>
      </c>
      <c r="Y47" s="1">
        <v>105</v>
      </c>
      <c r="Z47" s="8">
        <v>9.1996817185475505E-2</v>
      </c>
      <c r="AA47" s="8">
        <v>9.2830996269728197E-2</v>
      </c>
      <c r="AB47" s="8">
        <v>9.27734375E-2</v>
      </c>
      <c r="AC47" s="8">
        <v>8.3417908425269195E-4</v>
      </c>
      <c r="AD47" s="8">
        <v>5.7601940455153597</v>
      </c>
      <c r="AE47" s="8">
        <v>1.3427734375</v>
      </c>
      <c r="AF47" s="8">
        <v>2.44548119928939E-5</v>
      </c>
      <c r="AG47" s="8">
        <v>1.455078125</v>
      </c>
      <c r="AH47" s="1">
        <v>2.7057006152902402E-5</v>
      </c>
      <c r="AI47" s="1">
        <v>9.2398046449064398E-3</v>
      </c>
      <c r="AJ47" s="1">
        <v>2.40021943979432E-2</v>
      </c>
      <c r="AK47" s="1">
        <v>6.5957059363430902E-3</v>
      </c>
      <c r="AL47" s="1">
        <v>9.0197117306140707E-3</v>
      </c>
      <c r="AM47" s="1">
        <v>1.4153482180719E-4</v>
      </c>
      <c r="AN47" s="1">
        <v>1.62709676330176E-4</v>
      </c>
      <c r="AO47" s="1">
        <v>4.8320992246983002E-5</v>
      </c>
      <c r="AP47" s="1">
        <v>3.58622055981385E-5</v>
      </c>
      <c r="AQ47" s="1">
        <v>3.3243957681886301E-5</v>
      </c>
      <c r="AR47" s="1">
        <v>3.1146148201177401E-5</v>
      </c>
      <c r="AS47" s="1">
        <v>9.2882654658673503E-3</v>
      </c>
      <c r="AT47" s="8">
        <v>1.10234376122772E-2</v>
      </c>
      <c r="AU47" s="8">
        <v>8.2941664708634892E-3</v>
      </c>
      <c r="AV47" s="8">
        <v>1.3079296589632699E-2</v>
      </c>
      <c r="AW47" s="8">
        <v>3.0716485574780401E-4</v>
      </c>
      <c r="AX47" s="8">
        <v>3.37210194594718E-4</v>
      </c>
      <c r="AY47" s="8">
        <v>6.96033605033066E-5</v>
      </c>
      <c r="AZ47" s="8">
        <v>5.3926825520093702E-5</v>
      </c>
      <c r="BA47" s="8">
        <v>3.7308447318476099E-5</v>
      </c>
      <c r="BB47" s="1">
        <v>2.5799184378958199E-5</v>
      </c>
      <c r="BC47" s="1">
        <v>5.9425634715652196</v>
      </c>
      <c r="BD47" s="8">
        <v>1.4346830756653901</v>
      </c>
      <c r="BE47" s="8">
        <v>0.15951131016127601</v>
      </c>
      <c r="BF47" s="8">
        <v>0.36888551048449097</v>
      </c>
      <c r="BG47" s="8">
        <v>0.26419841032288299</v>
      </c>
      <c r="BH47" s="8">
        <v>0.124184514758239</v>
      </c>
      <c r="BI47" s="8">
        <v>0.148049916854056</v>
      </c>
      <c r="BJ47" s="8">
        <v>5.6783650612423298</v>
      </c>
      <c r="BK47" s="1">
        <v>1.4400476802198099</v>
      </c>
      <c r="BL47" s="1">
        <v>97.765781367218494</v>
      </c>
      <c r="BM47" s="8">
        <v>58.199951793155897</v>
      </c>
      <c r="BN47" s="8">
        <v>22.49280555588</v>
      </c>
      <c r="BO47" s="1">
        <v>3.9755564601764499</v>
      </c>
      <c r="BP47" s="1">
        <v>3.27E-2</v>
      </c>
      <c r="BQ47" s="8">
        <v>6.5</v>
      </c>
      <c r="BR47" s="8">
        <v>241.477</v>
      </c>
      <c r="BS47" s="8">
        <v>0.33400000000000002</v>
      </c>
      <c r="BT47" s="8">
        <v>7</v>
      </c>
      <c r="BU47" s="8">
        <v>5</v>
      </c>
      <c r="BV47" s="8">
        <v>19</v>
      </c>
      <c r="BW47" s="8">
        <v>7</v>
      </c>
      <c r="BX47" s="8">
        <v>55</v>
      </c>
      <c r="BY47" s="8">
        <v>25</v>
      </c>
      <c r="BZ47" s="8">
        <v>863.06122446060203</v>
      </c>
      <c r="CA47" s="1">
        <v>4</v>
      </c>
      <c r="CB47">
        <v>1.6259999999999999</v>
      </c>
      <c r="CC47">
        <v>8.9700000000000006</v>
      </c>
      <c r="CD47">
        <v>6</v>
      </c>
      <c r="CE47">
        <v>12</v>
      </c>
      <c r="CF47">
        <v>0</v>
      </c>
      <c r="CG47">
        <v>6163</v>
      </c>
      <c r="CH47">
        <v>28.38</v>
      </c>
      <c r="CI47">
        <v>-132.9</v>
      </c>
      <c r="CJ47">
        <v>244.5703</v>
      </c>
      <c r="CK47">
        <v>36.700000000000003</v>
      </c>
      <c r="CL47">
        <v>-115.96</v>
      </c>
      <c r="CM47" s="1" t="s">
        <v>169</v>
      </c>
      <c r="CN47" s="1" t="s">
        <v>169</v>
      </c>
      <c r="CO47" s="1">
        <v>1835.3</v>
      </c>
      <c r="CP47">
        <v>3.89287418893112</v>
      </c>
      <c r="CQ47">
        <f t="shared" si="2"/>
        <v>0.12556044337787009</v>
      </c>
    </row>
    <row r="48" spans="1:95">
      <c r="A48" s="7">
        <v>36763</v>
      </c>
      <c r="B48" s="8" t="s">
        <v>644</v>
      </c>
      <c r="C48" s="1">
        <v>2381.5</v>
      </c>
      <c r="D48" s="1">
        <v>5.3739667930520103E-2</v>
      </c>
      <c r="E48" s="8">
        <v>9.4633848749881098E-3</v>
      </c>
      <c r="F48" s="8">
        <v>7.3222880666807696E-2</v>
      </c>
      <c r="G48" s="8">
        <v>1.8926769749976199E-2</v>
      </c>
      <c r="H48" s="8">
        <v>2.89425100093139E-3</v>
      </c>
      <c r="I48" s="8">
        <v>1.6717441138457401E-3</v>
      </c>
      <c r="J48" s="8">
        <v>3.72881827427154E-3</v>
      </c>
      <c r="K48" s="1">
        <v>2.1931743744192998E-3</v>
      </c>
      <c r="L48" s="1">
        <v>6.2627617714295196</v>
      </c>
      <c r="M48" s="8">
        <v>7.27326955967908</v>
      </c>
      <c r="N48" s="8">
        <v>6.7680156655542998</v>
      </c>
      <c r="O48" s="1">
        <v>0.50525389412477695</v>
      </c>
      <c r="P48" s="1">
        <v>0.17820644533691599</v>
      </c>
      <c r="Q48" s="1">
        <v>0.17835279462402401</v>
      </c>
      <c r="R48" s="1">
        <v>0.17822265625</v>
      </c>
      <c r="S48" s="1">
        <v>1.46349287107272E-4</v>
      </c>
      <c r="T48" s="1">
        <v>2.18009281969485E-2</v>
      </c>
      <c r="U48" s="1">
        <v>0.23681640625</v>
      </c>
      <c r="V48" s="1">
        <v>2.1634423395943E-5</v>
      </c>
      <c r="W48" s="1">
        <v>0.255126953125</v>
      </c>
      <c r="X48" s="1">
        <v>1.6525242088389501E-5</v>
      </c>
      <c r="Y48" s="1">
        <v>60</v>
      </c>
      <c r="Z48" s="8">
        <v>0.15553308611109201</v>
      </c>
      <c r="AA48" s="8">
        <v>0.156973872011343</v>
      </c>
      <c r="AB48" s="8">
        <v>0.15625</v>
      </c>
      <c r="AC48" s="8">
        <v>1.4407859002509001E-3</v>
      </c>
      <c r="AD48" s="8">
        <v>1.61711092211555E-2</v>
      </c>
      <c r="AE48" s="8">
        <v>0.185546875</v>
      </c>
      <c r="AF48" s="8">
        <v>1.20959626671129E-4</v>
      </c>
      <c r="AG48" s="8">
        <v>0.41015625</v>
      </c>
      <c r="AH48" s="1">
        <v>3.5542620657254798E-6</v>
      </c>
      <c r="AI48" s="1">
        <v>7.9776828272203296E-5</v>
      </c>
      <c r="AJ48" s="1">
        <v>7.2677717461941998E-5</v>
      </c>
      <c r="AK48" s="1">
        <v>2.0316495449710301E-5</v>
      </c>
      <c r="AL48" s="1">
        <v>1.6515592029333801E-5</v>
      </c>
      <c r="AM48" s="1">
        <v>2.4951180012773699E-6</v>
      </c>
      <c r="AN48" s="1">
        <v>1.8258866724478201E-6</v>
      </c>
      <c r="AO48" s="1">
        <v>1.63668518915003E-6</v>
      </c>
      <c r="AP48" s="1">
        <v>1.6846233169255E-6</v>
      </c>
      <c r="AQ48" s="1">
        <v>5.2173749824116096E-7</v>
      </c>
      <c r="AR48" s="1">
        <v>5.9368592673874403E-7</v>
      </c>
      <c r="AS48" s="1">
        <v>1.3300086622317699E-4</v>
      </c>
      <c r="AT48" s="8">
        <v>1.9530363145844499E-4</v>
      </c>
      <c r="AU48" s="8">
        <v>1.6913746569274299E-5</v>
      </c>
      <c r="AV48" s="8">
        <v>1.2382339294626401E-5</v>
      </c>
      <c r="AW48" s="8">
        <v>4.0616091597539797E-6</v>
      </c>
      <c r="AX48" s="8">
        <v>2.0236721876685599E-6</v>
      </c>
      <c r="AY48" s="8">
        <v>1.2944167018591999E-6</v>
      </c>
      <c r="AZ48" s="8">
        <v>1.1469233859315101E-6</v>
      </c>
      <c r="BA48" s="8">
        <v>1.7050958568499201E-6</v>
      </c>
      <c r="BB48" s="1">
        <v>1.3044384359905201E-6</v>
      </c>
      <c r="BC48" s="1">
        <v>0.106393923713092</v>
      </c>
      <c r="BD48" s="8">
        <v>0.149410488003692</v>
      </c>
      <c r="BE48" s="8">
        <v>8.5362051885516602E-3</v>
      </c>
      <c r="BF48" s="8">
        <v>1.33179627764883E-2</v>
      </c>
      <c r="BG48" s="8">
        <v>1.092708398252E-2</v>
      </c>
      <c r="BH48" s="8">
        <v>1.0478768685629899E-2</v>
      </c>
      <c r="BI48" s="8">
        <v>3.38121321642019E-3</v>
      </c>
      <c r="BJ48" s="8">
        <v>9.5466839730571698E-2</v>
      </c>
      <c r="BK48" s="1">
        <v>0.14977749670317</v>
      </c>
      <c r="BL48" s="1">
        <v>25.2994231126616</v>
      </c>
      <c r="BM48" s="8">
        <v>16.009645809031301</v>
      </c>
      <c r="BN48" s="8">
        <v>9.7367169396052908</v>
      </c>
      <c r="BO48" s="1">
        <v>1.5430643764829199</v>
      </c>
      <c r="BP48" s="1">
        <v>0.04</v>
      </c>
      <c r="BQ48" s="8">
        <v>2.5</v>
      </c>
      <c r="BR48" s="8">
        <v>185.39400000000001</v>
      </c>
      <c r="BS48" s="8">
        <v>0.378</v>
      </c>
      <c r="BT48" s="8">
        <v>1</v>
      </c>
      <c r="BU48" s="8">
        <v>19</v>
      </c>
      <c r="BV48" s="8">
        <v>12</v>
      </c>
      <c r="BW48" s="8">
        <v>3</v>
      </c>
      <c r="BX48" s="8">
        <v>25</v>
      </c>
      <c r="BY48" s="8">
        <v>16</v>
      </c>
      <c r="BZ48" s="8">
        <v>809.10816335678101</v>
      </c>
      <c r="CA48" s="1">
        <v>1</v>
      </c>
      <c r="CB48">
        <v>0.39062000000000002</v>
      </c>
      <c r="CC48">
        <v>3.15</v>
      </c>
      <c r="CD48">
        <v>1</v>
      </c>
      <c r="CE48">
        <v>12</v>
      </c>
      <c r="CF48">
        <v>25</v>
      </c>
      <c r="CG48">
        <v>8022</v>
      </c>
      <c r="CH48">
        <v>14.45</v>
      </c>
      <c r="CI48">
        <v>-106.1</v>
      </c>
      <c r="CJ48">
        <v>179.47039971042199</v>
      </c>
      <c r="CK48">
        <v>35.9</v>
      </c>
      <c r="CL48">
        <v>-106.3</v>
      </c>
      <c r="CM48" s="1" t="s">
        <v>169</v>
      </c>
      <c r="CN48" s="1" t="s">
        <v>169</v>
      </c>
      <c r="CO48" s="1">
        <v>2381.5</v>
      </c>
      <c r="CP48">
        <v>6.9317889909181503</v>
      </c>
      <c r="CQ48">
        <f t="shared" si="2"/>
        <v>0.16377332536385047</v>
      </c>
    </row>
    <row r="49" spans="1:95">
      <c r="A49" s="7">
        <v>36763</v>
      </c>
      <c r="B49" s="8" t="s">
        <v>599</v>
      </c>
      <c r="C49" s="1">
        <v>3166.3</v>
      </c>
      <c r="D49" s="1">
        <v>0.21706217834155001</v>
      </c>
      <c r="E49" s="8">
        <v>0.10060859175201201</v>
      </c>
      <c r="F49" s="8">
        <v>0.43188204308098299</v>
      </c>
      <c r="G49" s="8">
        <v>0.20121718350402301</v>
      </c>
      <c r="H49" s="8">
        <v>5.74872864253239E-3</v>
      </c>
      <c r="I49" s="8">
        <v>4.0340105005444403E-3</v>
      </c>
      <c r="J49" s="8">
        <v>1.17453109117353E-2</v>
      </c>
      <c r="K49" s="1">
        <v>7.0979024517680298E-3</v>
      </c>
      <c r="L49" s="1">
        <v>4.6723533153782499</v>
      </c>
      <c r="M49" s="8">
        <v>4.9121962178174101</v>
      </c>
      <c r="N49" s="8">
        <v>4.7922747665978296</v>
      </c>
      <c r="O49" s="1">
        <v>0.119921451219582</v>
      </c>
      <c r="P49" s="1">
        <v>0.22823107458545</v>
      </c>
      <c r="Q49" s="1">
        <v>0.22829526290135699</v>
      </c>
      <c r="R49" s="1">
        <v>0.228271484375</v>
      </c>
      <c r="S49" s="1">
        <v>6.4188315907209899E-5</v>
      </c>
      <c r="T49" s="1">
        <v>0.52305249246209096</v>
      </c>
      <c r="U49" s="1">
        <v>0.233154296875</v>
      </c>
      <c r="V49" s="1">
        <v>3.6717392243041801E-3</v>
      </c>
      <c r="W49" s="1">
        <v>0.250244140625</v>
      </c>
      <c r="X49" s="1">
        <v>4.2456599147269796E-3</v>
      </c>
      <c r="Y49" s="1">
        <v>60</v>
      </c>
      <c r="Z49" s="8">
        <v>0.233644002898975</v>
      </c>
      <c r="AA49" s="8">
        <v>0.23599825929176599</v>
      </c>
      <c r="AB49" s="8">
        <v>0.234375</v>
      </c>
      <c r="AC49" s="8">
        <v>2.3542563927906302E-3</v>
      </c>
      <c r="AD49" s="8">
        <v>0.68348703587221904</v>
      </c>
      <c r="AE49" s="8">
        <v>0.46875</v>
      </c>
      <c r="AF49" s="8">
        <v>1.61288302541234E-4</v>
      </c>
      <c r="AG49" s="8">
        <v>1.19140625</v>
      </c>
      <c r="AH49" s="1">
        <v>2.7015895888948101E-5</v>
      </c>
      <c r="AI49" s="1">
        <v>1.4125425626898599E-3</v>
      </c>
      <c r="AJ49" s="1">
        <v>1.3288147466652099E-3</v>
      </c>
      <c r="AK49" s="1">
        <v>2.17804100457654E-3</v>
      </c>
      <c r="AL49" s="1">
        <v>2.6463556608697699E-3</v>
      </c>
      <c r="AM49" s="1">
        <v>1.2265535861718E-4</v>
      </c>
      <c r="AN49" s="1">
        <v>1.28826761081124E-4</v>
      </c>
      <c r="AO49" s="1">
        <v>5.9597416103174702E-5</v>
      </c>
      <c r="AP49" s="1">
        <v>5.1391887331458998E-5</v>
      </c>
      <c r="AQ49" s="1">
        <v>2.18592672116676E-5</v>
      </c>
      <c r="AR49" s="1">
        <v>2.17800679329077E-5</v>
      </c>
      <c r="AS49" s="1">
        <v>5.6647064644832403E-3</v>
      </c>
      <c r="AT49" s="8">
        <v>5.4145807230835197E-3</v>
      </c>
      <c r="AU49" s="8">
        <v>4.1077359737077502E-3</v>
      </c>
      <c r="AV49" s="8">
        <v>4.7580987245581501E-3</v>
      </c>
      <c r="AW49" s="8">
        <v>2.7760227795699602E-4</v>
      </c>
      <c r="AX49" s="8">
        <v>4.5428524095083499E-4</v>
      </c>
      <c r="AY49" s="8">
        <v>7.0074393431834197E-5</v>
      </c>
      <c r="AZ49" s="8">
        <v>4.3928922926549899E-5</v>
      </c>
      <c r="BA49" s="8">
        <v>4.1649840807135302E-5</v>
      </c>
      <c r="BB49" s="1">
        <v>5.3021361487486001E-5</v>
      </c>
      <c r="BC49" s="1">
        <v>1.0624469219943999</v>
      </c>
      <c r="BD49" s="8">
        <v>1.11731106247972</v>
      </c>
      <c r="BE49" s="8">
        <v>3.81431255846333E-2</v>
      </c>
      <c r="BF49" s="8">
        <v>0.13044533837384401</v>
      </c>
      <c r="BG49" s="8">
        <v>8.4294231979238798E-2</v>
      </c>
      <c r="BH49" s="8">
        <v>5.1985017451312197E-2</v>
      </c>
      <c r="BI49" s="8">
        <v>6.5267520581774693E-2</v>
      </c>
      <c r="BJ49" s="8">
        <v>0.97815269001516303</v>
      </c>
      <c r="BK49" s="1">
        <v>1.11851975949421</v>
      </c>
      <c r="BL49" s="1">
        <v>75.126531436128801</v>
      </c>
      <c r="BM49" s="8">
        <v>63.279736066063499</v>
      </c>
      <c r="BN49" s="8">
        <v>12.604028734209001</v>
      </c>
      <c r="BO49" s="1">
        <v>1.8965311880737199</v>
      </c>
      <c r="BP49" s="1">
        <v>0.05</v>
      </c>
      <c r="BQ49" s="8">
        <v>1.7</v>
      </c>
      <c r="BR49" s="8">
        <v>185.52799999999999</v>
      </c>
      <c r="BS49" s="8">
        <v>0.58099999999999996</v>
      </c>
      <c r="BT49" s="8">
        <v>3</v>
      </c>
      <c r="BU49" s="8">
        <v>30</v>
      </c>
      <c r="BV49" s="8">
        <v>0</v>
      </c>
      <c r="BW49" s="8">
        <v>4</v>
      </c>
      <c r="BX49" s="8">
        <v>7</v>
      </c>
      <c r="BY49" s="8">
        <v>46</v>
      </c>
      <c r="BZ49" s="8">
        <v>559.79591834545101</v>
      </c>
      <c r="CA49" s="1">
        <v>1</v>
      </c>
      <c r="CB49">
        <v>2.9278</v>
      </c>
      <c r="CC49">
        <v>3.15</v>
      </c>
      <c r="CD49">
        <v>1</v>
      </c>
      <c r="CE49">
        <v>12</v>
      </c>
      <c r="CF49">
        <v>25</v>
      </c>
      <c r="CG49">
        <v>10564</v>
      </c>
      <c r="CH49">
        <v>14.45</v>
      </c>
      <c r="CI49">
        <v>-106.1</v>
      </c>
      <c r="CJ49">
        <v>172.88526696314599</v>
      </c>
      <c r="CK49">
        <v>42.8</v>
      </c>
      <c r="CL49">
        <v>-109.6</v>
      </c>
      <c r="CM49" s="1" t="s">
        <v>169</v>
      </c>
      <c r="CN49" s="1" t="s">
        <v>169</v>
      </c>
      <c r="CO49" s="1">
        <v>3166.3</v>
      </c>
      <c r="CP49">
        <v>4.6401850041291102</v>
      </c>
      <c r="CQ49">
        <f t="shared" si="2"/>
        <v>0.15208976246871941</v>
      </c>
    </row>
    <row r="50" spans="1:95">
      <c r="A50" s="7">
        <v>37004</v>
      </c>
      <c r="B50" s="8" t="s">
        <v>644</v>
      </c>
      <c r="C50" s="1">
        <v>2626.8</v>
      </c>
      <c r="D50" s="1">
        <v>0.15446191271333401</v>
      </c>
      <c r="E50" s="8">
        <v>5.3426319513813297E-2</v>
      </c>
      <c r="F50" s="8">
        <v>0.25539703669594399</v>
      </c>
      <c r="G50" s="8">
        <v>0.106852639027627</v>
      </c>
      <c r="H50" s="8">
        <v>5.7000524612462701E-3</v>
      </c>
      <c r="I50" s="8">
        <v>3.6399072084658301E-3</v>
      </c>
      <c r="J50" s="8">
        <v>1.8530827105808899E-29</v>
      </c>
      <c r="K50" s="1">
        <v>1.1583982487144099E-30</v>
      </c>
      <c r="L50" s="1">
        <v>4.1010898560248297</v>
      </c>
      <c r="M50" s="8">
        <v>3.91772913918112</v>
      </c>
      <c r="N50" s="8">
        <v>4.0094094976029702</v>
      </c>
      <c r="O50" s="1">
        <v>9.1680358421854194E-2</v>
      </c>
      <c r="P50" s="1">
        <v>0.223945410111584</v>
      </c>
      <c r="Q50" s="1">
        <v>0.224022988864372</v>
      </c>
      <c r="R50" s="1">
        <v>0.2239990234375</v>
      </c>
      <c r="S50" s="1">
        <v>7.7578752788132199E-5</v>
      </c>
      <c r="T50" s="1">
        <v>9.9996827520423603E-2</v>
      </c>
      <c r="U50" s="1">
        <v>0.2825927734375</v>
      </c>
      <c r="V50" s="1">
        <v>5.2316892022513705E-4</v>
      </c>
      <c r="W50" s="1">
        <v>0.286865234375</v>
      </c>
      <c r="X50" s="1">
        <v>1.10099013548796E-4</v>
      </c>
      <c r="Y50" s="1">
        <v>40</v>
      </c>
      <c r="Z50" s="8">
        <v>0.25369390684034498</v>
      </c>
      <c r="AA50" s="8">
        <v>0.25399565434975502</v>
      </c>
      <c r="AB50" s="8">
        <v>0.25390625</v>
      </c>
      <c r="AC50" s="8">
        <v>3.0174750941064398E-4</v>
      </c>
      <c r="AD50" s="8">
        <v>0.297428406177562</v>
      </c>
      <c r="AE50" s="8">
        <v>0.46875</v>
      </c>
      <c r="AF50" s="8">
        <v>1.5377162908988099E-4</v>
      </c>
      <c r="AG50" s="8">
        <v>0.5078125</v>
      </c>
      <c r="AH50" s="1">
        <v>4.0055293181630701E-5</v>
      </c>
      <c r="AI50" s="1">
        <v>6.6395823821170001E-4</v>
      </c>
      <c r="AJ50" s="1">
        <v>5.34396414609763E-4</v>
      </c>
      <c r="AK50" s="1">
        <v>1.6948886479498999E-4</v>
      </c>
      <c r="AL50" s="1">
        <v>3.3234842353333598E-5</v>
      </c>
      <c r="AM50" s="1">
        <v>8.3253935003874398E-5</v>
      </c>
      <c r="AN50" s="1">
        <v>9.7281374797911097E-5</v>
      </c>
      <c r="AO50" s="1">
        <v>5.1511741907026999E-5</v>
      </c>
      <c r="AP50" s="1">
        <v>4.0267372218423001E-5</v>
      </c>
      <c r="AQ50" s="1">
        <v>5.0496468895046496E-6</v>
      </c>
      <c r="AR50" s="1">
        <v>4.9517220419354303E-6</v>
      </c>
      <c r="AS50" s="1">
        <v>3.7297807567770699E-4</v>
      </c>
      <c r="AT50" s="8">
        <v>4.8302628374747398E-4</v>
      </c>
      <c r="AU50" s="8">
        <v>3.49314606505858E-4</v>
      </c>
      <c r="AV50" s="8">
        <v>3.4872868198718902E-4</v>
      </c>
      <c r="AW50" s="8">
        <v>2.2918692545537099E-5</v>
      </c>
      <c r="AX50" s="8">
        <v>2.1603996395337701E-5</v>
      </c>
      <c r="AY50" s="8">
        <v>1.79507222989541E-5</v>
      </c>
      <c r="AZ50" s="8">
        <v>2.7973773374357801E-5</v>
      </c>
      <c r="BA50" s="8">
        <v>1.24821485598281E-5</v>
      </c>
      <c r="BB50" s="1">
        <v>1.4149721037167099E-5</v>
      </c>
      <c r="BC50" s="1">
        <v>0.54809648236063702</v>
      </c>
      <c r="BD50" s="8">
        <v>0.35299429447591701</v>
      </c>
      <c r="BE50" s="8">
        <v>0.40540099967478099</v>
      </c>
      <c r="BF50" s="8">
        <v>1.7394788674537E-2</v>
      </c>
      <c r="BG50" s="8">
        <v>0.21139789417465901</v>
      </c>
      <c r="BH50" s="8">
        <v>0.24161969740131201</v>
      </c>
      <c r="BI50" s="8">
        <v>0.27436182294077099</v>
      </c>
      <c r="BJ50" s="8">
        <v>0.33669858818597798</v>
      </c>
      <c r="BK50" s="1">
        <v>0.42776751875855601</v>
      </c>
      <c r="BL50" s="1">
        <v>44.8060852829596</v>
      </c>
      <c r="BM50" s="8">
        <v>34.206087186175601</v>
      </c>
      <c r="BN50" s="8">
        <v>2.5927244190417298</v>
      </c>
      <c r="BO50" s="1">
        <v>19.283285832513201</v>
      </c>
      <c r="BP50" s="1">
        <v>0.1</v>
      </c>
      <c r="BQ50" s="8">
        <v>2</v>
      </c>
      <c r="BR50" s="8">
        <v>261.26299999999998</v>
      </c>
      <c r="BS50" s="8">
        <v>0.35099999999999998</v>
      </c>
      <c r="BT50" s="8">
        <v>8</v>
      </c>
      <c r="BU50" s="8">
        <v>0</v>
      </c>
      <c r="BV50" s="8">
        <v>7</v>
      </c>
      <c r="BW50" s="8">
        <v>8</v>
      </c>
      <c r="BX50" s="8">
        <v>40</v>
      </c>
      <c r="BY50" s="8">
        <v>6</v>
      </c>
      <c r="BZ50" s="8">
        <v>934.23860538005795</v>
      </c>
      <c r="CA50" s="1">
        <v>3</v>
      </c>
      <c r="CB50">
        <v>1.5401</v>
      </c>
      <c r="CC50">
        <v>8.9700000000000006</v>
      </c>
      <c r="CD50">
        <v>6</v>
      </c>
      <c r="CE50">
        <v>12</v>
      </c>
      <c r="CF50">
        <v>0</v>
      </c>
      <c r="CG50">
        <v>8868</v>
      </c>
      <c r="CH50">
        <v>28.38</v>
      </c>
      <c r="CI50">
        <v>-132.9</v>
      </c>
      <c r="CJ50">
        <v>259.04325457401302</v>
      </c>
      <c r="CK50">
        <v>35.9</v>
      </c>
      <c r="CL50">
        <v>-106.3</v>
      </c>
      <c r="CM50" s="1" t="s">
        <v>169</v>
      </c>
      <c r="CN50" s="1" t="s">
        <v>169</v>
      </c>
      <c r="CO50" s="1">
        <v>2626.8</v>
      </c>
      <c r="CP50">
        <v>4.1221449649902002</v>
      </c>
      <c r="CQ50">
        <f t="shared" si="2"/>
        <v>0.11273546738723006</v>
      </c>
    </row>
    <row r="51" spans="1:95">
      <c r="A51" s="7">
        <v>37324</v>
      </c>
      <c r="B51" s="8" t="s">
        <v>599</v>
      </c>
      <c r="C51" s="1">
        <v>5430.6</v>
      </c>
      <c r="D51" s="1">
        <v>0.29896332910414603</v>
      </c>
      <c r="E51" s="8">
        <v>8.7330184155009205E-2</v>
      </c>
      <c r="F51" s="8">
        <v>0.47232004911953501</v>
      </c>
      <c r="G51" s="8">
        <v>0.17466036831001799</v>
      </c>
      <c r="H51" s="8">
        <v>3.6594546739424097E-2</v>
      </c>
      <c r="I51" s="8">
        <v>2.1455369395350199E-2</v>
      </c>
      <c r="J51" s="8">
        <v>3.3586514049850899E-2</v>
      </c>
      <c r="K51" s="1">
        <v>1.99067580449813E-2</v>
      </c>
      <c r="L51" s="1">
        <v>4.4805597365166401</v>
      </c>
      <c r="M51" s="8">
        <v>5.5151504635705599</v>
      </c>
      <c r="N51" s="8">
        <v>4.9978551000435996</v>
      </c>
      <c r="O51" s="1">
        <v>0.51729536352696204</v>
      </c>
      <c r="P51" s="1">
        <v>0.20070168150901199</v>
      </c>
      <c r="Q51" s="1">
        <v>0.20317413501492401</v>
      </c>
      <c r="R51" s="1">
        <v>0.20263671875</v>
      </c>
      <c r="S51" s="1">
        <v>2.4724535059126901E-3</v>
      </c>
      <c r="T51" s="1">
        <v>0.80529897745993195</v>
      </c>
      <c r="U51" s="1">
        <v>0.20751953125</v>
      </c>
      <c r="V51" s="1">
        <v>5.4795653215683297E-2</v>
      </c>
      <c r="W51" s="1">
        <v>0.2197265625</v>
      </c>
      <c r="X51" s="1">
        <v>2.86488455026945E-2</v>
      </c>
      <c r="Y51" s="1">
        <v>40</v>
      </c>
      <c r="Z51" s="8">
        <v>0.167985132363762</v>
      </c>
      <c r="AA51" s="8">
        <v>0.181998460791542</v>
      </c>
      <c r="AB51" s="8">
        <v>0.17578125</v>
      </c>
      <c r="AC51" s="8">
        <v>1.40133284277798E-2</v>
      </c>
      <c r="AD51" s="8">
        <v>0.62898819120861105</v>
      </c>
      <c r="AE51" s="8">
        <v>0.234375</v>
      </c>
      <c r="AF51" s="8">
        <v>0.12647205272520101</v>
      </c>
      <c r="AG51" s="8">
        <v>0.3515625</v>
      </c>
      <c r="AH51" s="1">
        <v>9.52243810261676E-3</v>
      </c>
      <c r="AI51" s="1">
        <v>7.7621707859615197E-2</v>
      </c>
      <c r="AJ51" s="1">
        <v>6.01241678345147E-2</v>
      </c>
      <c r="AK51" s="1">
        <v>5.2424971273150101E-2</v>
      </c>
      <c r="AL51" s="1">
        <v>5.2656712118318197E-2</v>
      </c>
      <c r="AM51" s="1">
        <v>7.1733818071654304E-3</v>
      </c>
      <c r="AN51" s="1">
        <v>7.8427823242811102E-3</v>
      </c>
      <c r="AO51" s="1">
        <v>1.8950858373403599E-3</v>
      </c>
      <c r="AP51" s="1">
        <v>1.31989279759296E-3</v>
      </c>
      <c r="AQ51" s="1">
        <v>2.29077191537951E-4</v>
      </c>
      <c r="AR51" s="1">
        <v>2.3707142292959501E-4</v>
      </c>
      <c r="AS51" s="1">
        <v>3.1838263410063801E-2</v>
      </c>
      <c r="AT51" s="8">
        <v>2.37329395761826E-2</v>
      </c>
      <c r="AU51" s="8">
        <v>8.7992139440746395E-2</v>
      </c>
      <c r="AV51" s="8">
        <v>4.7044447408463502E-2</v>
      </c>
      <c r="AW51" s="8">
        <v>5.9938302527617997E-3</v>
      </c>
      <c r="AX51" s="8">
        <v>6.1481316868296203E-3</v>
      </c>
      <c r="AY51" s="8">
        <v>1.1752858362828601E-3</v>
      </c>
      <c r="AZ51" s="8">
        <v>1.01263428221498E-3</v>
      </c>
      <c r="BA51" s="8">
        <v>6.3833703186202604E-4</v>
      </c>
      <c r="BB51" s="1">
        <v>9.6358854401220402E-4</v>
      </c>
      <c r="BC51" s="1">
        <v>1.5000587458849499</v>
      </c>
      <c r="BD51" s="8">
        <v>1.42272535003099</v>
      </c>
      <c r="BE51" s="8">
        <v>0.53869108123864895</v>
      </c>
      <c r="BF51" s="8">
        <v>0.52198486701416202</v>
      </c>
      <c r="BG51" s="8">
        <v>0.53033797412640504</v>
      </c>
      <c r="BH51" s="8">
        <v>0.37767053837466302</v>
      </c>
      <c r="BI51" s="8">
        <v>1.18130773660899E-2</v>
      </c>
      <c r="BJ51" s="8">
        <v>0.96972077175854099</v>
      </c>
      <c r="BK51" s="1">
        <v>1.47199947594319</v>
      </c>
      <c r="BL51" s="1">
        <v>12.906842445207699</v>
      </c>
      <c r="BM51" s="8">
        <v>8.9467201220198902</v>
      </c>
      <c r="BN51" s="8">
        <v>2.82849582543265</v>
      </c>
      <c r="BO51" s="1">
        <v>0.100224141762407</v>
      </c>
      <c r="BP51" s="1">
        <v>0.08</v>
      </c>
      <c r="BQ51" s="8">
        <v>2.2000000000000002</v>
      </c>
      <c r="BR51" s="8">
        <v>249.53200000000001</v>
      </c>
      <c r="BS51" s="8">
        <v>0.441</v>
      </c>
      <c r="BT51" s="8">
        <v>5</v>
      </c>
      <c r="BU51" s="8">
        <v>30</v>
      </c>
      <c r="BV51" s="8">
        <v>0</v>
      </c>
      <c r="BW51" s="8">
        <v>6</v>
      </c>
      <c r="BX51" s="8">
        <v>20</v>
      </c>
      <c r="BY51" s="8">
        <v>20</v>
      </c>
      <c r="BZ51" s="8">
        <v>372.244897961616</v>
      </c>
      <c r="CA51" s="1">
        <v>4</v>
      </c>
      <c r="CB51">
        <v>20.485299999999999</v>
      </c>
      <c r="CC51">
        <v>0.61</v>
      </c>
      <c r="CD51">
        <v>1</v>
      </c>
      <c r="CE51">
        <v>20</v>
      </c>
      <c r="CF51">
        <v>24</v>
      </c>
      <c r="CG51">
        <v>17970</v>
      </c>
      <c r="CH51">
        <v>6.9</v>
      </c>
      <c r="CI51">
        <v>-147.30000000000001</v>
      </c>
      <c r="CJ51">
        <v>233.725104293535</v>
      </c>
      <c r="CK51">
        <v>42.8</v>
      </c>
      <c r="CL51">
        <v>-109.6</v>
      </c>
      <c r="CM51" s="1" t="s">
        <v>169</v>
      </c>
      <c r="CN51" s="1" t="s">
        <v>169</v>
      </c>
      <c r="CO51" s="1">
        <v>5430.6</v>
      </c>
      <c r="CP51">
        <v>5.8372995703487804</v>
      </c>
      <c r="CQ51">
        <f t="shared" si="2"/>
        <v>0.83944447030518088</v>
      </c>
    </row>
    <row r="52" spans="1:95">
      <c r="A52" s="7">
        <v>37482</v>
      </c>
      <c r="B52" s="8" t="s">
        <v>569</v>
      </c>
      <c r="C52" s="1">
        <v>5055.7</v>
      </c>
      <c r="D52" s="1">
        <v>3.7077284646872398E-2</v>
      </c>
      <c r="E52" s="8">
        <v>7.3541265173841797E-3</v>
      </c>
      <c r="F52" s="8">
        <v>5.6584503853159503E-2</v>
      </c>
      <c r="G52" s="8">
        <v>1.4708253034768399E-2</v>
      </c>
      <c r="H52" s="8">
        <v>6.7591446435768497E-3</v>
      </c>
      <c r="I52" s="8">
        <v>3.9609937979714904E-3</v>
      </c>
      <c r="J52" s="8">
        <v>6.1462259420899997E-3</v>
      </c>
      <c r="K52" s="1">
        <v>3.6022735003857199E-3</v>
      </c>
      <c r="L52" s="1">
        <v>3.7063149888193698</v>
      </c>
      <c r="M52" s="8">
        <v>3.8520670904063499</v>
      </c>
      <c r="N52" s="8">
        <v>3.7791910396128601</v>
      </c>
      <c r="O52" s="1">
        <v>7.2876050793489397E-2</v>
      </c>
      <c r="P52" s="1">
        <v>0.20086332590537601</v>
      </c>
      <c r="Q52" s="1">
        <v>0.21407322150883401</v>
      </c>
      <c r="R52" s="1">
        <v>0.20994740131835901</v>
      </c>
      <c r="S52" s="1">
        <v>1.3209895603458E-2</v>
      </c>
      <c r="T52" s="1">
        <v>9.6851629581011494E-3</v>
      </c>
      <c r="U52" s="1">
        <v>0.21116802574462901</v>
      </c>
      <c r="V52" s="1">
        <v>6.6962910731676898E-3</v>
      </c>
      <c r="W52" s="1">
        <v>0.21605052344970699</v>
      </c>
      <c r="X52" s="1">
        <v>2.6532952760289202E-3</v>
      </c>
      <c r="Y52" s="1">
        <v>40</v>
      </c>
      <c r="Z52" s="8">
        <v>0.20717557379697499</v>
      </c>
      <c r="AA52" s="8">
        <v>0.328265501402774</v>
      </c>
      <c r="AB52" s="8">
        <v>0.25388988066406198</v>
      </c>
      <c r="AC52" s="8">
        <v>0.12108992760579999</v>
      </c>
      <c r="AD52" s="8">
        <v>9.3911799960752201E-3</v>
      </c>
      <c r="AE52" s="8">
        <v>0.33200984394531302</v>
      </c>
      <c r="AF52" s="8">
        <v>4.9630182055597201E-4</v>
      </c>
      <c r="AG52" s="8">
        <v>0.68354967871093797</v>
      </c>
      <c r="AH52" s="1">
        <v>8.7363420546818097E-5</v>
      </c>
      <c r="AI52" s="1">
        <v>3.8092352186026301E-3</v>
      </c>
      <c r="AJ52" s="1">
        <v>5.1130844785168498E-3</v>
      </c>
      <c r="AK52" s="1">
        <v>2.11293302509547E-3</v>
      </c>
      <c r="AL52" s="1">
        <v>1.9614514228095299E-3</v>
      </c>
      <c r="AM52" s="1">
        <v>7.3171149580539505E-5</v>
      </c>
      <c r="AN52" s="1">
        <v>6.7665294591531396E-5</v>
      </c>
      <c r="AO52" s="1">
        <v>1.2974973084051801E-5</v>
      </c>
      <c r="AP52" s="1">
        <v>1.0446057682466499E-5</v>
      </c>
      <c r="AQ52" s="1">
        <v>2.02795773455828E-5</v>
      </c>
      <c r="AR52" s="1">
        <v>1.4914858432722001E-5</v>
      </c>
      <c r="AS52" s="1">
        <v>4.5687921266394102E-3</v>
      </c>
      <c r="AT52" s="8">
        <v>5.0780829135799403E-3</v>
      </c>
      <c r="AU52" s="8">
        <v>3.5316520020169501E-3</v>
      </c>
      <c r="AV52" s="8">
        <v>4.6902683550700004E-3</v>
      </c>
      <c r="AW52" s="8">
        <v>1.1268784246831701E-4</v>
      </c>
      <c r="AX52" s="8">
        <v>1.39527655465609E-4</v>
      </c>
      <c r="AY52" s="8">
        <v>8.08468582455332E-5</v>
      </c>
      <c r="AZ52" s="8">
        <v>1.04435090340566E-4</v>
      </c>
      <c r="BA52" s="8">
        <v>2.8497664804443898E-5</v>
      </c>
      <c r="BB52" s="1">
        <v>2.91227123679076E-5</v>
      </c>
      <c r="BC52" s="1">
        <v>4.2360870421126497E-2</v>
      </c>
      <c r="BD52" s="8">
        <v>1.2306004944833601E-2</v>
      </c>
      <c r="BE52" s="8">
        <v>2.72152754383637E-2</v>
      </c>
      <c r="BF52" s="8">
        <v>2.2744711856333099E-2</v>
      </c>
      <c r="BG52" s="8">
        <v>2.49799936473484E-2</v>
      </c>
      <c r="BH52" s="8">
        <v>5.9469101331034403E-3</v>
      </c>
      <c r="BI52" s="8">
        <v>3.1611658245794599E-3</v>
      </c>
      <c r="BJ52" s="8">
        <v>1.7380876773778101E-2</v>
      </c>
      <c r="BK52" s="1">
        <v>1.3667607611922299E-2</v>
      </c>
      <c r="BL52" s="1">
        <v>8.3715480045143291</v>
      </c>
      <c r="BM52" s="8">
        <v>5.3668430006629704</v>
      </c>
      <c r="BN52" s="8">
        <v>1.6957918812610699</v>
      </c>
      <c r="BO52" s="1">
        <v>3.6138885550938797E-2</v>
      </c>
      <c r="BP52" s="1">
        <v>0.1</v>
      </c>
      <c r="BQ52" s="8">
        <v>2.2000000000000002</v>
      </c>
      <c r="BR52" s="8">
        <v>206.59899999999999</v>
      </c>
      <c r="BS52" s="8">
        <v>0.504</v>
      </c>
      <c r="BT52" s="8">
        <v>11</v>
      </c>
      <c r="BU52" s="8">
        <v>45</v>
      </c>
      <c r="BV52" s="8">
        <v>0</v>
      </c>
      <c r="BW52" s="8">
        <v>12</v>
      </c>
      <c r="BX52" s="8">
        <v>38</v>
      </c>
      <c r="BY52" s="8">
        <v>59</v>
      </c>
      <c r="BZ52" s="8">
        <v>504.08242869377102</v>
      </c>
      <c r="CA52" s="1">
        <v>1</v>
      </c>
      <c r="CB52">
        <v>-11.5634</v>
      </c>
      <c r="CC52">
        <v>0.27</v>
      </c>
      <c r="CD52">
        <v>7</v>
      </c>
      <c r="CE52">
        <v>48</v>
      </c>
      <c r="CF52">
        <v>32</v>
      </c>
      <c r="CG52">
        <v>17537</v>
      </c>
      <c r="CH52">
        <v>-6.9</v>
      </c>
      <c r="CI52">
        <v>-126.2</v>
      </c>
      <c r="CJ52">
        <v>197.68947463216799</v>
      </c>
      <c r="CK52">
        <v>37</v>
      </c>
      <c r="CL52">
        <v>-113.6</v>
      </c>
      <c r="CM52" s="1" t="s">
        <v>169</v>
      </c>
      <c r="CN52" s="1" t="s">
        <v>169</v>
      </c>
      <c r="CO52" s="1">
        <v>5055.7</v>
      </c>
      <c r="CP52">
        <v>3.6379691825754401</v>
      </c>
      <c r="CQ52">
        <f t="shared" si="2"/>
        <v>0.14122185703741996</v>
      </c>
    </row>
    <row r="55" spans="1:95">
      <c r="A55" s="30" t="s">
        <v>673</v>
      </c>
    </row>
    <row r="56" spans="1:95">
      <c r="A56" s="7">
        <v>37324</v>
      </c>
      <c r="B56" s="8" t="s">
        <v>88</v>
      </c>
      <c r="C56" s="1">
        <v>6747.3563889507304</v>
      </c>
      <c r="D56" s="1">
        <v>718.28732629837998</v>
      </c>
      <c r="E56" s="8">
        <v>757.54176213712105</v>
      </c>
      <c r="F56" s="8">
        <v>1135.08017460017</v>
      </c>
      <c r="G56" s="8">
        <v>1515.0835242742401</v>
      </c>
      <c r="H56" s="8">
        <v>112.870119031703</v>
      </c>
      <c r="I56" s="8">
        <v>66.473294936727399</v>
      </c>
      <c r="J56" s="8">
        <v>146.824088275815</v>
      </c>
      <c r="K56" s="1">
        <v>90.449042833166502</v>
      </c>
      <c r="L56" s="1">
        <v>5.2612670840258602</v>
      </c>
      <c r="M56" s="8">
        <v>4.94849437563298</v>
      </c>
      <c r="N56" s="8">
        <v>5.1048807298294196</v>
      </c>
      <c r="O56" s="1">
        <v>0.15638635419644201</v>
      </c>
      <c r="P56" s="1">
        <v>0.188431560396459</v>
      </c>
      <c r="Q56" s="1">
        <v>0.20079883285816999</v>
      </c>
      <c r="R56" s="1">
        <v>0.19287109375</v>
      </c>
      <c r="S56" s="1">
        <v>1.2367272461710399E-2</v>
      </c>
      <c r="T56" s="1">
        <v>8072598.8268124796</v>
      </c>
      <c r="U56" s="1">
        <v>0.1953125</v>
      </c>
      <c r="V56" s="1">
        <v>1936783.3086854699</v>
      </c>
      <c r="W56" s="1">
        <v>0.2197265625</v>
      </c>
      <c r="X56" s="1">
        <v>1127745.1757607399</v>
      </c>
      <c r="Y56" s="1">
        <v>40</v>
      </c>
      <c r="Z56" s="8">
        <v>0.16043332122330201</v>
      </c>
      <c r="AA56" s="8">
        <v>0.22253881390948799</v>
      </c>
      <c r="AB56" s="8">
        <v>0.21484375</v>
      </c>
      <c r="AC56" s="8">
        <v>6.2105492686186203E-2</v>
      </c>
      <c r="AD56" s="8">
        <v>7922602.0973038403</v>
      </c>
      <c r="AE56" s="8">
        <v>0.48828125</v>
      </c>
      <c r="AF56" s="8">
        <v>105996.209076115</v>
      </c>
      <c r="AG56" s="8">
        <v>0.5859375</v>
      </c>
      <c r="AH56" s="1">
        <v>11084.4248811903</v>
      </c>
      <c r="AI56" s="1">
        <v>1104146.98887003</v>
      </c>
      <c r="AJ56" s="1">
        <v>1211549.43847103</v>
      </c>
      <c r="AK56" s="1">
        <v>511948.86800078797</v>
      </c>
      <c r="AL56" s="1">
        <v>421197.25859891402</v>
      </c>
      <c r="AM56" s="1">
        <v>49168.275043248803</v>
      </c>
      <c r="AN56" s="1">
        <v>27167.495739555401</v>
      </c>
      <c r="AO56" s="1">
        <v>9434.0083682347395</v>
      </c>
      <c r="AP56" s="1">
        <v>8453.42604489732</v>
      </c>
      <c r="AQ56" s="1">
        <v>2744.1113210415901</v>
      </c>
      <c r="AR56" s="1">
        <v>2424.5559042191098</v>
      </c>
      <c r="AS56" s="1">
        <v>1140725.78796823</v>
      </c>
      <c r="AT56" s="8">
        <v>1340529.6519806299</v>
      </c>
      <c r="AU56" s="8">
        <v>1184720.7315364301</v>
      </c>
      <c r="AV56" s="8">
        <v>1433675.3840745201</v>
      </c>
      <c r="AW56" s="8">
        <v>119750.31583700499</v>
      </c>
      <c r="AX56" s="8">
        <v>148829.92475727401</v>
      </c>
      <c r="AY56" s="8">
        <v>13907.576724512301</v>
      </c>
      <c r="AZ56" s="8">
        <v>15212.115043390801</v>
      </c>
      <c r="BA56" s="8">
        <v>6118.1460591201403</v>
      </c>
      <c r="BB56" s="1">
        <v>5810.3864386086898</v>
      </c>
      <c r="BC56" s="1">
        <v>8890455.1468844693</v>
      </c>
      <c r="BD56" s="8">
        <v>3837218.7138415398</v>
      </c>
      <c r="BE56" s="8">
        <v>3905224.2331651002</v>
      </c>
      <c r="BF56" s="8">
        <v>5767275.2201380897</v>
      </c>
      <c r="BG56" s="8">
        <v>4836249.7266515996</v>
      </c>
      <c r="BH56" s="8">
        <v>1759561.1166686199</v>
      </c>
      <c r="BI56" s="8">
        <v>1316668.8798036999</v>
      </c>
      <c r="BJ56" s="8">
        <v>4054205.4202328702</v>
      </c>
      <c r="BK56" s="1">
        <v>4221410.0465540998</v>
      </c>
      <c r="BL56" s="1">
        <v>10.0565161473901</v>
      </c>
      <c r="BM56" s="8">
        <v>14.6717860235171</v>
      </c>
      <c r="BN56" s="8">
        <v>1.83829530098311</v>
      </c>
      <c r="BO56" s="1">
        <v>0.16906060201477899</v>
      </c>
      <c r="BP56" s="1">
        <v>0.15</v>
      </c>
      <c r="BQ56" s="8">
        <v>0.57999999999999996</v>
      </c>
      <c r="BR56" s="8">
        <v>248.43899999999999</v>
      </c>
      <c r="BS56" s="8">
        <v>0.34599999999999997</v>
      </c>
      <c r="BT56" s="8">
        <v>6</v>
      </c>
      <c r="BU56" s="8">
        <v>53</v>
      </c>
      <c r="BV56" s="8">
        <v>29</v>
      </c>
      <c r="BW56" s="8">
        <v>7</v>
      </c>
      <c r="BX56" s="8">
        <v>31</v>
      </c>
      <c r="BY56" s="8">
        <v>12</v>
      </c>
      <c r="BZ56" s="8">
        <v>264.43112242221798</v>
      </c>
      <c r="CA56" s="1">
        <v>4</v>
      </c>
      <c r="CB56">
        <v>37.8309</v>
      </c>
      <c r="CC56">
        <v>0.61</v>
      </c>
      <c r="CD56">
        <v>1</v>
      </c>
      <c r="CE56">
        <v>20</v>
      </c>
      <c r="CF56">
        <v>24</v>
      </c>
      <c r="CG56">
        <v>22250</v>
      </c>
      <c r="CH56">
        <v>6.9</v>
      </c>
      <c r="CI56">
        <v>-147.30000000000001</v>
      </c>
      <c r="CJ56">
        <v>242.78795778624001</v>
      </c>
      <c r="CK56">
        <v>50.2</v>
      </c>
      <c r="CL56">
        <v>-95.9</v>
      </c>
      <c r="CM56" s="1">
        <v>6747.3563889507304</v>
      </c>
      <c r="CN56" s="1">
        <v>242.68052325826901</v>
      </c>
      <c r="CO56" s="1">
        <v>6746.1</v>
      </c>
      <c r="CP56">
        <v>5.7514473078893902</v>
      </c>
      <c r="CQ56">
        <f>ABS($CP56-$N56)</f>
        <v>0.64656657805997053</v>
      </c>
    </row>
    <row r="57" spans="1:95">
      <c r="A57" s="31">
        <v>37324</v>
      </c>
      <c r="B57" s="32" t="s">
        <v>527</v>
      </c>
      <c r="C57" s="33">
        <v>4344.52018903505</v>
      </c>
      <c r="D57" s="33">
        <v>1753.4175390686901</v>
      </c>
      <c r="E57" s="32">
        <v>444.272854944247</v>
      </c>
      <c r="F57" s="32">
        <v>2547.8488914936702</v>
      </c>
      <c r="G57" s="32">
        <v>888.545709888494</v>
      </c>
      <c r="H57" s="32">
        <v>258.48926373407397</v>
      </c>
      <c r="I57" s="32">
        <v>154.85947617086799</v>
      </c>
      <c r="J57" s="32">
        <v>232.03494513645299</v>
      </c>
      <c r="K57" s="33">
        <v>134.56194379112199</v>
      </c>
      <c r="L57" s="33">
        <v>4.9917037058082503</v>
      </c>
      <c r="M57" s="32">
        <v>3.4589378968254301</v>
      </c>
      <c r="N57" s="32">
        <v>4.2253208013168404</v>
      </c>
      <c r="O57" s="33">
        <v>0.766382904491408</v>
      </c>
      <c r="P57" s="33">
        <v>0.187724535078308</v>
      </c>
      <c r="Q57" s="32">
        <v>0.201261322634714</v>
      </c>
      <c r="R57" s="32">
        <v>0.1953125</v>
      </c>
      <c r="S57" s="32">
        <v>1.3536787556405999E-2</v>
      </c>
      <c r="T57" s="32">
        <v>43994748.071675196</v>
      </c>
      <c r="U57" s="32">
        <v>0.19775390625</v>
      </c>
      <c r="V57" s="32">
        <v>14346291.012981899</v>
      </c>
      <c r="W57" s="32">
        <v>0.224609375</v>
      </c>
      <c r="X57" s="33">
        <v>3858682.19325434</v>
      </c>
      <c r="Y57" s="33">
        <v>60</v>
      </c>
      <c r="Z57" s="32">
        <v>0.199941551287944</v>
      </c>
      <c r="AA57" s="32">
        <v>0.21804849096014201</v>
      </c>
      <c r="AB57" s="32">
        <v>0.205078125</v>
      </c>
      <c r="AC57" s="32">
        <v>1.8106939672198102E-2</v>
      </c>
      <c r="AD57" s="32">
        <v>31518708.115318399</v>
      </c>
      <c r="AE57" s="32">
        <v>0.234375</v>
      </c>
      <c r="AF57" s="32">
        <v>714193.25171355298</v>
      </c>
      <c r="AG57" s="32">
        <v>0.361328125</v>
      </c>
      <c r="AH57" s="33">
        <v>990318.26466184598</v>
      </c>
      <c r="AI57" s="33">
        <v>4463425.2376895696</v>
      </c>
      <c r="AJ57" s="32">
        <v>5190483.5505983401</v>
      </c>
      <c r="AK57" s="32">
        <v>2739055.9815545999</v>
      </c>
      <c r="AL57" s="32">
        <v>2483142.1838244498</v>
      </c>
      <c r="AM57" s="32">
        <v>128821.044292156</v>
      </c>
      <c r="AN57" s="32">
        <v>111199.769195908</v>
      </c>
      <c r="AO57" s="32">
        <v>25925.5371979384</v>
      </c>
      <c r="AP57" s="32">
        <v>23485.189214867802</v>
      </c>
      <c r="AQ57" s="32">
        <v>12407.263044814399</v>
      </c>
      <c r="AR57" s="33">
        <v>7764.1388163173797</v>
      </c>
      <c r="AS57" s="33">
        <v>4577724.1418296099</v>
      </c>
      <c r="AT57" s="32">
        <v>4742305.3130460698</v>
      </c>
      <c r="AU57" s="32">
        <v>2973562.9912401498</v>
      </c>
      <c r="AV57" s="32">
        <v>3155351.2289965702</v>
      </c>
      <c r="AW57" s="32">
        <v>194591.82534699401</v>
      </c>
      <c r="AX57" s="32">
        <v>190473.72056638901</v>
      </c>
      <c r="AY57" s="32">
        <v>95495.645968345503</v>
      </c>
      <c r="AZ57" s="32">
        <v>90304.722116610094</v>
      </c>
      <c r="BA57" s="32">
        <v>22512.220521827199</v>
      </c>
      <c r="BB57" s="33">
        <v>42301.279204939703</v>
      </c>
      <c r="BC57" s="33">
        <v>75227336.253199801</v>
      </c>
      <c r="BD57" s="32">
        <v>7209106.6262773201</v>
      </c>
      <c r="BE57" s="32">
        <v>30287905.527344301</v>
      </c>
      <c r="BF57" s="32">
        <v>20385770.250732601</v>
      </c>
      <c r="BG57" s="32">
        <v>25336837.889038499</v>
      </c>
      <c r="BH57" s="32">
        <v>3291235.63872302</v>
      </c>
      <c r="BI57" s="32">
        <v>7001867.0023186198</v>
      </c>
      <c r="BJ57" s="32">
        <v>49890498.364161298</v>
      </c>
      <c r="BK57" s="33">
        <v>7924862.7987262998</v>
      </c>
      <c r="BL57" s="33">
        <v>9.8566913561052996</v>
      </c>
      <c r="BM57" s="32">
        <v>6.8327288864246603</v>
      </c>
      <c r="BN57" s="32">
        <v>2.9690893781873902</v>
      </c>
      <c r="BO57" s="33">
        <v>6.6843107753827305E-2</v>
      </c>
      <c r="BP57" s="33">
        <v>0.06</v>
      </c>
      <c r="BQ57" s="32">
        <v>3</v>
      </c>
      <c r="BR57" s="32">
        <v>238.941</v>
      </c>
      <c r="BS57" s="32">
        <v>0.36399999999999999</v>
      </c>
      <c r="BT57" s="32">
        <v>5</v>
      </c>
      <c r="BU57" s="32">
        <v>0</v>
      </c>
      <c r="BV57" s="32">
        <v>0</v>
      </c>
      <c r="BW57" s="32">
        <v>5</v>
      </c>
      <c r="BX57" s="32">
        <v>19</v>
      </c>
      <c r="BY57" s="32">
        <v>49</v>
      </c>
      <c r="BZ57" s="32">
        <v>356.12244904041302</v>
      </c>
      <c r="CA57" s="33">
        <v>1</v>
      </c>
      <c r="CB57" s="34">
        <v>15.231199999999999</v>
      </c>
      <c r="CC57" s="34">
        <v>0.61</v>
      </c>
      <c r="CD57" s="34">
        <v>1</v>
      </c>
      <c r="CE57" s="34">
        <v>20</v>
      </c>
      <c r="CF57" s="34">
        <v>24</v>
      </c>
      <c r="CG57" s="34">
        <v>14285</v>
      </c>
      <c r="CH57" s="34">
        <v>6.9</v>
      </c>
      <c r="CI57" s="34">
        <v>-147.30000000000001</v>
      </c>
      <c r="CJ57" s="34">
        <v>233.81545942698301</v>
      </c>
      <c r="CK57" s="34">
        <v>33.6</v>
      </c>
      <c r="CL57" s="34">
        <v>-116.5</v>
      </c>
      <c r="CM57" s="1">
        <v>4344.52018903505</v>
      </c>
      <c r="CN57" s="1">
        <v>233.86393628585699</v>
      </c>
      <c r="CO57" s="33">
        <v>4344.3999999999996</v>
      </c>
      <c r="CP57">
        <v>5.0757000578599003</v>
      </c>
      <c r="CQ57">
        <f>ABS($CP57-$N57)</f>
        <v>0.8503792565430599</v>
      </c>
    </row>
    <row r="58" spans="1:95">
      <c r="A58" s="31">
        <v>37004</v>
      </c>
      <c r="B58" s="32" t="s">
        <v>88</v>
      </c>
      <c r="C58" s="33">
        <v>3931.26701501363</v>
      </c>
      <c r="D58" s="33">
        <v>2127.7010858180001</v>
      </c>
      <c r="E58" s="32">
        <v>434.73890749170698</v>
      </c>
      <c r="F58" s="32">
        <v>2642.85954436355</v>
      </c>
      <c r="G58" s="32">
        <v>869.47781498341305</v>
      </c>
      <c r="H58" s="32">
        <v>66.136453785252698</v>
      </c>
      <c r="I58" s="32">
        <v>39.953808994668101</v>
      </c>
      <c r="J58" s="32">
        <v>53.262926798684198</v>
      </c>
      <c r="K58" s="33">
        <v>31.566735342662</v>
      </c>
      <c r="L58" s="33">
        <v>5.7583190963212303</v>
      </c>
      <c r="M58" s="32">
        <v>4.7321684092631502</v>
      </c>
      <c r="N58" s="32">
        <v>5.2452437527921898</v>
      </c>
      <c r="O58" s="33">
        <v>0.51307534352903905</v>
      </c>
      <c r="P58" s="33">
        <v>0.25634352075248001</v>
      </c>
      <c r="Q58" s="32">
        <v>0.25634972965534297</v>
      </c>
      <c r="R58" s="32">
        <v>0.25634765625</v>
      </c>
      <c r="S58" s="32">
        <v>6.20890286373577E-6</v>
      </c>
      <c r="T58" s="32">
        <v>45468401.857536301</v>
      </c>
      <c r="U58" s="32">
        <v>1.279296875</v>
      </c>
      <c r="V58" s="32">
        <v>80.254957729815203</v>
      </c>
      <c r="W58" s="32">
        <v>1.32568359375</v>
      </c>
      <c r="X58" s="33">
        <v>192.959860883391</v>
      </c>
      <c r="Y58" s="33">
        <v>60</v>
      </c>
      <c r="Z58" s="32">
        <v>0.12685197258505099</v>
      </c>
      <c r="AA58" s="32">
        <v>0.12699686339825</v>
      </c>
      <c r="AB58" s="32">
        <v>0.126953125</v>
      </c>
      <c r="AC58" s="32">
        <v>1.44890813199627E-4</v>
      </c>
      <c r="AD58" s="32">
        <v>75324846.902342603</v>
      </c>
      <c r="AE58" s="32">
        <v>0.166015625</v>
      </c>
      <c r="AF58" s="32">
        <v>178173.97316329399</v>
      </c>
      <c r="AG58" s="32">
        <v>1.0546875</v>
      </c>
      <c r="AH58" s="33">
        <v>47.645003089020101</v>
      </c>
      <c r="AI58" s="33">
        <v>4720.8604460964498</v>
      </c>
      <c r="AJ58" s="32">
        <v>7959.69097066621</v>
      </c>
      <c r="AK58" s="32">
        <v>10405.7874365603</v>
      </c>
      <c r="AL58" s="32">
        <v>12412.4703715452</v>
      </c>
      <c r="AM58" s="32">
        <v>251.064672121656</v>
      </c>
      <c r="AN58" s="32">
        <v>181.16082615425799</v>
      </c>
      <c r="AO58" s="32">
        <v>57.740050789569203</v>
      </c>
      <c r="AP58" s="32">
        <v>70.729541772220202</v>
      </c>
      <c r="AQ58" s="32">
        <v>86.489287112701305</v>
      </c>
      <c r="AR58" s="33">
        <v>61.725595367158299</v>
      </c>
      <c r="AS58" s="33">
        <v>61356.609255959098</v>
      </c>
      <c r="AT58" s="32">
        <v>63193.638450645602</v>
      </c>
      <c r="AU58" s="32">
        <v>55068.688974015298</v>
      </c>
      <c r="AV58" s="32">
        <v>105913.18177893</v>
      </c>
      <c r="AW58" s="32">
        <v>792.20527636275199</v>
      </c>
      <c r="AX58" s="32">
        <v>606.08916479763502</v>
      </c>
      <c r="AY58" s="32">
        <v>1157.8938784126999</v>
      </c>
      <c r="AZ58" s="32">
        <v>2687.3308269377299</v>
      </c>
      <c r="BA58" s="32">
        <v>227.65738299572101</v>
      </c>
      <c r="BB58" s="33">
        <v>293.85109727833202</v>
      </c>
      <c r="BC58" s="33">
        <v>78960566.317913294</v>
      </c>
      <c r="BD58" s="32">
        <v>52054190.359642804</v>
      </c>
      <c r="BE58" s="32">
        <v>2571072.00239354</v>
      </c>
      <c r="BF58" s="32">
        <v>1742222.5621927599</v>
      </c>
      <c r="BG58" s="32">
        <v>2156647.2822931502</v>
      </c>
      <c r="BH58" s="32">
        <v>3051235.3970646798</v>
      </c>
      <c r="BI58" s="32">
        <v>586085.05974864296</v>
      </c>
      <c r="BJ58" s="32">
        <v>76803919.035620198</v>
      </c>
      <c r="BK58" s="33">
        <v>52143540.0739749</v>
      </c>
      <c r="BL58" s="33">
        <v>39.960708400619801</v>
      </c>
      <c r="BM58" s="32">
        <v>27.488386888213299</v>
      </c>
      <c r="BN58" s="32">
        <v>36.612647309649503</v>
      </c>
      <c r="BO58" s="33">
        <v>18.067625899469899</v>
      </c>
      <c r="BP58" s="33">
        <v>7.0000000000000007E-2</v>
      </c>
      <c r="BQ58" s="32">
        <v>4.5</v>
      </c>
      <c r="BR58" s="32">
        <v>252.61600000000001</v>
      </c>
      <c r="BS58" s="32">
        <v>0.36</v>
      </c>
      <c r="BT58" s="32">
        <v>8</v>
      </c>
      <c r="BU58" s="32">
        <v>30</v>
      </c>
      <c r="BV58" s="32">
        <v>0</v>
      </c>
      <c r="BW58" s="32">
        <v>9</v>
      </c>
      <c r="BX58" s="32">
        <v>55</v>
      </c>
      <c r="BY58" s="32">
        <v>45</v>
      </c>
      <c r="BZ58" s="32">
        <v>569.79591834545101</v>
      </c>
      <c r="CA58" s="33">
        <v>3</v>
      </c>
      <c r="CB58" s="34">
        <v>7.8213999999999997</v>
      </c>
      <c r="CC58" s="34">
        <v>8.9700000000000006</v>
      </c>
      <c r="CD58" s="34">
        <v>6</v>
      </c>
      <c r="CE58" s="34">
        <v>12</v>
      </c>
      <c r="CF58" s="34">
        <v>0</v>
      </c>
      <c r="CG58" s="34">
        <v>13372</v>
      </c>
      <c r="CH58" s="34">
        <v>28.38</v>
      </c>
      <c r="CI58" s="34">
        <v>-132.9</v>
      </c>
      <c r="CJ58" s="34">
        <v>246.01463099209201</v>
      </c>
      <c r="CK58" s="34">
        <v>50.2</v>
      </c>
      <c r="CL58" s="34">
        <v>-95.9</v>
      </c>
      <c r="CM58" s="1">
        <v>3931.26701501363</v>
      </c>
      <c r="CN58" s="1">
        <v>245.87942780804099</v>
      </c>
      <c r="CO58" s="33">
        <v>3930</v>
      </c>
      <c r="CP58">
        <v>5.5095397924147997</v>
      </c>
      <c r="CQ58">
        <f>ABS($CP58-$N58)</f>
        <v>0.26429603962260995</v>
      </c>
    </row>
    <row r="59" spans="1:95">
      <c r="A59" s="31">
        <v>36763</v>
      </c>
      <c r="B59" s="32" t="s">
        <v>662</v>
      </c>
      <c r="C59" s="33">
        <v>4078.4</v>
      </c>
      <c r="D59" s="33">
        <v>2742.9996108958499</v>
      </c>
      <c r="E59" s="32">
        <v>468.28133899897301</v>
      </c>
      <c r="F59" s="32">
        <v>4587.9206788439697</v>
      </c>
      <c r="G59" s="32">
        <v>936.562677997945</v>
      </c>
      <c r="H59" s="32">
        <v>209.41575919862001</v>
      </c>
      <c r="I59" s="32">
        <v>124.291491979464</v>
      </c>
      <c r="J59" s="32">
        <v>323.06707329557702</v>
      </c>
      <c r="K59" s="33">
        <v>189.88712285452101</v>
      </c>
      <c r="L59" s="33">
        <v>7.0801739460838498</v>
      </c>
      <c r="M59" s="32">
        <v>7.9943177134320003</v>
      </c>
      <c r="N59" s="32">
        <v>7.5372458297579197</v>
      </c>
      <c r="O59" s="33">
        <v>0.45707188367407497</v>
      </c>
      <c r="P59" s="33">
        <v>0.16956262870093</v>
      </c>
      <c r="Q59" s="32">
        <v>0.16980214858844001</v>
      </c>
      <c r="R59" s="32">
        <v>0.169677734375</v>
      </c>
      <c r="S59" s="32">
        <v>2.39519887509726E-4</v>
      </c>
      <c r="T59" s="32">
        <v>181174174.67950201</v>
      </c>
      <c r="U59" s="32">
        <v>0.18798828125</v>
      </c>
      <c r="V59" s="32">
        <v>2748361.2249148102</v>
      </c>
      <c r="W59" s="32">
        <v>0.1953125</v>
      </c>
      <c r="X59" s="33">
        <v>2576488.5116962302</v>
      </c>
      <c r="Y59" s="33">
        <v>70</v>
      </c>
      <c r="Z59" s="32">
        <v>0.17418128481471001</v>
      </c>
      <c r="AA59" s="32">
        <v>0.176120166382876</v>
      </c>
      <c r="AB59" s="32">
        <v>0.17578125</v>
      </c>
      <c r="AC59" s="32">
        <v>1.93888156816568E-3</v>
      </c>
      <c r="AD59" s="32">
        <v>230052277.14618599</v>
      </c>
      <c r="AE59" s="32">
        <v>0.263671875</v>
      </c>
      <c r="AF59" s="32">
        <v>413977.97583658103</v>
      </c>
      <c r="AG59" s="32">
        <v>0.341796875</v>
      </c>
      <c r="AH59" s="33">
        <v>192009.08979621201</v>
      </c>
      <c r="AI59" s="33">
        <v>1590168.7232035401</v>
      </c>
      <c r="AJ59" s="32">
        <v>771321.11006898002</v>
      </c>
      <c r="AK59" s="32">
        <v>238960.244034592</v>
      </c>
      <c r="AL59" s="32">
        <v>263278.35642760899</v>
      </c>
      <c r="AM59" s="32">
        <v>316317.97735258599</v>
      </c>
      <c r="AN59" s="32">
        <v>351997.11821972299</v>
      </c>
      <c r="AO59" s="32">
        <v>30583.420195213701</v>
      </c>
      <c r="AP59" s="32">
        <v>52423.519723904799</v>
      </c>
      <c r="AQ59" s="32">
        <v>89580.850905036801</v>
      </c>
      <c r="AR59" s="33">
        <v>106814.631719012</v>
      </c>
      <c r="AS59" s="33">
        <v>2447155.0090625901</v>
      </c>
      <c r="AT59" s="32">
        <v>2922911.6151032699</v>
      </c>
      <c r="AU59" s="32">
        <v>1050140.2923548501</v>
      </c>
      <c r="AV59" s="32">
        <v>1214108.1008120701</v>
      </c>
      <c r="AW59" s="32">
        <v>198472.40215162901</v>
      </c>
      <c r="AX59" s="32">
        <v>156492.75569206101</v>
      </c>
      <c r="AY59" s="32">
        <v>50985.593891627199</v>
      </c>
      <c r="AZ59" s="32">
        <v>49337.567983000903</v>
      </c>
      <c r="BA59" s="32">
        <v>65813.113011978101</v>
      </c>
      <c r="BB59" s="33">
        <v>75069.882149058394</v>
      </c>
      <c r="BC59" s="33">
        <v>193051490.31035799</v>
      </c>
      <c r="BD59" s="32">
        <v>64511632.761989303</v>
      </c>
      <c r="BE59" s="32">
        <v>30687070.444736</v>
      </c>
      <c r="BF59" s="32">
        <v>68086395.498497799</v>
      </c>
      <c r="BG59" s="32">
        <v>49386732.971616901</v>
      </c>
      <c r="BH59" s="32">
        <v>46334807.581137598</v>
      </c>
      <c r="BI59" s="32">
        <v>26445316.3573149</v>
      </c>
      <c r="BJ59" s="32">
        <v>143664757.338741</v>
      </c>
      <c r="BK59" s="33">
        <v>79427105.922341198</v>
      </c>
      <c r="BL59" s="33">
        <v>21.908192088316301</v>
      </c>
      <c r="BM59" s="32">
        <v>13.7504647324002</v>
      </c>
      <c r="BN59" s="32">
        <v>3.90897471232419</v>
      </c>
      <c r="BO59" s="33">
        <v>1.0535943283597899</v>
      </c>
      <c r="BP59" s="33">
        <v>0.05</v>
      </c>
      <c r="BQ59" s="32">
        <v>1.2</v>
      </c>
      <c r="BR59" s="32">
        <v>199.14099999999999</v>
      </c>
      <c r="BS59" s="32">
        <v>0.40500000000000003</v>
      </c>
      <c r="BT59" s="32">
        <v>4</v>
      </c>
      <c r="BU59" s="32">
        <v>30</v>
      </c>
      <c r="BV59" s="32">
        <v>0</v>
      </c>
      <c r="BW59" s="32">
        <v>5</v>
      </c>
      <c r="BX59" s="32">
        <v>5</v>
      </c>
      <c r="BY59" s="32">
        <v>17</v>
      </c>
      <c r="BZ59" s="32">
        <v>537.55102038383495</v>
      </c>
      <c r="CA59" s="33">
        <v>7</v>
      </c>
      <c r="CB59" s="34">
        <v>-2.4102000000000001</v>
      </c>
      <c r="CC59" s="34">
        <v>3.15</v>
      </c>
      <c r="CD59" s="34">
        <v>1</v>
      </c>
      <c r="CE59" s="34">
        <v>12</v>
      </c>
      <c r="CF59" s="34">
        <v>25</v>
      </c>
      <c r="CG59" s="34">
        <v>13982</v>
      </c>
      <c r="CH59" s="34">
        <v>14.45</v>
      </c>
      <c r="CI59" s="34">
        <v>-106.1</v>
      </c>
      <c r="CJ59" s="34">
        <v>196.674941007439</v>
      </c>
      <c r="CK59" s="34">
        <v>50.2</v>
      </c>
      <c r="CL59" s="34">
        <v>-95.9</v>
      </c>
      <c r="CM59" s="1" t="s">
        <v>169</v>
      </c>
      <c r="CN59" s="1" t="s">
        <v>169</v>
      </c>
      <c r="CO59" s="33">
        <v>4078.4</v>
      </c>
      <c r="CP59">
        <v>7.5596119046944601</v>
      </c>
      <c r="CQ59">
        <f>ABS($CP59-$N59)</f>
        <v>2.2366074936540414E-2</v>
      </c>
    </row>
    <row r="60" spans="1:95">
      <c r="A60" s="7">
        <v>36574</v>
      </c>
      <c r="B60" s="8" t="s">
        <v>655</v>
      </c>
      <c r="C60" s="1">
        <v>3580.2</v>
      </c>
      <c r="D60" s="1">
        <v>2.6761976447679001E-2</v>
      </c>
      <c r="E60" s="8">
        <v>5.1284564183344799E-3</v>
      </c>
      <c r="F60" s="8">
        <v>4.4503092494101303E-2</v>
      </c>
      <c r="G60" s="8">
        <v>1.0256912836669E-2</v>
      </c>
      <c r="H60" s="8">
        <v>1.88608327047817E-3</v>
      </c>
      <c r="I60" s="8">
        <v>1.10606223018427E-3</v>
      </c>
      <c r="J60" s="8">
        <v>3.2912995632362399E-3</v>
      </c>
      <c r="K60" s="1">
        <v>1.9834418198205902E-3</v>
      </c>
      <c r="L60" s="1">
        <v>6.9003189739173898</v>
      </c>
      <c r="M60" s="8">
        <v>7.7936493810585699</v>
      </c>
      <c r="N60" s="8">
        <v>7.3469841774879798</v>
      </c>
      <c r="O60" s="1">
        <v>0.44666520357058898</v>
      </c>
      <c r="P60" s="1">
        <v>0.12263809024820201</v>
      </c>
      <c r="Q60" s="1">
        <v>0.144518706341694</v>
      </c>
      <c r="R60" s="1">
        <v>0.13671875</v>
      </c>
      <c r="S60" s="1">
        <v>2.1880616093492299E-2</v>
      </c>
      <c r="T60" s="1">
        <v>1.4458099745044599E-2</v>
      </c>
      <c r="U60" s="1">
        <v>0.14404296875</v>
      </c>
      <c r="V60" s="1">
        <v>1.2053084799518199E-4</v>
      </c>
      <c r="W60" s="1">
        <v>0.159912109375</v>
      </c>
      <c r="X60" s="1">
        <v>1.4067077108501799E-4</v>
      </c>
      <c r="Y60" s="1">
        <v>70</v>
      </c>
      <c r="AB60" s="8">
        <v>0.13671875</v>
      </c>
      <c r="AD60" s="8">
        <v>1.5465044787224399E-2</v>
      </c>
      <c r="AE60" s="8">
        <v>0.263671875</v>
      </c>
      <c r="AF60" s="8">
        <v>1.7468837491433401E-5</v>
      </c>
      <c r="AG60" s="8">
        <v>0.48828125</v>
      </c>
      <c r="AH60" s="1">
        <v>4.2336482393174897E-6</v>
      </c>
      <c r="AI60" s="1">
        <v>7.1011239059708599E-3</v>
      </c>
      <c r="AJ60" s="1">
        <v>1.3905415974834801E-2</v>
      </c>
      <c r="AK60" s="1">
        <v>2.7548876018384902E-3</v>
      </c>
      <c r="AL60" s="1">
        <v>5.7200677620588497E-3</v>
      </c>
      <c r="AM60" s="1">
        <v>2.86982925995237E-4</v>
      </c>
      <c r="AN60" s="1">
        <v>6.0920509028779301E-4</v>
      </c>
      <c r="AO60" s="1">
        <v>8.5678518156042299E-5</v>
      </c>
      <c r="AP60" s="1">
        <v>1.9510659081162899E-4</v>
      </c>
      <c r="AQ60" s="1">
        <v>1.51131474304532E-4</v>
      </c>
      <c r="AR60" s="1">
        <v>3.15277618262466E-4</v>
      </c>
      <c r="AS60" s="1">
        <v>1.6675189932354999E-2</v>
      </c>
      <c r="AT60" s="8">
        <v>5.1088728886759298E-2</v>
      </c>
      <c r="AU60" s="8">
        <v>8.2920698228883705E-2</v>
      </c>
      <c r="AV60" s="8">
        <v>0.262064486692905</v>
      </c>
      <c r="AW60" s="8">
        <v>7.8198722700508502E-4</v>
      </c>
      <c r="AX60" s="8">
        <v>2.4629087037282599E-3</v>
      </c>
      <c r="AY60" s="8">
        <v>1.5810738966290399E-4</v>
      </c>
      <c r="AZ60" s="8">
        <v>4.8752346505456697E-4</v>
      </c>
      <c r="BA60" s="8">
        <v>9.6267375265896005E-4</v>
      </c>
      <c r="BB60" s="1">
        <v>3.0403730661168402E-3</v>
      </c>
      <c r="BC60" s="1">
        <v>2.2499709190273599E-2</v>
      </c>
      <c r="BD60" s="8">
        <v>1.9348627938332499E-2</v>
      </c>
      <c r="BE60" s="8">
        <v>3.0181885468012798E-3</v>
      </c>
      <c r="BF60" s="8">
        <v>2.3713604786734899</v>
      </c>
      <c r="BG60" s="8">
        <v>1.18718933361015</v>
      </c>
      <c r="BH60" s="8">
        <v>0.34641925755463399</v>
      </c>
      <c r="BI60" s="8">
        <v>1.6746708935194601</v>
      </c>
      <c r="BJ60" s="8">
        <v>-1.1646896244198699</v>
      </c>
      <c r="BK60" s="1">
        <v>0.34695917830171302</v>
      </c>
      <c r="BL60" s="1">
        <v>23.5955077862594</v>
      </c>
      <c r="BM60" s="8">
        <v>14.8674826437012</v>
      </c>
      <c r="BN60" s="8">
        <v>1.8952081654788601E-2</v>
      </c>
      <c r="BO60" s="1">
        <v>0.93274189168462995</v>
      </c>
      <c r="BP60" s="1">
        <v>0.1</v>
      </c>
      <c r="BQ60" s="8">
        <v>1</v>
      </c>
      <c r="BR60" s="8">
        <v>299.10300000000001</v>
      </c>
      <c r="BS60" s="8">
        <v>0.36799999999999999</v>
      </c>
      <c r="BT60" s="8">
        <v>12</v>
      </c>
      <c r="BU60" s="8">
        <v>0</v>
      </c>
      <c r="BV60" s="8">
        <v>11</v>
      </c>
      <c r="BW60" s="8">
        <v>12</v>
      </c>
      <c r="BX60" s="8">
        <v>55</v>
      </c>
      <c r="BY60" s="8">
        <v>52</v>
      </c>
      <c r="BZ60" s="8">
        <v>540.50918364524796</v>
      </c>
      <c r="CA60" s="1">
        <v>3</v>
      </c>
      <c r="CB60">
        <v>-23.063199999999998</v>
      </c>
      <c r="CC60">
        <v>7.22</v>
      </c>
      <c r="CD60">
        <v>9</v>
      </c>
      <c r="CE60">
        <v>29</v>
      </c>
      <c r="CF60">
        <v>59</v>
      </c>
      <c r="CG60">
        <v>12343</v>
      </c>
      <c r="CH60">
        <v>0.86399999999999999</v>
      </c>
      <c r="CI60">
        <v>109.151</v>
      </c>
      <c r="CJ60">
        <v>307.30056591058201</v>
      </c>
      <c r="CK60">
        <v>-19.899999999999999</v>
      </c>
      <c r="CL60">
        <v>134.19999999999999</v>
      </c>
      <c r="CM60" s="1" t="s">
        <v>169</v>
      </c>
      <c r="CN60" s="1" t="s">
        <v>169</v>
      </c>
      <c r="CO60" s="1">
        <v>3580.2</v>
      </c>
      <c r="CP60">
        <v>6.6233997112341196</v>
      </c>
      <c r="CQ60">
        <f>ABS($CP60-$N60)</f>
        <v>0.72358446625386019</v>
      </c>
    </row>
    <row r="65" spans="1:95" s="4" customFormat="1">
      <c r="A65" s="30" t="s">
        <v>674</v>
      </c>
    </row>
    <row r="66" spans="1:95">
      <c r="A66" s="17">
        <v>38938</v>
      </c>
      <c r="B66" s="18" t="s">
        <v>94</v>
      </c>
      <c r="C66" s="19">
        <v>3036.92921186378</v>
      </c>
      <c r="D66" s="20">
        <v>0.12302796997084001</v>
      </c>
      <c r="E66" s="18">
        <v>1.9334811149995901E-2</v>
      </c>
      <c r="F66" s="18">
        <v>0.19633798326117199</v>
      </c>
      <c r="G66" s="18">
        <v>3.8669622299991699E-2</v>
      </c>
      <c r="H66" s="18">
        <v>1.12761519096682E-2</v>
      </c>
      <c r="I66" s="18">
        <v>6.6402292097280597E-3</v>
      </c>
      <c r="J66" s="18">
        <v>1.09558378731901E-2</v>
      </c>
      <c r="K66" s="20">
        <v>6.49540394771845E-3</v>
      </c>
      <c r="L66" s="20">
        <v>6.1915870234135504</v>
      </c>
      <c r="M66" s="18">
        <v>4.0397956573968399</v>
      </c>
      <c r="N66" s="18">
        <v>5.1156913404051902</v>
      </c>
      <c r="O66" s="20">
        <v>1.0758956830083499</v>
      </c>
      <c r="P66" s="20">
        <v>0.21848523817148299</v>
      </c>
      <c r="Q66" s="18">
        <v>0.218522164023988</v>
      </c>
      <c r="R66" s="18">
        <v>0.218505859375</v>
      </c>
      <c r="S66" s="18">
        <v>3.6925852506003402E-5</v>
      </c>
      <c r="T66" s="18">
        <v>1.0758069810886501E-2</v>
      </c>
      <c r="U66" s="18">
        <v>0.22216796875</v>
      </c>
      <c r="V66" s="18">
        <v>1.11459032368059E-4</v>
      </c>
      <c r="W66" s="18">
        <v>0.238037109375</v>
      </c>
      <c r="X66" s="20">
        <v>7.0647789963123795E-5</v>
      </c>
      <c r="Y66" s="20">
        <v>80</v>
      </c>
      <c r="Z66" s="18">
        <v>0.203218878529873</v>
      </c>
      <c r="AA66" s="18">
        <v>0.206755662106617</v>
      </c>
      <c r="AB66" s="18">
        <v>0.205078125</v>
      </c>
      <c r="AC66" s="18">
        <v>3.5367835767440002E-3</v>
      </c>
      <c r="AD66" s="18">
        <v>9.0644576157959192E-3</v>
      </c>
      <c r="AE66" s="18">
        <v>0.244140625</v>
      </c>
      <c r="AF66" s="18">
        <v>1.51922752190081E-4</v>
      </c>
      <c r="AG66" s="18">
        <v>0.95703125</v>
      </c>
      <c r="AH66" s="20">
        <v>9.3512233086608201E-8</v>
      </c>
      <c r="AI66" s="20">
        <v>4.4585537686721503E-5</v>
      </c>
      <c r="AJ66" s="18">
        <v>5.2120084471283601E-5</v>
      </c>
      <c r="AK66" s="18">
        <v>4.1791908151377199E-5</v>
      </c>
      <c r="AL66" s="18">
        <v>3.1298506527433703E-5</v>
      </c>
      <c r="AM66" s="18">
        <v>1.05196323119319E-6</v>
      </c>
      <c r="AN66" s="18">
        <v>9.9982943140229097E-7</v>
      </c>
      <c r="AO66" s="18">
        <v>1.736384730421E-7</v>
      </c>
      <c r="AP66" s="18">
        <v>1.89666149277216E-7</v>
      </c>
      <c r="AQ66" s="18">
        <v>1.2622407476598199E-7</v>
      </c>
      <c r="AR66" s="20">
        <v>1.11439737972119E-7</v>
      </c>
      <c r="AS66" s="20">
        <v>1.1525774408225E-4</v>
      </c>
      <c r="AT66" s="18">
        <v>8.6137233187726702E-5</v>
      </c>
      <c r="AU66" s="18">
        <v>8.8442632754214101E-5</v>
      </c>
      <c r="AV66" s="18">
        <v>8.0882162432415001E-5</v>
      </c>
      <c r="AW66" s="18">
        <v>6.03212446700916E-6</v>
      </c>
      <c r="AX66" s="18">
        <v>7.3449790328007504E-6</v>
      </c>
      <c r="AY66" s="18">
        <v>1.10526176515593E-6</v>
      </c>
      <c r="AZ66" s="18">
        <v>1.67889616087157E-6</v>
      </c>
      <c r="BA66" s="18">
        <v>2.6074369282206998E-7</v>
      </c>
      <c r="BB66" s="20">
        <v>2.46792658530097E-7</v>
      </c>
      <c r="BC66" s="20">
        <v>0.64505093151211801</v>
      </c>
      <c r="BD66" s="18">
        <v>2.7553665935636702E-2</v>
      </c>
      <c r="BE66" s="18">
        <v>0.11646789980863199</v>
      </c>
      <c r="BF66" s="18">
        <v>0.112692138507442</v>
      </c>
      <c r="BG66" s="18">
        <v>0.11458001915803701</v>
      </c>
      <c r="BH66" s="18">
        <v>0.14683589815754799</v>
      </c>
      <c r="BI66" s="18">
        <v>2.6698664202127E-3</v>
      </c>
      <c r="BJ66" s="18">
        <v>0.53047091235408095</v>
      </c>
      <c r="BK66" s="20">
        <v>0.14939874662870001</v>
      </c>
      <c r="BL66" s="20">
        <v>17.411789485811202</v>
      </c>
      <c r="BM66" s="18">
        <v>10.811631174752</v>
      </c>
      <c r="BN66" s="18">
        <v>5.6296982340561303</v>
      </c>
      <c r="BO66" s="20">
        <v>0.54547850315691004</v>
      </c>
      <c r="BP66" s="20">
        <v>4.2000000000000003E-2</v>
      </c>
      <c r="BQ66" s="18">
        <v>2.2999999999999998</v>
      </c>
      <c r="BR66" s="18">
        <v>164.471</v>
      </c>
      <c r="BS66" s="18">
        <v>0.84099999999999997</v>
      </c>
      <c r="BT66" s="18">
        <v>6</v>
      </c>
      <c r="BU66" s="18">
        <v>7</v>
      </c>
      <c r="BV66" s="18">
        <v>5</v>
      </c>
      <c r="BW66" s="18">
        <v>7</v>
      </c>
      <c r="BX66" s="18">
        <v>16</v>
      </c>
      <c r="BY66" s="18">
        <v>13</v>
      </c>
      <c r="BZ66" s="18">
        <v>797.94447302818298</v>
      </c>
      <c r="CA66" s="20">
        <v>1</v>
      </c>
      <c r="CB66" s="21">
        <v>5.8540000000000001</v>
      </c>
      <c r="CC66" s="21">
        <v>2.3199999999999998</v>
      </c>
      <c r="CD66" s="21">
        <v>4</v>
      </c>
      <c r="CE66" s="21">
        <v>30</v>
      </c>
      <c r="CF66" s="21">
        <v>44</v>
      </c>
      <c r="CG66" s="21">
        <v>9856</v>
      </c>
      <c r="CH66" s="21">
        <v>-23.1</v>
      </c>
      <c r="CI66" s="21">
        <v>53.7</v>
      </c>
      <c r="CJ66" s="21">
        <v>144.310997158227</v>
      </c>
      <c r="CK66" s="21">
        <v>-1.3</v>
      </c>
      <c r="CL66" s="21">
        <v>36.799999999999997</v>
      </c>
      <c r="CM66" s="1">
        <v>3036.92921186378</v>
      </c>
      <c r="CN66" s="1">
        <v>144.41847694896001</v>
      </c>
      <c r="CO66" s="20">
        <v>3036.9</v>
      </c>
      <c r="CP66">
        <v>5.2485706463167698</v>
      </c>
      <c r="CQ66">
        <f>ABS($CP66-$N66)</f>
        <v>0.13287930591157959</v>
      </c>
    </row>
    <row r="67" spans="1:95">
      <c r="A67" s="26">
        <v>37004</v>
      </c>
      <c r="B67" t="s">
        <v>202</v>
      </c>
      <c r="C67">
        <v>10809.744955443</v>
      </c>
      <c r="D67">
        <v>6.1185353611858798E-2</v>
      </c>
      <c r="E67">
        <v>2.8040342372892501E-2</v>
      </c>
      <c r="F67">
        <v>8.8882978860239395E-2</v>
      </c>
      <c r="G67">
        <v>5.6080684745785099E-2</v>
      </c>
      <c r="H67">
        <v>1.1486776041051E-2</v>
      </c>
      <c r="I67">
        <v>6.7884900429186204E-3</v>
      </c>
      <c r="J67">
        <v>9.6043270493615801E-3</v>
      </c>
      <c r="K67">
        <v>5.5874574932980202E-3</v>
      </c>
      <c r="L67">
        <v>7.1620992371536403</v>
      </c>
      <c r="M67">
        <v>7.8764628565752997</v>
      </c>
      <c r="N67">
        <v>7.51928104686447</v>
      </c>
      <c r="O67">
        <v>0.35718180971083002</v>
      </c>
      <c r="P67">
        <v>0.113028142827982</v>
      </c>
      <c r="Q67">
        <v>0.11483829437160201</v>
      </c>
      <c r="R67">
        <v>0.11474609375</v>
      </c>
      <c r="S67">
        <v>1.81015154361999E-3</v>
      </c>
      <c r="T67">
        <v>5.53910270336379E-2</v>
      </c>
      <c r="U67">
        <v>0.118408203125</v>
      </c>
      <c r="V67">
        <v>5.2523439177186004E-4</v>
      </c>
      <c r="W67">
        <v>0.130615234375</v>
      </c>
      <c r="X67">
        <v>3.0670656078691502E-4</v>
      </c>
      <c r="Y67">
        <v>60</v>
      </c>
      <c r="Z67">
        <v>0.155125326112732</v>
      </c>
      <c r="AA67">
        <v>0.156736946032041</v>
      </c>
      <c r="AB67">
        <v>0.15625</v>
      </c>
      <c r="AC67">
        <v>1.6116199193090301E-3</v>
      </c>
      <c r="AD67">
        <v>0.12079023444764</v>
      </c>
      <c r="AE67">
        <v>0.244140625</v>
      </c>
      <c r="AF67">
        <v>1.84195061832E-3</v>
      </c>
      <c r="AG67">
        <v>0.322265625</v>
      </c>
      <c r="AH67">
        <v>7.5815428101020895E-4</v>
      </c>
      <c r="AI67">
        <v>9.3658980380242896E-4</v>
      </c>
      <c r="AJ67">
        <v>9.9580362867678594E-4</v>
      </c>
      <c r="AK67">
        <v>6.8466568704474498E-4</v>
      </c>
      <c r="AL67">
        <v>5.1821284235376605E-4</v>
      </c>
      <c r="AM67">
        <v>1.4734064281762599E-4</v>
      </c>
      <c r="AN67">
        <v>1.1977652669708001E-4</v>
      </c>
      <c r="AO67">
        <v>9.8093664957468406E-6</v>
      </c>
      <c r="AP67">
        <v>6.1072390532932401E-6</v>
      </c>
      <c r="AQ67">
        <v>1.39295469231251E-5</v>
      </c>
      <c r="AR67">
        <v>1.05918529804318E-5</v>
      </c>
      <c r="AS67">
        <v>1.3374346693554499E-3</v>
      </c>
      <c r="AT67">
        <v>2.1088227253139601E-3</v>
      </c>
      <c r="AU67">
        <v>1.5766673395979701E-3</v>
      </c>
      <c r="AV67">
        <v>1.7349960913862199E-3</v>
      </c>
      <c r="AW67">
        <v>1.0325586879290901E-4</v>
      </c>
      <c r="AX67">
        <v>6.0545142494979402E-5</v>
      </c>
      <c r="AY67">
        <v>2.36140865491697E-4</v>
      </c>
      <c r="AZ67">
        <v>8.9349650855747201E-5</v>
      </c>
      <c r="BA67">
        <v>1.6668049068881201E-5</v>
      </c>
      <c r="BB67">
        <v>2.0805557786966299E-5</v>
      </c>
      <c r="BC67">
        <v>0.15790123858747801</v>
      </c>
      <c r="BD67">
        <v>8.3262377038310395E-2</v>
      </c>
      <c r="BE67">
        <v>0.107266467195652</v>
      </c>
      <c r="BF67">
        <v>7.1386614825872399E-2</v>
      </c>
      <c r="BG67">
        <v>8.93265410107624E-2</v>
      </c>
      <c r="BH67">
        <v>0.103590676748562</v>
      </c>
      <c r="BI67">
        <v>2.5370886918643601E-2</v>
      </c>
      <c r="BJ67">
        <v>6.8574697576715998E-2</v>
      </c>
      <c r="BK67">
        <v>0.132904671623291</v>
      </c>
      <c r="BL67">
        <v>7.7378525134113003</v>
      </c>
      <c r="BM67">
        <v>6.6893654052834997</v>
      </c>
      <c r="BN67">
        <v>1.76768558147185</v>
      </c>
      <c r="BO67">
        <v>0.55455497665759002</v>
      </c>
      <c r="BP67">
        <v>6.5000000000000002E-2</v>
      </c>
      <c r="BQ67">
        <v>2.2999999999999998</v>
      </c>
      <c r="BR67">
        <v>325.00900000000001</v>
      </c>
      <c r="BS67">
        <v>0.34100000000000003</v>
      </c>
      <c r="BT67">
        <v>16</v>
      </c>
      <c r="BU67">
        <v>0</v>
      </c>
      <c r="BV67">
        <v>7</v>
      </c>
      <c r="BW67">
        <v>16</v>
      </c>
      <c r="BX67">
        <v>24</v>
      </c>
      <c r="BY67">
        <v>34</v>
      </c>
      <c r="BZ67">
        <v>633.97150003910099</v>
      </c>
      <c r="CA67">
        <v>3</v>
      </c>
      <c r="CB67">
        <v>8.3741000000000003</v>
      </c>
      <c r="CC67">
        <v>8.9700000000000006</v>
      </c>
      <c r="CD67">
        <v>6</v>
      </c>
      <c r="CE67">
        <v>12</v>
      </c>
      <c r="CF67">
        <v>0</v>
      </c>
      <c r="CG67">
        <v>36864</v>
      </c>
      <c r="CH67">
        <v>28.38</v>
      </c>
      <c r="CI67">
        <v>-132.9</v>
      </c>
      <c r="CJ67">
        <v>330.78231384409901</v>
      </c>
      <c r="CK67">
        <v>48.9</v>
      </c>
      <c r="CL67">
        <v>13.7</v>
      </c>
      <c r="CM67" s="1">
        <v>10809.744955443</v>
      </c>
      <c r="CN67" s="1">
        <v>330.79377552401797</v>
      </c>
      <c r="CO67">
        <v>10809</v>
      </c>
      <c r="CP67">
        <v>7.5156671674121904</v>
      </c>
      <c r="CQ67">
        <v>3.6138794522795302E-3</v>
      </c>
    </row>
    <row r="70" spans="1:95">
      <c r="A70" s="30" t="s">
        <v>675</v>
      </c>
    </row>
    <row r="71" spans="1:95">
      <c r="A71" s="26">
        <v>36763</v>
      </c>
      <c r="B71" t="s">
        <v>599</v>
      </c>
      <c r="C71">
        <v>3166.3</v>
      </c>
      <c r="D71">
        <v>0.21706217834155001</v>
      </c>
      <c r="E71">
        <v>0.10060859175201201</v>
      </c>
      <c r="F71">
        <v>0.43188204308098299</v>
      </c>
      <c r="G71">
        <v>0.20121718350402301</v>
      </c>
      <c r="H71">
        <v>5.74872864253239E-3</v>
      </c>
      <c r="I71">
        <v>4.0340105005444403E-3</v>
      </c>
      <c r="J71">
        <v>1.17453109117353E-2</v>
      </c>
      <c r="K71">
        <v>7.0979024517680298E-3</v>
      </c>
      <c r="L71">
        <v>4.6723533153782499</v>
      </c>
      <c r="M71">
        <v>4.9121962178174101</v>
      </c>
      <c r="N71">
        <v>4.7922747665978296</v>
      </c>
      <c r="O71">
        <v>0.119921451219582</v>
      </c>
      <c r="P71">
        <v>0.22823107458545</v>
      </c>
      <c r="Q71">
        <v>0.22829526290135699</v>
      </c>
      <c r="R71">
        <v>0.228271484375</v>
      </c>
      <c r="S71">
        <v>6.4188315907209899E-5</v>
      </c>
      <c r="T71">
        <v>0.52305249246209096</v>
      </c>
      <c r="U71">
        <v>0.233154296875</v>
      </c>
      <c r="V71">
        <v>3.6717392243041801E-3</v>
      </c>
      <c r="W71">
        <v>0.250244140625</v>
      </c>
      <c r="X71">
        <v>4.2456599147269796E-3</v>
      </c>
      <c r="Y71">
        <v>60</v>
      </c>
      <c r="Z71">
        <v>0.233644002898975</v>
      </c>
      <c r="AA71">
        <v>0.23599825929176599</v>
      </c>
      <c r="AB71">
        <v>0.234375</v>
      </c>
      <c r="AC71">
        <v>2.3542563927906302E-3</v>
      </c>
      <c r="AD71">
        <v>0.68348703587221904</v>
      </c>
      <c r="AE71">
        <v>0.46875</v>
      </c>
      <c r="AF71">
        <v>1.61288302541234E-4</v>
      </c>
      <c r="AG71">
        <v>1.19140625</v>
      </c>
      <c r="AH71">
        <v>2.7015895888948101E-5</v>
      </c>
      <c r="AI71">
        <v>1.4125425626898599E-3</v>
      </c>
      <c r="AJ71">
        <v>1.3288147466652099E-3</v>
      </c>
      <c r="AK71">
        <v>2.17804100457654E-3</v>
      </c>
      <c r="AL71">
        <v>2.6463556608697699E-3</v>
      </c>
      <c r="AM71">
        <v>1.2265535861718E-4</v>
      </c>
      <c r="AN71">
        <v>1.28826761081124E-4</v>
      </c>
      <c r="AO71">
        <v>5.9597416103174702E-5</v>
      </c>
      <c r="AP71">
        <v>5.1391887331458998E-5</v>
      </c>
      <c r="AQ71">
        <v>2.18592672116676E-5</v>
      </c>
      <c r="AR71">
        <v>2.17800679329077E-5</v>
      </c>
      <c r="AS71">
        <v>5.6647064644832403E-3</v>
      </c>
      <c r="AT71">
        <v>5.4145807230835197E-3</v>
      </c>
      <c r="AU71">
        <v>4.1077359737077502E-3</v>
      </c>
      <c r="AV71">
        <v>4.7580987245581501E-3</v>
      </c>
      <c r="AW71">
        <v>2.7760227795699602E-4</v>
      </c>
      <c r="AX71">
        <v>4.5428524095083499E-4</v>
      </c>
      <c r="AY71">
        <v>7.0074393431834197E-5</v>
      </c>
      <c r="AZ71">
        <v>4.3928922926549899E-5</v>
      </c>
      <c r="BA71">
        <v>4.1649840807135302E-5</v>
      </c>
      <c r="BB71">
        <v>5.3021361487486001E-5</v>
      </c>
      <c r="BC71">
        <v>1.0624469219943999</v>
      </c>
      <c r="BD71">
        <v>1.11731106247972</v>
      </c>
      <c r="BE71">
        <v>3.81431255846333E-2</v>
      </c>
      <c r="BF71">
        <v>0.13044533837384401</v>
      </c>
      <c r="BG71">
        <v>8.4294231979238798E-2</v>
      </c>
      <c r="BH71">
        <v>5.1985017451312197E-2</v>
      </c>
      <c r="BI71">
        <v>6.5267520581774693E-2</v>
      </c>
      <c r="BJ71">
        <v>0.97815269001516303</v>
      </c>
      <c r="BK71">
        <v>1.11851975949421</v>
      </c>
      <c r="BL71">
        <v>75.126531436128801</v>
      </c>
      <c r="BM71">
        <v>63.279736066063499</v>
      </c>
      <c r="BN71">
        <v>12.604028734209001</v>
      </c>
      <c r="BO71">
        <v>1.8965311880737199</v>
      </c>
      <c r="BP71">
        <v>0.05</v>
      </c>
      <c r="BQ71">
        <v>1.7</v>
      </c>
      <c r="BR71">
        <v>185.52799999999999</v>
      </c>
      <c r="BS71">
        <v>0.58099999999999996</v>
      </c>
      <c r="BT71">
        <v>3</v>
      </c>
      <c r="BU71">
        <v>30</v>
      </c>
      <c r="BV71">
        <v>0</v>
      </c>
      <c r="BW71">
        <v>4</v>
      </c>
      <c r="BX71">
        <v>7</v>
      </c>
      <c r="BY71">
        <v>46</v>
      </c>
      <c r="BZ71">
        <v>559.79591834545101</v>
      </c>
      <c r="CA71">
        <v>1</v>
      </c>
      <c r="CB71">
        <v>2.9278</v>
      </c>
      <c r="CC71">
        <v>3.15</v>
      </c>
      <c r="CD71">
        <v>1</v>
      </c>
      <c r="CE71">
        <v>12</v>
      </c>
      <c r="CF71">
        <v>25</v>
      </c>
      <c r="CG71">
        <v>10564</v>
      </c>
      <c r="CH71">
        <v>14.45</v>
      </c>
      <c r="CI71">
        <v>-106.1</v>
      </c>
      <c r="CJ71">
        <v>172.88526696314599</v>
      </c>
      <c r="CK71">
        <v>42.8</v>
      </c>
      <c r="CL71">
        <v>-109.6</v>
      </c>
      <c r="CM71" s="1" t="s">
        <v>169</v>
      </c>
      <c r="CN71" s="1" t="s">
        <v>169</v>
      </c>
      <c r="CO71">
        <v>3166.3</v>
      </c>
      <c r="CP71">
        <v>4.6401850041291102</v>
      </c>
      <c r="CQ71">
        <v>0.152089762468719</v>
      </c>
    </row>
    <row r="74" spans="1:95">
      <c r="A74" s="30" t="s">
        <v>676</v>
      </c>
    </row>
    <row r="75" spans="1:95" s="1" customFormat="1">
      <c r="A75" s="7">
        <v>39115</v>
      </c>
      <c r="B75" s="7" t="s">
        <v>372</v>
      </c>
      <c r="C75" s="1">
        <v>3945.96724617788</v>
      </c>
      <c r="D75" s="1">
        <v>2.5150211817379999E-2</v>
      </c>
      <c r="E75" s="1">
        <v>2.52585519197631E-2</v>
      </c>
      <c r="F75" s="1">
        <v>3.57699438797391E-2</v>
      </c>
      <c r="G75" s="1">
        <v>5.0517103839526199E-2</v>
      </c>
      <c r="H75" s="1">
        <v>7.3727066054360899E-3</v>
      </c>
      <c r="I75" s="1">
        <v>4.3170252734582E-3</v>
      </c>
      <c r="J75" s="1">
        <v>4.2209339411284604E-3</v>
      </c>
      <c r="K75" s="1">
        <v>2.5404515598605099E-3</v>
      </c>
      <c r="L75" s="1">
        <v>3.0903456530636899</v>
      </c>
      <c r="M75" s="1">
        <v>2.9453817007494201</v>
      </c>
      <c r="N75" s="1">
        <v>3.0178636769065599</v>
      </c>
      <c r="O75" s="1">
        <v>7.2481976157133601E-2</v>
      </c>
      <c r="P75" s="1">
        <v>0.249203644080398</v>
      </c>
      <c r="R75" s="1">
        <v>0.283203125</v>
      </c>
      <c r="T75" s="1">
        <v>2.5011217352371501E-3</v>
      </c>
      <c r="U75" s="1">
        <v>0.28564453125</v>
      </c>
      <c r="V75" s="1">
        <v>9.1735599323644905E-4</v>
      </c>
      <c r="W75" s="1">
        <v>0.30029296875</v>
      </c>
      <c r="X75" s="1">
        <v>7.1577556469056404E-4</v>
      </c>
      <c r="Y75" s="1">
        <v>40</v>
      </c>
      <c r="Z75" s="1">
        <v>0.25646422390833501</v>
      </c>
      <c r="AA75" s="1">
        <v>0.38745536791325502</v>
      </c>
      <c r="AB75" s="1">
        <v>0.29296875</v>
      </c>
      <c r="AC75" s="1">
        <v>0.13099114400492001</v>
      </c>
      <c r="AD75" s="1">
        <v>7.9874122362312092E-3</v>
      </c>
      <c r="AE75" s="1">
        <v>0.33203125</v>
      </c>
      <c r="AF75" s="1">
        <v>3.7611709912455699E-3</v>
      </c>
      <c r="AG75" s="1">
        <v>0.4296875</v>
      </c>
      <c r="AH75" s="1">
        <v>6.9506031193798895E-4</v>
      </c>
      <c r="AI75" s="1">
        <v>2.38257659314042E-3</v>
      </c>
      <c r="AJ75" s="1">
        <v>2.09962872064462E-3</v>
      </c>
      <c r="AK75" s="1">
        <v>6.1578795836772001E-3</v>
      </c>
      <c r="AL75" s="1">
        <v>7.4657629192174E-3</v>
      </c>
      <c r="AM75" s="1">
        <v>6.71665286089391E-4</v>
      </c>
      <c r="AN75" s="1">
        <v>8.7911588494550595E-4</v>
      </c>
      <c r="AO75" s="1">
        <v>5.5994221808588096E-4</v>
      </c>
      <c r="AP75" s="1">
        <v>8.2783824641508095E-4</v>
      </c>
      <c r="AQ75" s="1">
        <v>1.7057109811588001E-4</v>
      </c>
      <c r="AR75" s="1">
        <v>2.2987545840473799E-4</v>
      </c>
      <c r="AS75" s="1">
        <v>3.8698373521045002E-3</v>
      </c>
      <c r="AT75" s="1">
        <v>3.3677363729114201E-3</v>
      </c>
      <c r="AU75" s="1">
        <v>3.2818531166943199E-3</v>
      </c>
      <c r="AV75" s="1">
        <v>2.3870825070055001E-3</v>
      </c>
      <c r="AW75" s="1">
        <v>2.05298298701423E-4</v>
      </c>
      <c r="AX75" s="1">
        <v>1.2943261469945601E-4</v>
      </c>
      <c r="AY75" s="1">
        <v>1.1346998344993499E-4</v>
      </c>
      <c r="AZ75" s="1">
        <v>1.4278795129395199E-4</v>
      </c>
      <c r="BA75" s="1">
        <v>5.6496532944434097E-5</v>
      </c>
      <c r="BB75" s="1">
        <v>5.0199843692602E-5</v>
      </c>
      <c r="BC75" s="1">
        <v>6.6769096050274101E-3</v>
      </c>
      <c r="BD75" s="1">
        <v>1.2431873593437E-2</v>
      </c>
      <c r="BE75" s="1">
        <v>1.6651842678954198E-2</v>
      </c>
      <c r="BF75" s="1">
        <v>5.1870979240434397E-3</v>
      </c>
      <c r="BG75" s="1">
        <v>1.09194703014988E-2</v>
      </c>
      <c r="BH75" s="1">
        <v>2.09624482980015E-2</v>
      </c>
      <c r="BI75" s="1">
        <v>8.1067987607702993E-3</v>
      </c>
      <c r="BJ75" s="1">
        <v>-4.2425606964714103E-3</v>
      </c>
      <c r="BK75" s="1">
        <v>2.4371617092215699E-2</v>
      </c>
      <c r="BL75" s="1">
        <v>4.8516705999618903</v>
      </c>
      <c r="BM75" s="1">
        <v>7.41748537697337</v>
      </c>
      <c r="BN75" s="1">
        <v>0.61146826912574104</v>
      </c>
      <c r="BO75" s="1">
        <v>0.621386840677146</v>
      </c>
      <c r="BP75" s="1">
        <v>0.28000000000000003</v>
      </c>
      <c r="BQ75" s="1">
        <v>1.5</v>
      </c>
      <c r="BR75" s="1">
        <v>255.03200000000001</v>
      </c>
      <c r="BS75" s="1">
        <v>0.33</v>
      </c>
      <c r="BT75" s="1">
        <v>17</v>
      </c>
      <c r="BU75" s="1">
        <v>0</v>
      </c>
      <c r="BV75" s="1">
        <v>6</v>
      </c>
      <c r="BW75" s="1">
        <v>17</v>
      </c>
      <c r="BX75" s="1">
        <v>31</v>
      </c>
      <c r="BY75" s="1">
        <v>47</v>
      </c>
      <c r="BZ75" s="1">
        <v>221.787840127945</v>
      </c>
      <c r="CA75" s="1">
        <v>3</v>
      </c>
      <c r="CB75" s="1">
        <v>-17.138999999999999</v>
      </c>
      <c r="CC75" s="1">
        <v>0.89</v>
      </c>
      <c r="CD75" s="1">
        <v>12</v>
      </c>
      <c r="CE75" s="1">
        <v>48</v>
      </c>
      <c r="CF75" s="1">
        <v>41</v>
      </c>
      <c r="CG75" s="1">
        <v>17043</v>
      </c>
      <c r="CH75" s="1">
        <v>23.9</v>
      </c>
      <c r="CI75" s="1">
        <v>-37.200000000000003</v>
      </c>
      <c r="CJ75" s="1">
        <v>302.58194134175602</v>
      </c>
      <c r="CK75" s="1">
        <v>6.7</v>
      </c>
      <c r="CL75" s="1">
        <v>-4.9000000000000004</v>
      </c>
      <c r="CM75" s="1">
        <v>3945.96724617788</v>
      </c>
      <c r="CN75" s="1">
        <v>302.58960720166101</v>
      </c>
      <c r="CO75" s="1">
        <v>4885.3</v>
      </c>
      <c r="CP75" s="1">
        <v>0.920883984667762</v>
      </c>
      <c r="CQ75" s="1">
        <f>ABS($CP75-$N75)</f>
        <v>2.096979692238798</v>
      </c>
    </row>
    <row r="77" spans="1:95">
      <c r="A77" s="30" t="s">
        <v>677</v>
      </c>
    </row>
    <row r="78" spans="1:95">
      <c r="A78" s="7">
        <v>39624</v>
      </c>
      <c r="B78" s="8" t="s">
        <v>663</v>
      </c>
      <c r="C78" s="1">
        <v>1644.9825705927201</v>
      </c>
      <c r="D78" s="1">
        <v>5.1401356800208998E-2</v>
      </c>
      <c r="E78" s="8">
        <v>1.63802834013895E-2</v>
      </c>
      <c r="F78" s="8">
        <v>8.9588037829956294E-2</v>
      </c>
      <c r="G78" s="8">
        <v>3.2760566802779001E-2</v>
      </c>
      <c r="H78" s="8">
        <v>9.7328410458511899E-3</v>
      </c>
      <c r="I78" s="8">
        <v>5.8680063179167002E-3</v>
      </c>
      <c r="J78" s="8">
        <v>1.0357915327722801E-2</v>
      </c>
      <c r="K78" s="1">
        <v>5.8288059634264604E-3</v>
      </c>
      <c r="L78" s="1">
        <v>4.3473409210014902</v>
      </c>
      <c r="M78" s="8">
        <v>3.3539814844031302</v>
      </c>
      <c r="N78" s="8">
        <v>3.8506612027023102</v>
      </c>
      <c r="O78" s="1">
        <v>0.49667971829918001</v>
      </c>
      <c r="P78" s="1">
        <v>0.235230236977825</v>
      </c>
      <c r="Q78" s="1">
        <v>0.24510648221871401</v>
      </c>
      <c r="R78" s="1">
        <v>0.2392578125</v>
      </c>
      <c r="S78" s="1">
        <v>9.8762452408890592E-3</v>
      </c>
      <c r="T78" s="1">
        <v>7.0406165030081597E-2</v>
      </c>
      <c r="U78" s="1">
        <v>0.2490234375</v>
      </c>
      <c r="V78" s="1">
        <v>5.9419892722787204E-3</v>
      </c>
      <c r="W78" s="1">
        <v>0.302734375</v>
      </c>
      <c r="X78" s="1">
        <v>5.4828335540427096E-3</v>
      </c>
      <c r="Y78" s="1">
        <v>40</v>
      </c>
      <c r="Z78" s="8">
        <v>0.241267116671741</v>
      </c>
      <c r="AA78" s="8">
        <v>0.26258605932089601</v>
      </c>
      <c r="AB78" s="8">
        <v>0.25390625</v>
      </c>
      <c r="AC78" s="8">
        <v>2.1318942649155299E-2</v>
      </c>
      <c r="AD78" s="8">
        <v>4.2099056061706601E-2</v>
      </c>
      <c r="AE78" s="8">
        <v>0.3125</v>
      </c>
      <c r="AF78" s="8">
        <v>7.2814804173266402E-3</v>
      </c>
      <c r="AG78" s="8">
        <v>0.41015625</v>
      </c>
      <c r="AH78" s="1">
        <v>1.35894913714669E-3</v>
      </c>
      <c r="AI78" s="1">
        <v>1.32015019730309E-2</v>
      </c>
      <c r="AJ78" s="1">
        <v>1.72354304205442E-2</v>
      </c>
      <c r="AK78" s="1">
        <v>9.0764731811372994E-3</v>
      </c>
      <c r="AL78" s="1">
        <v>1.01891725777454E-2</v>
      </c>
      <c r="AM78" s="1">
        <v>2.8155130887387201E-4</v>
      </c>
      <c r="AN78" s="1">
        <v>3.2290083989123701E-4</v>
      </c>
      <c r="AO78" s="1">
        <v>6.9369350148691596E-5</v>
      </c>
      <c r="AP78" s="1">
        <v>7.3476047279401801E-5</v>
      </c>
      <c r="AQ78" s="1">
        <v>2.43629421461347E-5</v>
      </c>
      <c r="AR78" s="1">
        <v>1.39728830837939E-5</v>
      </c>
      <c r="AS78" s="1">
        <v>5.0835221937676599E-3</v>
      </c>
      <c r="AT78" s="8">
        <v>4.4887289215345899E-3</v>
      </c>
      <c r="AU78" s="8">
        <v>1.0571790255250801E-2</v>
      </c>
      <c r="AV78" s="8">
        <v>9.7082463586627404E-3</v>
      </c>
      <c r="AW78" s="8">
        <v>3.0788719785974602E-4</v>
      </c>
      <c r="AX78" s="8">
        <v>3.4442946484500899E-4</v>
      </c>
      <c r="AY78" s="8">
        <v>6.9980830760728104E-5</v>
      </c>
      <c r="AZ78" s="8">
        <v>6.8600096017850003E-5</v>
      </c>
      <c r="BA78" s="8">
        <v>2.45349304532671E-5</v>
      </c>
      <c r="BB78" s="1">
        <v>2.2952151719806799E-5</v>
      </c>
      <c r="BC78" s="1">
        <v>2.39221321021196E-2</v>
      </c>
      <c r="BD78" s="8">
        <v>1.4045145262190299E-2</v>
      </c>
      <c r="BE78" s="8">
        <v>1.6079582898520101E-2</v>
      </c>
      <c r="BF78" s="8">
        <v>1.6444125388929101E-2</v>
      </c>
      <c r="BG78" s="8">
        <v>1.6261854143724601E-2</v>
      </c>
      <c r="BH78" s="8">
        <v>4.3987639758980698E-3</v>
      </c>
      <c r="BI78" s="8">
        <v>2.5777046699886302E-4</v>
      </c>
      <c r="BJ78" s="8">
        <v>7.66027795839505E-3</v>
      </c>
      <c r="BK78" s="1">
        <v>1.47178541218374E-2</v>
      </c>
      <c r="BL78" s="1">
        <v>9.2047160133314794</v>
      </c>
      <c r="BM78" s="8">
        <v>6.49059668593687</v>
      </c>
      <c r="BN78" s="8">
        <v>1.4710580903439701</v>
      </c>
      <c r="BO78" s="1">
        <v>0.26546167144115801</v>
      </c>
      <c r="BP78" s="1">
        <v>0.2</v>
      </c>
      <c r="BQ78" s="8">
        <v>1</v>
      </c>
      <c r="BR78" s="8">
        <v>89.65</v>
      </c>
      <c r="BS78" s="8">
        <v>0.35</v>
      </c>
      <c r="BT78" s="8">
        <v>13</v>
      </c>
      <c r="BU78" s="8">
        <v>36</v>
      </c>
      <c r="BV78" s="8">
        <v>3</v>
      </c>
      <c r="BW78" s="8">
        <v>13</v>
      </c>
      <c r="BX78" s="8">
        <v>59</v>
      </c>
      <c r="BY78" s="8">
        <v>4</v>
      </c>
      <c r="BZ78" s="8">
        <v>135.51886677741999</v>
      </c>
      <c r="CA78" s="1">
        <v>2</v>
      </c>
      <c r="CB78">
        <v>29.082599999999999</v>
      </c>
      <c r="CC78">
        <v>0.02</v>
      </c>
      <c r="CD78">
        <v>12</v>
      </c>
      <c r="CE78">
        <v>32</v>
      </c>
      <c r="CF78">
        <v>0</v>
      </c>
      <c r="CG78">
        <v>5247</v>
      </c>
      <c r="CH78">
        <v>45.2</v>
      </c>
      <c r="CI78">
        <v>154.80000000000001</v>
      </c>
      <c r="CJ78">
        <v>45.873169137265698</v>
      </c>
      <c r="CK78">
        <v>36</v>
      </c>
      <c r="CL78">
        <v>140.1</v>
      </c>
      <c r="CM78" s="1">
        <v>1644.9825705927201</v>
      </c>
      <c r="CN78" s="1">
        <v>43.654286309366803</v>
      </c>
      <c r="CO78" s="1">
        <v>1645</v>
      </c>
      <c r="CP78">
        <v>4.2544038659063803</v>
      </c>
      <c r="CQ78">
        <f>ABS($CP78-$N78)</f>
        <v>0.40374266320407015</v>
      </c>
    </row>
    <row r="79" spans="1:95">
      <c r="A79" s="7">
        <v>37318</v>
      </c>
      <c r="B79" s="8" t="s">
        <v>462</v>
      </c>
      <c r="C79" s="1">
        <v>3988.1613314452602</v>
      </c>
      <c r="D79" s="1">
        <v>3.4413473413678203E-2</v>
      </c>
      <c r="E79" s="8">
        <v>1.1552567891806399E-2</v>
      </c>
      <c r="F79" s="8">
        <v>5.7059714680967398E-2</v>
      </c>
      <c r="G79" s="8">
        <v>2.3105135783612799E-2</v>
      </c>
      <c r="H79" s="8">
        <v>8.9810369537091095E-3</v>
      </c>
      <c r="I79" s="8">
        <v>5.2880144748202497E-3</v>
      </c>
      <c r="J79" s="8">
        <v>8.5515054104172497E-3</v>
      </c>
      <c r="K79" s="1">
        <v>5.0494928095298599E-3</v>
      </c>
      <c r="L79" s="1">
        <v>5.6402975719313799</v>
      </c>
      <c r="M79" s="8">
        <v>6.4446875350623296</v>
      </c>
      <c r="N79" s="8">
        <v>6.0424925534968503</v>
      </c>
      <c r="O79" s="1">
        <v>0.40219498156547501</v>
      </c>
      <c r="P79" s="1">
        <v>5.9476050324083297E-2</v>
      </c>
      <c r="R79" s="1">
        <v>0.1904296875</v>
      </c>
      <c r="T79" s="1">
        <v>6.3916051636145202E-3</v>
      </c>
      <c r="U79" s="1">
        <v>0.1953125</v>
      </c>
      <c r="V79" s="1">
        <v>2.0579681018417298E-3</v>
      </c>
      <c r="W79" s="1">
        <v>0.2587890625</v>
      </c>
      <c r="X79" s="1">
        <v>1.0413481513120899E-3</v>
      </c>
      <c r="Y79" s="1">
        <v>40</v>
      </c>
      <c r="Z79" s="8">
        <v>9.0099428609067805E-2</v>
      </c>
      <c r="AA79" s="8">
        <v>0.17122614465286201</v>
      </c>
      <c r="AB79" s="8">
        <v>0.13671875</v>
      </c>
      <c r="AC79" s="8">
        <v>8.1126716043794206E-2</v>
      </c>
      <c r="AD79" s="8">
        <v>2.03165303204451E-2</v>
      </c>
      <c r="AE79" s="8">
        <v>0.17578125</v>
      </c>
      <c r="AF79" s="8">
        <v>1.43536046176591E-2</v>
      </c>
      <c r="AG79" s="8">
        <v>0.29296875</v>
      </c>
      <c r="AH79" s="1">
        <v>5.1347770271634803E-4</v>
      </c>
      <c r="AI79" s="1">
        <v>6.7461130950483804E-3</v>
      </c>
      <c r="AJ79" s="1">
        <v>3.9972095819337397E-3</v>
      </c>
      <c r="AK79" s="1">
        <v>1.3464962519120301E-3</v>
      </c>
      <c r="AL79" s="1">
        <v>1.4627894379947799E-3</v>
      </c>
      <c r="AM79" s="1">
        <v>1.4692705463455999E-4</v>
      </c>
      <c r="AN79" s="1">
        <v>7.8270637303191605E-5</v>
      </c>
      <c r="AO79" s="1">
        <v>6.75517142230061E-5</v>
      </c>
      <c r="AP79" s="1">
        <v>5.6607016013427999E-5</v>
      </c>
      <c r="AQ79" s="1">
        <v>4.2402317928078102E-5</v>
      </c>
      <c r="AR79" s="1">
        <v>3.63475006899467E-5</v>
      </c>
      <c r="AS79" s="1">
        <v>6.3138698875750097E-3</v>
      </c>
      <c r="AT79" s="8">
        <v>4.3538208321096498E-3</v>
      </c>
      <c r="AU79" s="8">
        <v>5.4808893930477299E-3</v>
      </c>
      <c r="AV79" s="8">
        <v>5.0695605745806104E-3</v>
      </c>
      <c r="AW79" s="8">
        <v>4.0366847704165101E-4</v>
      </c>
      <c r="AX79" s="8">
        <v>2.9081482521444698E-4</v>
      </c>
      <c r="AY79" s="8">
        <v>1.19052697028738E-4</v>
      </c>
      <c r="AZ79" s="8">
        <v>9.8277042157495195E-5</v>
      </c>
      <c r="BA79" s="8">
        <v>7.1383271222880097E-5</v>
      </c>
      <c r="BB79" s="1">
        <v>7.4285188965809605E-5</v>
      </c>
      <c r="BC79" s="1">
        <v>1.4325742838835099E-2</v>
      </c>
      <c r="BD79" s="8">
        <v>1.0556835443980599E-2</v>
      </c>
      <c r="BE79" s="8">
        <v>1.35201961491213E-2</v>
      </c>
      <c r="BF79" s="8">
        <v>1.1524163279742001E-2</v>
      </c>
      <c r="BG79" s="8">
        <v>1.2522179714431699E-2</v>
      </c>
      <c r="BH79" s="8">
        <v>1.90638431421251E-2</v>
      </c>
      <c r="BI79" s="8">
        <v>1.4114083774092901E-3</v>
      </c>
      <c r="BJ79" s="8">
        <v>1.8035631244034899E-3</v>
      </c>
      <c r="BK79" s="1">
        <v>2.1791670196174399E-2</v>
      </c>
      <c r="BL79" s="1">
        <v>6.3533548492306497</v>
      </c>
      <c r="BM79" s="8">
        <v>4.5400948315180498</v>
      </c>
      <c r="BN79" s="8">
        <v>1.1440294873204</v>
      </c>
      <c r="BO79" s="1">
        <v>0.27281580463589999</v>
      </c>
      <c r="BP79" s="1">
        <v>0.1</v>
      </c>
      <c r="BQ79" s="8">
        <v>2</v>
      </c>
      <c r="BR79" s="8">
        <v>64.483999999999995</v>
      </c>
      <c r="BS79" s="8">
        <v>0.33200000000000002</v>
      </c>
      <c r="BT79" s="8">
        <v>0</v>
      </c>
      <c r="BU79" s="8">
        <v>29</v>
      </c>
      <c r="BV79" s="8">
        <v>27</v>
      </c>
      <c r="BW79" s="8">
        <v>0</v>
      </c>
      <c r="BX79" s="8">
        <v>52</v>
      </c>
      <c r="BY79" s="8">
        <v>26</v>
      </c>
      <c r="BZ79" s="8">
        <v>155.38333332538599</v>
      </c>
      <c r="CA79" s="1">
        <v>3</v>
      </c>
      <c r="CB79">
        <v>-29.059100000000001</v>
      </c>
      <c r="CC79">
        <v>0.2</v>
      </c>
      <c r="CD79">
        <v>21</v>
      </c>
      <c r="CE79">
        <v>10</v>
      </c>
      <c r="CF79">
        <v>55</v>
      </c>
      <c r="CG79">
        <v>13288</v>
      </c>
      <c r="CH79">
        <v>37.5</v>
      </c>
      <c r="CI79">
        <v>154</v>
      </c>
      <c r="CJ79">
        <v>89.334819675404205</v>
      </c>
      <c r="CK79">
        <v>48</v>
      </c>
      <c r="CL79">
        <v>106.8</v>
      </c>
      <c r="CM79" s="1">
        <v>3988.1613314452602</v>
      </c>
      <c r="CN79" s="1">
        <v>88.775520806371901</v>
      </c>
      <c r="CO79" s="1">
        <v>3988.2</v>
      </c>
      <c r="CP79">
        <v>4.9879147706828304</v>
      </c>
      <c r="CQ79">
        <f>ABS($CP79-$N79)</f>
        <v>1.0545777828140199</v>
      </c>
    </row>
    <row r="81" spans="1:95">
      <c r="A81" s="30" t="s">
        <v>678</v>
      </c>
    </row>
    <row r="82" spans="1:95">
      <c r="A82" s="4" t="s">
        <v>679</v>
      </c>
    </row>
    <row r="83" spans="1:95">
      <c r="A83" s="7">
        <v>38521</v>
      </c>
      <c r="B83" s="1" t="s">
        <v>100</v>
      </c>
      <c r="C83" s="1">
        <v>2012.89382796115</v>
      </c>
      <c r="D83" s="1">
        <v>3.85465074695946E-2</v>
      </c>
      <c r="E83" s="8">
        <v>7.0131017936850698E-3</v>
      </c>
      <c r="F83" s="8">
        <v>6.42423116579037E-2</v>
      </c>
      <c r="G83" s="8">
        <v>1.40262035873701E-2</v>
      </c>
      <c r="H83" s="8">
        <v>2.5354355464156301E-3</v>
      </c>
      <c r="I83" s="8">
        <v>1.5221429901582601E-3</v>
      </c>
      <c r="J83" s="8">
        <v>2.7206812454472601E-3</v>
      </c>
      <c r="K83" s="1">
        <v>1.5797952401685499E-3</v>
      </c>
      <c r="L83" s="1">
        <v>1.7644626771841601</v>
      </c>
      <c r="M83" s="8">
        <v>1.70503800159156</v>
      </c>
      <c r="N83" s="8">
        <v>1.7347503393878601</v>
      </c>
      <c r="O83" s="1">
        <v>2.9712337796297599E-2</v>
      </c>
      <c r="P83" s="1">
        <v>0.45987027208484899</v>
      </c>
      <c r="Q83" s="1">
        <v>0.460249858212471</v>
      </c>
      <c r="R83" s="1">
        <v>0.460205078125</v>
      </c>
      <c r="S83" s="1">
        <v>3.79586127622011E-4</v>
      </c>
      <c r="T83" s="1">
        <v>1.8072686198128301E-3</v>
      </c>
      <c r="U83" s="1">
        <v>0.46630859375</v>
      </c>
      <c r="V83" s="1">
        <v>2.61654519767749E-5</v>
      </c>
      <c r="W83" s="1">
        <v>0.474853515625</v>
      </c>
      <c r="X83" s="1">
        <v>1.6921991945191601E-5</v>
      </c>
      <c r="Y83" s="1">
        <v>40</v>
      </c>
      <c r="Z83" s="8">
        <v>0.54625430697097499</v>
      </c>
      <c r="AA83" s="8">
        <v>0.56883788771973898</v>
      </c>
      <c r="AB83" s="8">
        <v>0.546875</v>
      </c>
      <c r="AC83" s="8">
        <v>2.25835807487638E-2</v>
      </c>
      <c r="AD83" s="8">
        <v>1.00960155023421E-2</v>
      </c>
      <c r="AE83" s="8">
        <v>1.2890625</v>
      </c>
      <c r="AF83" s="8">
        <v>7.5466646254042397E-6</v>
      </c>
      <c r="AG83" s="8">
        <v>1.3671875</v>
      </c>
      <c r="AH83" s="1">
        <v>4.1716517229613496E-6</v>
      </c>
      <c r="AI83" s="1">
        <v>3.3327825907996197E-5</v>
      </c>
      <c r="AJ83" s="1">
        <v>4.4347273247412897E-5</v>
      </c>
      <c r="AK83" s="1">
        <v>3.4432434045944103E-5</v>
      </c>
      <c r="AL83" s="1">
        <v>3.0781920427038998E-5</v>
      </c>
      <c r="AM83" s="1">
        <v>1.6167100535275901E-5</v>
      </c>
      <c r="AN83" s="1">
        <v>4.3588957775780501E-6</v>
      </c>
      <c r="AO83" s="1">
        <v>3.0325130466700701E-5</v>
      </c>
      <c r="AP83" s="1">
        <v>3.2819963426806702E-5</v>
      </c>
      <c r="AQ83" s="1">
        <v>7.5917612269586503E-6</v>
      </c>
      <c r="AR83" s="1">
        <v>3.0168720753558401E-6</v>
      </c>
      <c r="AS83" s="1">
        <v>3.7646316418226898E-5</v>
      </c>
      <c r="AT83" s="8">
        <v>3.4725065060503497E-5</v>
      </c>
      <c r="AU83" s="8">
        <v>7.1727323008936004E-4</v>
      </c>
      <c r="AV83" s="8">
        <v>7.5970357223790498E-4</v>
      </c>
      <c r="AW83" s="8">
        <v>3.6003664727021698E-5</v>
      </c>
      <c r="AX83" s="8">
        <v>2.7606237088636998E-5</v>
      </c>
      <c r="AY83" s="8">
        <v>2.0545048255966501E-5</v>
      </c>
      <c r="AZ83" s="8">
        <v>2.8854746090689899E-5</v>
      </c>
      <c r="BA83" s="8">
        <v>1.7884044614187199E-5</v>
      </c>
      <c r="BB83" s="1">
        <v>1.3775113551156301E-5</v>
      </c>
      <c r="BC83" s="1">
        <v>3.6903796064755502E-2</v>
      </c>
      <c r="BD83" s="8">
        <v>1.7209539470434299E-2</v>
      </c>
      <c r="BE83" s="8">
        <v>8.6867427273587504E-3</v>
      </c>
      <c r="BF83" s="8">
        <v>1.0174117280840601E-2</v>
      </c>
      <c r="BG83" s="8">
        <v>9.4304300040996807E-3</v>
      </c>
      <c r="BH83" s="8">
        <v>3.7807352226716098E-3</v>
      </c>
      <c r="BI83" s="8">
        <v>1.0517326329313301E-3</v>
      </c>
      <c r="BJ83" s="8">
        <v>2.7473366060655799E-2</v>
      </c>
      <c r="BK83" s="1">
        <v>1.7619937786734201E-2</v>
      </c>
      <c r="BL83" s="1">
        <v>25.337781411451601</v>
      </c>
      <c r="BM83" s="8">
        <v>16.186194697672398</v>
      </c>
      <c r="BN83" s="8">
        <v>3.9132675868133702</v>
      </c>
      <c r="BO83" s="1">
        <v>0.204034357214467</v>
      </c>
      <c r="BP83" s="1">
        <v>0.185</v>
      </c>
      <c r="BQ83" s="8">
        <v>2.2000000000000002</v>
      </c>
      <c r="BR83" s="8">
        <v>87.503</v>
      </c>
      <c r="BS83" s="8">
        <v>0.35699999999999998</v>
      </c>
      <c r="BT83" s="8">
        <v>20</v>
      </c>
      <c r="BU83" s="8">
        <v>58</v>
      </c>
      <c r="BV83" s="8">
        <v>0</v>
      </c>
      <c r="BW83" s="8">
        <v>21</v>
      </c>
      <c r="BX83" s="8">
        <v>20</v>
      </c>
      <c r="BY83" s="8">
        <v>0</v>
      </c>
      <c r="BZ83" s="8">
        <v>1113.4285714626301</v>
      </c>
      <c r="CA83" s="1">
        <v>9</v>
      </c>
      <c r="CB83">
        <v>28.346</v>
      </c>
      <c r="CC83">
        <v>0.03</v>
      </c>
      <c r="CD83">
        <v>19</v>
      </c>
      <c r="CE83">
        <v>40</v>
      </c>
      <c r="CF83">
        <v>41</v>
      </c>
      <c r="CG83">
        <v>5935</v>
      </c>
      <c r="CH83">
        <v>47.94</v>
      </c>
      <c r="CI83">
        <v>85.63</v>
      </c>
      <c r="CJ83">
        <v>87.062504612391294</v>
      </c>
      <c r="CK83">
        <v>50.4</v>
      </c>
      <c r="CL83">
        <v>58</v>
      </c>
      <c r="CM83" s="1">
        <v>2012.89382796115</v>
      </c>
      <c r="CN83" s="1">
        <v>87.111795388377203</v>
      </c>
      <c r="CO83" s="1">
        <v>2019</v>
      </c>
      <c r="CP83">
        <v>1.8880275123544901</v>
      </c>
      <c r="CQ83">
        <f>ABS($CP83-$N83)</f>
        <v>0.15327717296663002</v>
      </c>
    </row>
    <row r="84" spans="1:95">
      <c r="A84" s="4" t="s">
        <v>680</v>
      </c>
    </row>
    <row r="85" spans="1:95">
      <c r="A85" s="7">
        <v>39626</v>
      </c>
      <c r="B85" s="8" t="s">
        <v>224</v>
      </c>
      <c r="C85" s="1">
        <v>3695.9391129852202</v>
      </c>
      <c r="D85" s="1">
        <v>0.115231439505774</v>
      </c>
      <c r="E85" s="8">
        <v>6.1889989889646599E-2</v>
      </c>
      <c r="F85" s="8">
        <v>0.17371678239781699</v>
      </c>
      <c r="G85" s="8">
        <v>0.123779979779293</v>
      </c>
      <c r="H85" s="8">
        <v>7.0865001593268997E-3</v>
      </c>
      <c r="I85" s="8">
        <v>4.3180191815692598E-3</v>
      </c>
      <c r="J85" s="8">
        <v>8.2283992580980507E-3</v>
      </c>
      <c r="K85" s="1">
        <v>5.3123193985343802E-3</v>
      </c>
      <c r="L85" s="1">
        <v>2.8217799988343599</v>
      </c>
      <c r="M85" s="8">
        <v>3.3197662210396901</v>
      </c>
      <c r="N85" s="8">
        <v>3.0707731099370199</v>
      </c>
      <c r="O85" s="1">
        <v>0.24899311110266401</v>
      </c>
      <c r="P85" s="1">
        <v>0.23016846831833501</v>
      </c>
      <c r="Q85" s="1">
        <v>0.23233166105616601</v>
      </c>
      <c r="R85" s="1">
        <v>0.2313232421875</v>
      </c>
      <c r="S85" s="1">
        <v>2.16319273783161E-3</v>
      </c>
      <c r="T85" s="1">
        <v>0.139924246270002</v>
      </c>
      <c r="U85" s="1">
        <v>0.234375</v>
      </c>
      <c r="V85" s="1">
        <v>3.7911086793241799E-3</v>
      </c>
      <c r="W85" s="1">
        <v>0.2410888671875</v>
      </c>
      <c r="X85" s="1">
        <v>7.2563784841196098E-3</v>
      </c>
      <c r="Y85" s="1">
        <v>40</v>
      </c>
      <c r="Z85" s="8">
        <v>0.22837923167694199</v>
      </c>
      <c r="AA85" s="8">
        <v>0.26695370762784298</v>
      </c>
      <c r="AB85" s="8">
        <v>0.25390625</v>
      </c>
      <c r="AC85" s="8">
        <v>3.8574475950901202E-2</v>
      </c>
      <c r="AD85" s="8">
        <v>9.0378494768555098E-2</v>
      </c>
      <c r="AE85" s="8">
        <v>0.64453125</v>
      </c>
      <c r="AF85" s="8">
        <v>1.8374046191100199E-3</v>
      </c>
      <c r="AG85" s="8">
        <v>0.76171875</v>
      </c>
      <c r="AH85" s="1">
        <v>5.8374391798789095E-4</v>
      </c>
      <c r="AI85" s="1">
        <v>3.2884521330095499E-2</v>
      </c>
      <c r="AJ85" s="1">
        <v>6.0207493195547697E-2</v>
      </c>
      <c r="AK85" s="1">
        <v>1.69286951561806E-2</v>
      </c>
      <c r="AL85" s="1">
        <v>3.4192620823132701E-2</v>
      </c>
      <c r="AM85" s="1">
        <v>2.2441460891145298E-3</v>
      </c>
      <c r="AN85" s="1">
        <v>3.26764535918547E-3</v>
      </c>
      <c r="AO85" s="1">
        <v>3.8058387250946202E-4</v>
      </c>
      <c r="AP85" s="1">
        <v>5.7035894865270498E-4</v>
      </c>
      <c r="AQ85" s="1">
        <v>9.1580634506593396E-4</v>
      </c>
      <c r="AR85" s="1">
        <v>2.2741808019150602E-3</v>
      </c>
      <c r="AS85" s="1">
        <v>1.22986410674815E-2</v>
      </c>
      <c r="AT85" s="8">
        <v>1.5394271268187199E-2</v>
      </c>
      <c r="AU85" s="8">
        <v>1.10804884520321E-2</v>
      </c>
      <c r="AV85" s="8">
        <v>1.29726371323082E-2</v>
      </c>
      <c r="AW85" s="8">
        <v>1.4512796380999999E-3</v>
      </c>
      <c r="AX85" s="8">
        <v>3.17000371634452E-3</v>
      </c>
      <c r="AY85" s="8">
        <v>5.6891530017726696E-4</v>
      </c>
      <c r="AZ85" s="8">
        <v>7.0872963414535803E-4</v>
      </c>
      <c r="BA85" s="8">
        <v>1.07991364861246E-4</v>
      </c>
      <c r="BB85" s="1">
        <v>1.10623344385522E-4</v>
      </c>
      <c r="BC85" s="1">
        <v>0.44128541886700601</v>
      </c>
      <c r="BD85" s="8">
        <v>0.52496458738025098</v>
      </c>
      <c r="BE85" s="8">
        <v>0.13842733093152201</v>
      </c>
      <c r="BF85" s="8">
        <v>0.15103559848634501</v>
      </c>
      <c r="BG85" s="8">
        <v>0.144731464708934</v>
      </c>
      <c r="BH85" s="8">
        <v>0.14956566359759199</v>
      </c>
      <c r="BI85" s="8">
        <v>8.9153914870296093E-3</v>
      </c>
      <c r="BJ85" s="8">
        <v>0.29655395415807201</v>
      </c>
      <c r="BK85" s="1">
        <v>0.54585502263028196</v>
      </c>
      <c r="BL85" s="1">
        <v>24.5137625756178</v>
      </c>
      <c r="BM85" s="8">
        <v>22.982815377532699</v>
      </c>
      <c r="BN85" s="8">
        <v>3.0489943548520402</v>
      </c>
      <c r="BO85" s="1">
        <v>0.66558617363577</v>
      </c>
      <c r="BP85" s="1">
        <v>0.19800000000000001</v>
      </c>
      <c r="BQ85" s="8">
        <v>1.3</v>
      </c>
      <c r="BR85" s="8">
        <v>244.90299999999999</v>
      </c>
      <c r="BS85" s="8">
        <v>0.33900000000000002</v>
      </c>
      <c r="BT85" s="8">
        <v>4</v>
      </c>
      <c r="BU85" s="8">
        <v>5</v>
      </c>
      <c r="BV85" s="8">
        <v>0</v>
      </c>
      <c r="BW85" s="8">
        <v>5</v>
      </c>
      <c r="BX85" s="8">
        <v>15</v>
      </c>
      <c r="BY85" s="8">
        <v>54</v>
      </c>
      <c r="BZ85" s="8">
        <v>1150.0000002384199</v>
      </c>
      <c r="CA85" s="1">
        <v>1</v>
      </c>
      <c r="CB85">
        <v>56.399799999999999</v>
      </c>
      <c r="CC85">
        <v>0.48</v>
      </c>
      <c r="CD85">
        <v>2</v>
      </c>
      <c r="CE85">
        <v>1</v>
      </c>
      <c r="CF85">
        <v>23</v>
      </c>
      <c r="CG85">
        <v>11963</v>
      </c>
      <c r="CH85">
        <v>-26.8</v>
      </c>
      <c r="CI85">
        <v>-17.7</v>
      </c>
      <c r="CJ85">
        <v>249.970968086921</v>
      </c>
      <c r="CK85">
        <v>-19.100000000000001</v>
      </c>
      <c r="CL85">
        <v>17.399999999999999</v>
      </c>
      <c r="CM85" s="1">
        <v>3695.9391129852202</v>
      </c>
      <c r="CN85" s="1">
        <v>250.131021725235</v>
      </c>
      <c r="CO85" s="1">
        <v>3695.9</v>
      </c>
      <c r="CP85">
        <v>3.4415925085030801</v>
      </c>
      <c r="CQ85">
        <f>ABS($CP85-$N85)</f>
        <v>0.37081939856606017</v>
      </c>
    </row>
  </sheetData>
  <mergeCells count="10">
    <mergeCell ref="AI1:AR1"/>
    <mergeCell ref="AS1:BB1"/>
    <mergeCell ref="BC1:BK1"/>
    <mergeCell ref="BL1:BO1"/>
    <mergeCell ref="BP1:CL1"/>
    <mergeCell ref="A1:B1"/>
    <mergeCell ref="D1:K1"/>
    <mergeCell ref="L1:O1"/>
    <mergeCell ref="P1:X1"/>
    <mergeCell ref="Y1:A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Q6"/>
  <sheetViews>
    <sheetView zoomScaleNormal="100" zoomScalePageLayoutView="60" workbookViewId="0"/>
  </sheetViews>
  <sheetFormatPr defaultRowHeight="12.75"/>
  <cols>
    <col min="1" max="1025" width="9"/>
  </cols>
  <sheetData>
    <row r="1" spans="1:95">
      <c r="A1" s="26">
        <f>Redone!A25</f>
        <v>36994</v>
      </c>
      <c r="B1" t="str">
        <f>Redone!B25</f>
        <v>IS59</v>
      </c>
      <c r="C1">
        <f>Redone!C25</f>
        <v>3946.76743134962</v>
      </c>
      <c r="D1">
        <f>Redone!D25/(10^3)</f>
        <v>4.2627121052724599E-2</v>
      </c>
      <c r="E1">
        <f>Redone!E25/(10^3)</f>
        <v>1.11015983464103E-2</v>
      </c>
      <c r="F1">
        <f>Redone!F25/(10^3)</f>
        <v>7.0079242348037293E-2</v>
      </c>
      <c r="G1">
        <f>Redone!G25/(10^3)</f>
        <v>2.22031966928205E-2</v>
      </c>
      <c r="H1">
        <f>Redone!H25/(10^3)</f>
        <v>1.2200947356784701E-2</v>
      </c>
      <c r="I1">
        <f>Redone!I25/(10^3)</f>
        <v>6.6725736275020601E-3</v>
      </c>
      <c r="J1">
        <f>Redone!J25/(10^3)</f>
        <v>1.0994505841853E-2</v>
      </c>
      <c r="K1">
        <f>Redone!K25/(10^3)</f>
        <v>6.40222957266353E-3</v>
      </c>
      <c r="L1">
        <f>Redone!L25</f>
        <v>2.3830270041717898</v>
      </c>
      <c r="M1">
        <f>Redone!M25</f>
        <v>2.65214561496916</v>
      </c>
      <c r="N1">
        <f>Redone!N25</f>
        <v>2.51758630957048</v>
      </c>
      <c r="O1">
        <f>Redone!O25</f>
        <v>0.13455930539868499</v>
      </c>
      <c r="P1">
        <f>Redone!P25</f>
        <v>0.22352119575503701</v>
      </c>
      <c r="Q1">
        <f>Redone!Q25</f>
        <v>0.23821484777238999</v>
      </c>
      <c r="R1">
        <f>Redone!R25</f>
        <v>0.234375</v>
      </c>
      <c r="S1">
        <f>Redone!S25</f>
        <v>1.46936520173535E-2</v>
      </c>
      <c r="T1">
        <f>Redone!T25/((10^3)^2)</f>
        <v>6.2168162306787303E-2</v>
      </c>
      <c r="U1">
        <f>Redone!U25</f>
        <v>0.25390625</v>
      </c>
      <c r="V1">
        <f>Redone!V25/((10^3)^2)</f>
        <v>9.0708568023806398E-3</v>
      </c>
      <c r="W1">
        <f>Redone!W25</f>
        <v>0.3125</v>
      </c>
      <c r="X1">
        <f>Redone!X25/((10^3)^2)</f>
        <v>8.7962953421693007E-3</v>
      </c>
      <c r="Y1">
        <f>Redone!Y25</f>
        <v>40</v>
      </c>
      <c r="Z1">
        <f>Redone!Z25</f>
        <v>0.19909561162693401</v>
      </c>
      <c r="AA1">
        <f>Redone!AA25</f>
        <v>0.291782293806846</v>
      </c>
      <c r="AB1">
        <f>Redone!AB25</f>
        <v>0.234375</v>
      </c>
      <c r="AC1">
        <f>Redone!AC25</f>
        <v>9.26866821799118E-2</v>
      </c>
      <c r="AD1">
        <f>Redone!AD25/((10^3)^2)</f>
        <v>2.6633972941029798E-2</v>
      </c>
      <c r="AE1">
        <f>Redone!AE25</f>
        <v>0.25390625</v>
      </c>
      <c r="AF1">
        <f>Redone!AF25/((10^3)^2)</f>
        <v>1.1184085103969999E-2</v>
      </c>
      <c r="AG1">
        <f>Redone!AG25</f>
        <v>0.5078125</v>
      </c>
      <c r="AH1">
        <f>Redone!AH25/((10^3)^2)</f>
        <v>4.2808577497020799E-4</v>
      </c>
      <c r="AI1">
        <f>Redone!AI25/((10^3)^2)</f>
        <v>9.7324555866610905E-3</v>
      </c>
      <c r="AJ1">
        <f>Redone!AJ25/((10^3)^2)</f>
        <v>9.5281539332916689E-3</v>
      </c>
      <c r="AK1">
        <f>Redone!AK25/((10^3)^2)</f>
        <v>1.23472137439351E-2</v>
      </c>
      <c r="AL1">
        <f>Redone!AL25/((10^3)^2)</f>
        <v>6.7987795485018494E-3</v>
      </c>
      <c r="AM1">
        <f>Redone!AM25/((10^3)^2)</f>
        <v>4.9254987149108199E-4</v>
      </c>
      <c r="AN1">
        <f>Redone!AN25/((10^3)^2)</f>
        <v>4.6458282097897502E-4</v>
      </c>
      <c r="AO1">
        <f>Redone!AO25/((10^3)^2)</f>
        <v>1.51701647305899E-4</v>
      </c>
      <c r="AP1">
        <f>Redone!AP25/((10^3)^2)</f>
        <v>1.0427704216205101E-4</v>
      </c>
      <c r="AQ1">
        <f>Redone!AQ25/((10^3)^2)</f>
        <v>8.1772977051166606E-5</v>
      </c>
      <c r="AR1">
        <f>Redone!AR25/((10^3)^2)</f>
        <v>5.6240374948425901E-5</v>
      </c>
      <c r="AS1">
        <f>Redone!AS25/((10^3)^2)</f>
        <v>1.17221628235106E-2</v>
      </c>
      <c r="AT1">
        <f>Redone!AT25/((10^3)^2)</f>
        <v>7.5617390902965095E-3</v>
      </c>
      <c r="AU1">
        <f>Redone!AU25/((10^3)^2)</f>
        <v>1.5727395740326101E-2</v>
      </c>
      <c r="AV1">
        <f>Redone!AV25/((10^3)^2)</f>
        <v>1.36402364921501E-2</v>
      </c>
      <c r="AW1">
        <f>Redone!AW25/((10^3)^2)</f>
        <v>1.6143413312567001E-3</v>
      </c>
      <c r="AX1">
        <f>Redone!AX25/((10^3)^2)</f>
        <v>2.23697889421977E-3</v>
      </c>
      <c r="AY1">
        <f>Redone!AY25/((10^3)^2)</f>
        <v>3.20898686751846E-4</v>
      </c>
      <c r="AZ1">
        <f>Redone!AZ25/((10^3)^2)</f>
        <v>2.6860345289874099E-4</v>
      </c>
      <c r="BA1">
        <f>Redone!BA25/((10^3)^2)</f>
        <v>9.1798709850842404E-5</v>
      </c>
      <c r="BB1">
        <f>Redone!BB25/((10^3)^2)</f>
        <v>9.4239014015497696E-5</v>
      </c>
      <c r="BC1">
        <f>Redone!BC25/((10^3)^2)</f>
        <v>2.03822017289748E-2</v>
      </c>
      <c r="BD1">
        <f>Redone!BD25/((10^3)^2)</f>
        <v>8.7127297742772697E-3</v>
      </c>
      <c r="BE1">
        <f>Redone!BE25/((10^3)^2)</f>
        <v>1.35833473726386E-2</v>
      </c>
      <c r="BF1">
        <f>Redone!BF25/((10^3)^2)</f>
        <v>1.0383519732891699E-2</v>
      </c>
      <c r="BG1">
        <f>Redone!BG25/((10^3)^2)</f>
        <v>1.19834335527652E-2</v>
      </c>
      <c r="BH1">
        <f>Redone!BH25/((10^3)^2)</f>
        <v>8.6060668128975591E-3</v>
      </c>
      <c r="BI1">
        <f>Redone!BI25/((10^3)^2)</f>
        <v>2.26261982269321E-3</v>
      </c>
      <c r="BJ1">
        <f>Redone!BJ25/((10^3)^2)</f>
        <v>8.398768176209671E-3</v>
      </c>
      <c r="BK1">
        <f>Redone!BK25/((10^3)^2)</f>
        <v>1.22464707613106E-2</v>
      </c>
      <c r="BL1">
        <f>Redone!BL25</f>
        <v>5.7437541773399703</v>
      </c>
      <c r="BM1">
        <f>Redone!BM25</f>
        <v>3.63025990008994</v>
      </c>
      <c r="BN1">
        <f>Redone!BN25</f>
        <v>1.7008649181579201</v>
      </c>
      <c r="BO1">
        <f>Redone!BO25</f>
        <v>0.236259992284404</v>
      </c>
      <c r="BP1">
        <f>Redone!BP25</f>
        <v>0.2</v>
      </c>
      <c r="BQ1">
        <f>Redone!BQ25</f>
        <v>1.2</v>
      </c>
      <c r="BR1">
        <f>Redone!BR25</f>
        <v>63.985999999999997</v>
      </c>
      <c r="BS1">
        <f>Redone!BS25</f>
        <v>0.38800000000000001</v>
      </c>
      <c r="BT1">
        <f>Redone!BT25</f>
        <v>3</v>
      </c>
      <c r="BU1">
        <f>Redone!BU25</f>
        <v>30</v>
      </c>
      <c r="BV1">
        <f>Redone!BV25</f>
        <v>0</v>
      </c>
      <c r="BW1">
        <f>Redone!BW25</f>
        <v>4</v>
      </c>
      <c r="BX1">
        <f>Redone!BX25</f>
        <v>22</v>
      </c>
      <c r="BY1">
        <f>Redone!BY25</f>
        <v>4</v>
      </c>
      <c r="BZ1">
        <f>Redone!BZ25</f>
        <v>85.918027162551894</v>
      </c>
      <c r="CA1">
        <f>Redone!CA25</f>
        <v>2</v>
      </c>
      <c r="CB1">
        <f>Redone!CB25</f>
        <v>-1.7151000000000001</v>
      </c>
      <c r="CC1">
        <f>Redone!CC25</f>
        <v>0.69</v>
      </c>
      <c r="CD1">
        <f>Redone!CD25</f>
        <v>0</v>
      </c>
      <c r="CE1">
        <f>Redone!CE25</f>
        <v>30</v>
      </c>
      <c r="CF1">
        <f>Redone!CF25</f>
        <v>0</v>
      </c>
      <c r="CG1">
        <f>Redone!CG25</f>
        <v>13913</v>
      </c>
      <c r="CH1">
        <f>Redone!CH25</f>
        <v>-15.28</v>
      </c>
      <c r="CI1">
        <f>Redone!CI25</f>
        <v>-162.62</v>
      </c>
      <c r="CJ1">
        <f>Redone!CJ25</f>
        <v>192.18428481913099</v>
      </c>
      <c r="CK1">
        <f>Redone!CK25</f>
        <v>19.600000000000001</v>
      </c>
      <c r="CL1">
        <f>Redone!CL25</f>
        <v>-155.30000000000001</v>
      </c>
      <c r="CM1">
        <f>Redone!CM25</f>
        <v>3946.76743134962</v>
      </c>
      <c r="CN1">
        <f>Redone!CN25</f>
        <v>191.22212083956299</v>
      </c>
      <c r="CO1">
        <f>Redone!CO25</f>
        <v>3946.7</v>
      </c>
      <c r="CP1">
        <f>Redone!CP25</f>
        <v>2.4648697309770999</v>
      </c>
      <c r="CQ1">
        <f>Redone!CQ25</f>
        <v>5.2716578593380081E-2</v>
      </c>
    </row>
    <row r="2" spans="1:95">
      <c r="A2" s="26">
        <f>Redone!A26</f>
        <v>38233</v>
      </c>
      <c r="B2" t="str">
        <f>Redone!B26</f>
        <v>IS26</v>
      </c>
      <c r="C2">
        <f>Redone!C26</f>
        <v>12964.7749572666</v>
      </c>
      <c r="D2">
        <f>Redone!D26/(10^3)</f>
        <v>4.4755901024141106E-2</v>
      </c>
      <c r="E2">
        <f>Redone!E26/(10^3)</f>
        <v>9.3827118091604003E-3</v>
      </c>
      <c r="F2">
        <f>Redone!F26/(10^3)</f>
        <v>6.4998666020617088E-2</v>
      </c>
      <c r="G2">
        <f>Redone!G26/(10^3)</f>
        <v>1.8765423618320801E-2</v>
      </c>
      <c r="H2">
        <f>Redone!H26/(10^3)</f>
        <v>4.1034400005913498E-3</v>
      </c>
      <c r="I2">
        <f>Redone!I26/(10^3)</f>
        <v>2.45257631384109E-3</v>
      </c>
      <c r="J2">
        <f>Redone!J26/(10^3)</f>
        <v>4.9363278268965399E-3</v>
      </c>
      <c r="K2">
        <f>Redone!K26/(10^3)</f>
        <v>2.9605629024819901E-3</v>
      </c>
      <c r="L2">
        <f>Redone!L26</f>
        <v>11.546235155826899</v>
      </c>
      <c r="M2">
        <f>Redone!M26</f>
        <v>9.4032344525539902</v>
      </c>
      <c r="N2">
        <f>Redone!N26</f>
        <v>10.474734804190501</v>
      </c>
      <c r="O2">
        <f>Redone!O26</f>
        <v>1.0715003516364701</v>
      </c>
      <c r="P2">
        <f>Redone!P26</f>
        <v>0.107557100343739</v>
      </c>
      <c r="Q2">
        <f>Redone!Q26</f>
        <v>0.107647348026332</v>
      </c>
      <c r="R2">
        <f>Redone!R26</f>
        <v>0.107574462890625</v>
      </c>
      <c r="S2">
        <f>Redone!S26</f>
        <v>9.0247682593566595E-5</v>
      </c>
      <c r="T2">
        <f>Redone!T26/((10^3)^2)</f>
        <v>6.06958910280328E-2</v>
      </c>
      <c r="U2">
        <f>Redone!U26</f>
        <v>0.1080322265625</v>
      </c>
      <c r="V2">
        <f>Redone!V26/((10^3)^2)</f>
        <v>1.0266141888227501E-3</v>
      </c>
      <c r="W2">
        <f>Redone!W26</f>
        <v>0.10955810546875</v>
      </c>
      <c r="X2">
        <f>Redone!X26/((10^3)^2)</f>
        <v>1.53316756741114E-3</v>
      </c>
      <c r="Y2">
        <f>Redone!Y26</f>
        <v>150</v>
      </c>
      <c r="Z2">
        <f>Redone!Z26</f>
        <v>9.5148356193244701E-2</v>
      </c>
      <c r="AA2">
        <f>Redone!AA26</f>
        <v>9.8296520100246296E-2</v>
      </c>
      <c r="AB2">
        <f>Redone!AB26</f>
        <v>9.765625E-2</v>
      </c>
      <c r="AC2">
        <f>Redone!AC26</f>
        <v>3.1481639070015401E-3</v>
      </c>
      <c r="AD2">
        <f>Redone!AD26/((10^3)^2)</f>
        <v>4.7492975702314102E-2</v>
      </c>
      <c r="AE2">
        <f>Redone!AE26</f>
        <v>0.126953125</v>
      </c>
      <c r="AF2">
        <f>Redone!AF26/((10^3)^2)</f>
        <v>1.98291881112783E-3</v>
      </c>
      <c r="AG2">
        <f>Redone!AG26</f>
        <v>0.1611328125</v>
      </c>
      <c r="AH2">
        <f>Redone!AH26/((10^3)^2)</f>
        <v>5.7173205689190507E-4</v>
      </c>
      <c r="AI2">
        <f>Redone!AI26/((10^3)^2)</f>
        <v>1.2335698765077699E-3</v>
      </c>
      <c r="AJ2">
        <f>Redone!AJ26/((10^3)^2)</f>
        <v>1.64632018238829E-3</v>
      </c>
      <c r="AK2">
        <f>Redone!AK26/((10^3)^2)</f>
        <v>1.05957589392608E-3</v>
      </c>
      <c r="AL2">
        <f>Redone!AL26/((10^3)^2)</f>
        <v>1.15148769986595E-3</v>
      </c>
      <c r="AM2">
        <f>Redone!AM26/((10^3)^2)</f>
        <v>3.5347923945725002E-5</v>
      </c>
      <c r="AN2">
        <f>Redone!AN26/((10^3)^2)</f>
        <v>3.69610017406106E-5</v>
      </c>
      <c r="AO2">
        <f>Redone!AO26/((10^3)^2)</f>
        <v>3.9746199301055303E-6</v>
      </c>
      <c r="AP2">
        <f>Redone!AP26/((10^3)^2)</f>
        <v>4.8851337200659893E-6</v>
      </c>
      <c r="AQ2">
        <f>Redone!AQ26/((10^3)^2)</f>
        <v>8.2471372823696601E-6</v>
      </c>
      <c r="AR2">
        <f>Redone!AR26/((10^3)^2)</f>
        <v>6.4742612850639892E-6</v>
      </c>
      <c r="AS2">
        <f>Redone!AS26/((10^3)^2)</f>
        <v>6.8967163446009394E-4</v>
      </c>
      <c r="AT2">
        <f>Redone!AT26/((10^3)^2)</f>
        <v>6.9731258486226502E-4</v>
      </c>
      <c r="AU2">
        <f>Redone!AU26/((10^3)^2)</f>
        <v>3.7406513783098098E-4</v>
      </c>
      <c r="AV2">
        <f>Redone!AV26/((10^3)^2)</f>
        <v>2.78496857085088E-4</v>
      </c>
      <c r="AW2">
        <f>Redone!AW26/((10^3)^2)</f>
        <v>3.0123569095791199E-5</v>
      </c>
      <c r="AX2">
        <f>Redone!AX26/((10^3)^2)</f>
        <v>2.6702200966988598E-5</v>
      </c>
      <c r="AY2">
        <f>Redone!AY26/((10^3)^2)</f>
        <v>6.2328118568632906E-6</v>
      </c>
      <c r="AZ2">
        <f>Redone!AZ26/((10^3)^2)</f>
        <v>6.1007149914222694E-6</v>
      </c>
      <c r="BA2">
        <f>Redone!BA26/((10^3)^2)</f>
        <v>4.5523390358866799E-6</v>
      </c>
      <c r="BB2">
        <f>Redone!BB26/((10^3)^2)</f>
        <v>4.7390519409318208E-6</v>
      </c>
      <c r="BC2">
        <f>Redone!BC26/((10^3)^2)</f>
        <v>0.40391910099975503</v>
      </c>
      <c r="BD2">
        <f>Redone!BD26/((10^3)^2)</f>
        <v>0.21292914550893702</v>
      </c>
      <c r="BE2">
        <f>Redone!BE26/((10^3)^2)</f>
        <v>7.3587824725221698E-2</v>
      </c>
      <c r="BF2">
        <f>Redone!BF26/((10^3)^2)</f>
        <v>0.100505842763508</v>
      </c>
      <c r="BG2">
        <f>Redone!BG26/((10^3)^2)</f>
        <v>8.7046833744365101E-2</v>
      </c>
      <c r="BH2">
        <f>Redone!BH26/((10^3)^2)</f>
        <v>5.1660836400834603E-2</v>
      </c>
      <c r="BI2">
        <f>Redone!BI26/((10^3)^2)</f>
        <v>1.9033913090974301E-2</v>
      </c>
      <c r="BJ2">
        <f>Redone!BJ26/((10^3)^2)</f>
        <v>0.31687226725539003</v>
      </c>
      <c r="BK2">
        <f>Redone!BK26/((10^3)^2)</f>
        <v>0.21910651068555598</v>
      </c>
      <c r="BL2">
        <f>Redone!BL26</f>
        <v>15.8400429910636</v>
      </c>
      <c r="BM2">
        <f>Redone!BM26</f>
        <v>10.514033292059301</v>
      </c>
      <c r="BN2">
        <f>Redone!BN26</f>
        <v>4.6402503528843502</v>
      </c>
      <c r="BO2">
        <f>Redone!BO26</f>
        <v>0.70617385547651901</v>
      </c>
      <c r="BP2">
        <f>Redone!BP26</f>
        <v>6.4000000000000001E-2</v>
      </c>
      <c r="BQ2">
        <f>Redone!BQ26</f>
        <v>0.66</v>
      </c>
      <c r="BR2">
        <f>Redone!BR26</f>
        <v>184.87100000000001</v>
      </c>
      <c r="BS2">
        <f>Redone!BS26</f>
        <v>0.35899999999999999</v>
      </c>
      <c r="BT2">
        <f>Redone!BT26</f>
        <v>20</v>
      </c>
      <c r="BU2">
        <f>Redone!BU26</f>
        <v>0</v>
      </c>
      <c r="BV2">
        <f>Redone!BV26</f>
        <v>0</v>
      </c>
      <c r="BW2">
        <f>Redone!BW26</f>
        <v>0</v>
      </c>
      <c r="BX2">
        <f>Redone!BX26</f>
        <v>25</v>
      </c>
      <c r="BY2">
        <f>Redone!BY26</f>
        <v>14</v>
      </c>
      <c r="BZ2">
        <f>Redone!BZ26</f>
        <v>3683.4693880081199</v>
      </c>
      <c r="CA2">
        <f>Redone!CA26</f>
        <v>1</v>
      </c>
      <c r="CB2">
        <f>Redone!CB26</f>
        <v>-6.9329999999999998</v>
      </c>
      <c r="CC2">
        <f>Redone!CC26</f>
        <v>13.43</v>
      </c>
      <c r="CD2">
        <f>Redone!CD26</f>
        <v>12</v>
      </c>
      <c r="CE2">
        <f>Redone!CE26</f>
        <v>7</v>
      </c>
      <c r="CF2">
        <f>Redone!CF26</f>
        <v>22</v>
      </c>
      <c r="CG2">
        <f>Redone!CG26</f>
        <v>43698</v>
      </c>
      <c r="CH2">
        <f>Redone!CH26</f>
        <v>-67.7</v>
      </c>
      <c r="CI2">
        <f>Redone!CI26</f>
        <v>18.2</v>
      </c>
      <c r="CJ2">
        <f>Redone!CJ26</f>
        <v>178.09110203632099</v>
      </c>
      <c r="CK2">
        <f>Redone!CK26</f>
        <v>48.9</v>
      </c>
      <c r="CL2">
        <f>Redone!CL26</f>
        <v>13.7</v>
      </c>
      <c r="CM2">
        <f>Redone!CM26</f>
        <v>12964.7749572666</v>
      </c>
      <c r="CN2">
        <f>Redone!CN26</f>
        <v>178.09958514560901</v>
      </c>
      <c r="CO2">
        <f>Redone!CO26</f>
        <v>12965.4</v>
      </c>
      <c r="CP2" t="str">
        <f>Redone!CP26</f>
        <v>NaN</v>
      </c>
      <c r="CQ2" t="e">
        <f>Redone!CQ26</f>
        <v>#VALUE!</v>
      </c>
    </row>
    <row r="3" spans="1:95">
      <c r="A3" s="26">
        <f>Redone!A27</f>
        <v>37004</v>
      </c>
      <c r="B3" t="str">
        <f>Redone!B27</f>
        <v>IS59</v>
      </c>
      <c r="C3">
        <f>Redone!C27</f>
        <v>2526.2766602980601</v>
      </c>
      <c r="D3">
        <f>Redone!D27/(10^3)</f>
        <v>0.41127820952906097</v>
      </c>
      <c r="E3">
        <f>Redone!E27/(10^3)</f>
        <v>6.5715438148070904E-2</v>
      </c>
      <c r="F3">
        <f>Redone!F27/(10^3)</f>
        <v>0.54686836407434891</v>
      </c>
      <c r="G3">
        <f>Redone!G27/(10^3)</f>
        <v>0.131430876296142</v>
      </c>
      <c r="H3">
        <f>Redone!H27/(10^3)</f>
        <v>2.0783987056300902E-2</v>
      </c>
      <c r="I3">
        <f>Redone!I27/(10^3)</f>
        <v>1.21727223568142E-2</v>
      </c>
      <c r="J3">
        <f>Redone!J27/(10^3)</f>
        <v>2.4973452825453501E-2</v>
      </c>
      <c r="K3">
        <f>Redone!K27/(10^3)</f>
        <v>1.4492359268539E-2</v>
      </c>
      <c r="L3">
        <f>Redone!L27</f>
        <v>5.5232263621881001</v>
      </c>
      <c r="M3">
        <f>Redone!M27</f>
        <v>4.3958735537123097</v>
      </c>
      <c r="N3">
        <f>Redone!N27</f>
        <v>4.9595499579502</v>
      </c>
      <c r="O3">
        <f>Redone!O27</f>
        <v>0.563676404237896</v>
      </c>
      <c r="P3">
        <f>Redone!P27</f>
        <v>0.23678125494555199</v>
      </c>
      <c r="Q3">
        <f>Redone!Q27</f>
        <v>0.23685241101107901</v>
      </c>
      <c r="R3">
        <f>Redone!R27</f>
        <v>0.23681640625</v>
      </c>
      <c r="S3">
        <f>Redone!S27</f>
        <v>7.1156065526933903E-5</v>
      </c>
      <c r="T3">
        <f>Redone!T27/((10^3)^2)</f>
        <v>0.744848012932675</v>
      </c>
      <c r="U3">
        <f>Redone!U27</f>
        <v>0.279541015625</v>
      </c>
      <c r="V3">
        <f>Redone!V27/((10^3)^2)</f>
        <v>2.2300606373825797E-3</v>
      </c>
      <c r="W3">
        <f>Redone!W27</f>
        <v>0.296630859375</v>
      </c>
      <c r="X3">
        <f>Redone!X27/((10^3)^2)</f>
        <v>4.13028936476088E-3</v>
      </c>
      <c r="Y3">
        <f>Redone!Y27</f>
        <v>60</v>
      </c>
      <c r="Z3">
        <f>Redone!Z27</f>
        <v>0.23667548410136099</v>
      </c>
      <c r="AA3">
        <f>Redone!AA27</f>
        <v>0.25423025151859102</v>
      </c>
      <c r="AB3">
        <f>Redone!AB27</f>
        <v>0.25390625</v>
      </c>
      <c r="AC3">
        <f>Redone!AC27</f>
        <v>1.75547674172296E-2</v>
      </c>
      <c r="AD3">
        <f>Redone!AD27/((10^3)^2)</f>
        <v>1.2402794167126698</v>
      </c>
      <c r="AE3">
        <f>Redone!AE27</f>
        <v>0.615234375</v>
      </c>
      <c r="AF3">
        <f>Redone!AF27/((10^3)^2)</f>
        <v>9.9694009678840599E-5</v>
      </c>
      <c r="AG3">
        <f>Redone!AG27</f>
        <v>0.810546875</v>
      </c>
      <c r="AH3">
        <f>Redone!AH27/((10^3)^2)</f>
        <v>2.28993522165274E-5</v>
      </c>
      <c r="AI3">
        <f>Redone!AI27/((10^3)^2)</f>
        <v>4.8097722036658198E-3</v>
      </c>
      <c r="AJ3">
        <f>Redone!AJ27/((10^3)^2)</f>
        <v>2.7063199060822899E-3</v>
      </c>
      <c r="AK3">
        <f>Redone!AK27/((10^3)^2)</f>
        <v>2.0318172945713499E-3</v>
      </c>
      <c r="AL3">
        <f>Redone!AL27/((10^3)^2)</f>
        <v>1.72253772110988E-3</v>
      </c>
      <c r="AM3">
        <f>Redone!AM27/((10^3)^2)</f>
        <v>1.28992404656916E-4</v>
      </c>
      <c r="AN3">
        <f>Redone!AN27/((10^3)^2)</f>
        <v>1.89651525903237E-5</v>
      </c>
      <c r="AO3">
        <f>Redone!AO27/((10^3)^2)</f>
        <v>1.2204136555349101E-4</v>
      </c>
      <c r="AP3">
        <f>Redone!AP27/((10^3)^2)</f>
        <v>1.3528917651438102E-4</v>
      </c>
      <c r="AQ3">
        <f>Redone!AQ27/((10^3)^2)</f>
        <v>7.75260055200832E-6</v>
      </c>
      <c r="AR3">
        <f>Redone!AR27/((10^3)^2)</f>
        <v>1.1586086588433201E-5</v>
      </c>
      <c r="AS3">
        <f>Redone!AS27/((10^3)^2)</f>
        <v>6.91957591585901E-3</v>
      </c>
      <c r="AT3">
        <f>Redone!AT27/((10^3)^2)</f>
        <v>8.1101914902264403E-3</v>
      </c>
      <c r="AU3">
        <f>Redone!AU27/((10^3)^2)</f>
        <v>6.91957591585901E-3</v>
      </c>
      <c r="AV3">
        <f>Redone!AV27/((10^3)^2)</f>
        <v>8.1101914902264403E-3</v>
      </c>
      <c r="AW3">
        <f>Redone!AW27/((10^3)^2)</f>
        <v>9.2525059140160897E-4</v>
      </c>
      <c r="AX3">
        <f>Redone!AX27/((10^3)^2)</f>
        <v>1.4737860545295199E-3</v>
      </c>
      <c r="AY3">
        <f>Redone!AY27/((10^3)^2)</f>
        <v>1.3391054734616199E-4</v>
      </c>
      <c r="AZ3">
        <f>Redone!AZ27/((10^3)^2)</f>
        <v>1.81020531618582E-4</v>
      </c>
      <c r="BA3">
        <f>Redone!BA27/((10^3)^2)</f>
        <v>3.8112507581842399E-5</v>
      </c>
      <c r="BB3">
        <f>Redone!BB27/((10^3)^2)</f>
        <v>4.9088653923517801E-5</v>
      </c>
      <c r="BC3">
        <f>Redone!BC27/((10^3)^2)</f>
        <v>3.6839221148886403</v>
      </c>
      <c r="BD3">
        <f>Redone!BD27/((10^3)^2)</f>
        <v>1.5187574379267001</v>
      </c>
      <c r="BE3">
        <f>Redone!BE27/((10^3)^2)</f>
        <v>0.37779324488945198</v>
      </c>
      <c r="BF3">
        <f>Redone!BF27/((10^3)^2)</f>
        <v>0.59711834261616403</v>
      </c>
      <c r="BG3">
        <f>Redone!BG27/((10^3)^2)</f>
        <v>0.48745579375280801</v>
      </c>
      <c r="BH3">
        <f>Redone!BH27/((10^3)^2)</f>
        <v>0.34207180809429799</v>
      </c>
      <c r="BI3">
        <f>Redone!BI27/((10^3)^2)</f>
        <v>0.15508626388695998</v>
      </c>
      <c r="BJ3">
        <f>Redone!BJ27/((10^3)^2)</f>
        <v>3.1964663211358397</v>
      </c>
      <c r="BK3">
        <f>Redone!BK27/((10^3)^2)</f>
        <v>1.5568035448156601</v>
      </c>
      <c r="BL3">
        <f>Redone!BL27</f>
        <v>26.312004650164599</v>
      </c>
      <c r="BM3">
        <f>Redone!BM27</f>
        <v>16.6573672311793</v>
      </c>
      <c r="BN3">
        <f>Redone!BN27</f>
        <v>7.5574486181136296</v>
      </c>
      <c r="BO3">
        <f>Redone!BO27</f>
        <v>0.70265863172170195</v>
      </c>
      <c r="BP3">
        <f>Redone!BP27</f>
        <v>0.02</v>
      </c>
      <c r="BQ3">
        <f>Redone!BQ27</f>
        <v>9.3000000000000007</v>
      </c>
      <c r="BR3">
        <f>Redone!BR27</f>
        <v>61.387999999999998</v>
      </c>
      <c r="BS3">
        <f>Redone!BS27</f>
        <v>0.33800000000000002</v>
      </c>
      <c r="BT3">
        <f>Redone!BT27</f>
        <v>8</v>
      </c>
      <c r="BU3">
        <f>Redone!BU27</f>
        <v>0</v>
      </c>
      <c r="BV3">
        <f>Redone!BV27</f>
        <v>0</v>
      </c>
      <c r="BW3">
        <f>Redone!BW27</f>
        <v>8</v>
      </c>
      <c r="BX3">
        <f>Redone!BX27</f>
        <v>21</v>
      </c>
      <c r="BY3">
        <f>Redone!BY27</f>
        <v>55</v>
      </c>
      <c r="BZ3">
        <f>Redone!BZ27</f>
        <v>779.28571426868405</v>
      </c>
      <c r="CA3">
        <f>Redone!CA27</f>
        <v>5</v>
      </c>
      <c r="CB3">
        <f>Redone!CB27</f>
        <v>15.068</v>
      </c>
      <c r="CC3">
        <f>Redone!CC27</f>
        <v>8.9700000000000006</v>
      </c>
      <c r="CD3">
        <f>Redone!CD27</f>
        <v>6</v>
      </c>
      <c r="CE3">
        <f>Redone!CE27</f>
        <v>12</v>
      </c>
      <c r="CF3">
        <f>Redone!CF27</f>
        <v>0</v>
      </c>
      <c r="CG3">
        <f>Redone!CG27</f>
        <v>7728</v>
      </c>
      <c r="CH3">
        <f>Redone!CH27</f>
        <v>28.38</v>
      </c>
      <c r="CI3">
        <f>Redone!CI27</f>
        <v>-132.9</v>
      </c>
      <c r="CJ3">
        <f>Redone!CJ27</f>
        <v>62.449088643472201</v>
      </c>
      <c r="CK3">
        <f>Redone!CK27</f>
        <v>19.600000000000001</v>
      </c>
      <c r="CL3">
        <f>Redone!CL27</f>
        <v>-155.30000000000001</v>
      </c>
      <c r="CM3">
        <f>Redone!CM27</f>
        <v>2526.2766602980601</v>
      </c>
      <c r="CN3">
        <f>Redone!CN27</f>
        <v>62.853641499140998</v>
      </c>
      <c r="CO3">
        <f>Redone!CO27</f>
        <v>2526.3000000000002</v>
      </c>
      <c r="CP3">
        <f>Redone!CP27</f>
        <v>5.2781618822151897</v>
      </c>
      <c r="CQ3">
        <f>Redone!CQ27</f>
        <v>0.31861192426498963</v>
      </c>
    </row>
    <row r="4" spans="1:95">
      <c r="A4" s="26">
        <f>Redone!A28</f>
        <v>37004</v>
      </c>
      <c r="B4" t="str">
        <f>Redone!B28</f>
        <v>IS57</v>
      </c>
      <c r="C4">
        <f>Redone!C28</f>
        <v>1669.5216813375901</v>
      </c>
      <c r="D4">
        <f>Redone!D28/(10^3)</f>
        <v>10.849845619654699</v>
      </c>
      <c r="E4">
        <f>Redone!E28/(10^3)</f>
        <v>0.74253446186636096</v>
      </c>
      <c r="F4">
        <f>Redone!F28/(10^3)</f>
        <v>19.070664073561002</v>
      </c>
      <c r="G4">
        <f>Redone!G28/(10^3)</f>
        <v>1.4850689237327199</v>
      </c>
      <c r="H4">
        <f>Redone!H28/(10^3)</f>
        <v>0.259392930511887</v>
      </c>
      <c r="I4">
        <f>Redone!I28/(10^3)</f>
        <v>0.14842607696920601</v>
      </c>
      <c r="J4">
        <f>Redone!J28/(10^3)</f>
        <v>0.47346453934724597</v>
      </c>
      <c r="K4">
        <f>Redone!K28/(10^3)</f>
        <v>0.27502920125174901</v>
      </c>
      <c r="L4">
        <f>Redone!L28</f>
        <v>4.32072296075546</v>
      </c>
      <c r="M4">
        <f>Redone!M28</f>
        <v>4.2197324156464298</v>
      </c>
      <c r="N4">
        <f>Redone!N28</f>
        <v>4.2702276882009498</v>
      </c>
      <c r="O4">
        <f>Redone!O28</f>
        <v>5.0495272554513797E-2</v>
      </c>
      <c r="P4">
        <f>Redone!P28</f>
        <v>0.24165052586053201</v>
      </c>
      <c r="Q4">
        <f>Redone!Q28</f>
        <v>0.24174908660033301</v>
      </c>
      <c r="R4">
        <f>Redone!R28</f>
        <v>0.24169921875</v>
      </c>
      <c r="S4">
        <f>Redone!S28</f>
        <v>9.8560739801023506E-5</v>
      </c>
      <c r="T4">
        <f>Redone!T28/((10^3)^2)</f>
        <v>2056.0621679310202</v>
      </c>
      <c r="U4">
        <f>Redone!U28</f>
        <v>0.26123046875</v>
      </c>
      <c r="V4">
        <f>Redone!V28/((10^3)^2)</f>
        <v>3.3461153332465003</v>
      </c>
      <c r="W4">
        <f>Redone!W28</f>
        <v>0.3955078125</v>
      </c>
      <c r="X4">
        <f>Redone!X28/((10^3)^2)</f>
        <v>0.28666609034269402</v>
      </c>
      <c r="Y4">
        <f>Redone!Y28</f>
        <v>70</v>
      </c>
      <c r="Z4">
        <f>Redone!Z28</f>
        <v>0.234251416683217</v>
      </c>
      <c r="AA4">
        <f>Redone!AA28</f>
        <v>0.234638960549302</v>
      </c>
      <c r="AB4">
        <f>Redone!AB28</f>
        <v>0.234375</v>
      </c>
      <c r="AC4">
        <f>Redone!AC28</f>
        <v>3.8754386608483299E-4</v>
      </c>
      <c r="AD4">
        <f>Redone!AD28/((10^3)^2)</f>
        <v>3117.89386991939</v>
      </c>
      <c r="AE4">
        <f>Redone!AE28</f>
        <v>0.5078125</v>
      </c>
      <c r="AF4">
        <f>Redone!AF28/((10^3)^2)</f>
        <v>0.27864208292517501</v>
      </c>
      <c r="AG4">
        <f>Redone!AG28</f>
        <v>0.859375</v>
      </c>
      <c r="AH4">
        <f>Redone!AH28/((10^3)^2)</f>
        <v>3.0199258495365401E-2</v>
      </c>
      <c r="AI4">
        <f>Redone!AI28/((10^3)^2)</f>
        <v>2.3448114285132697</v>
      </c>
      <c r="AJ4">
        <f>Redone!AJ28/((10^3)^2)</f>
        <v>4.9265556349460695</v>
      </c>
      <c r="AK4">
        <f>Redone!AK28/((10^3)^2)</f>
        <v>1.50744635684534</v>
      </c>
      <c r="AL4">
        <f>Redone!AL28/((10^3)^2)</f>
        <v>1.2245178134456101</v>
      </c>
      <c r="AM4">
        <f>Redone!AM28/((10^3)^2)</f>
        <v>0.36567589200490996</v>
      </c>
      <c r="AN4">
        <f>Redone!AN28/((10^3)^2)</f>
        <v>0.70572486930433909</v>
      </c>
      <c r="AO4">
        <f>Redone!AO28/((10^3)^2)</f>
        <v>0.190677001628132</v>
      </c>
      <c r="AP4">
        <f>Redone!AP28/((10^3)^2)</f>
        <v>0.18861274347983198</v>
      </c>
      <c r="AQ4">
        <f>Redone!AQ28/((10^3)^2)</f>
        <v>0.122508993998644</v>
      </c>
      <c r="AR4">
        <f>Redone!AR28/((10^3)^2)</f>
        <v>9.5344817889581199E-2</v>
      </c>
      <c r="AS4">
        <f>Redone!AS28/((10^3)^2)</f>
        <v>3.7296866281377397</v>
      </c>
      <c r="AT4">
        <f>Redone!AT28/((10^3)^2)</f>
        <v>3.16432296330033</v>
      </c>
      <c r="AU4">
        <f>Redone!AU28/((10^3)^2)</f>
        <v>6.9736142258798797</v>
      </c>
      <c r="AV4">
        <f>Redone!AV28/((10^3)^2)</f>
        <v>13.0721261911228</v>
      </c>
      <c r="AW4">
        <f>Redone!AW28/((10^3)^2)</f>
        <v>0.56815711400989111</v>
      </c>
      <c r="AX4">
        <f>Redone!AX28/((10^3)^2)</f>
        <v>0.87015366492624002</v>
      </c>
      <c r="AY4">
        <f>Redone!AY28/((10^3)^2)</f>
        <v>0.227475903097967</v>
      </c>
      <c r="AZ4">
        <f>Redone!AZ28/((10^3)^2)</f>
        <v>0.15395381890794399</v>
      </c>
      <c r="BA4">
        <f>Redone!BA28/((10^3)^2)</f>
        <v>0.11335412922617101</v>
      </c>
      <c r="BB4">
        <f>Redone!BB28/((10^3)^2)</f>
        <v>0.17209992164294402</v>
      </c>
      <c r="BC4">
        <f>Redone!BC28/((10^3)^2)</f>
        <v>1861.2066997146499</v>
      </c>
      <c r="BD4">
        <f>Redone!BD28/((10^3)^2)</f>
        <v>124.877169678012</v>
      </c>
      <c r="BE4">
        <f>Redone!BE28/((10^3)^2)</f>
        <v>34.293195939591307</v>
      </c>
      <c r="BF4">
        <f>Redone!BF28/((10^3)^2)</f>
        <v>111.94332717015099</v>
      </c>
      <c r="BG4">
        <f>Redone!BG28/((10^3)^2)</f>
        <v>73.118261554871395</v>
      </c>
      <c r="BH4">
        <f>Redone!BH28/((10^3)^2)</f>
        <v>65.430255156324705</v>
      </c>
      <c r="BI4">
        <f>Redone!BI28/((10^3)^2)</f>
        <v>54.906934353154398</v>
      </c>
      <c r="BJ4">
        <f>Redone!BJ28/((10^3)^2)</f>
        <v>1788.08843815978</v>
      </c>
      <c r="BK4">
        <f>Redone!BK28/((10^3)^2)</f>
        <v>140.98023193559001</v>
      </c>
      <c r="BL4">
        <f>Redone!BL28</f>
        <v>73.520369409940599</v>
      </c>
      <c r="BM4">
        <f>Redone!BM28</f>
        <v>42.456548371087202</v>
      </c>
      <c r="BN4">
        <f>Redone!BN28</f>
        <v>25.454744958862499</v>
      </c>
      <c r="BO4">
        <f>Redone!BO28</f>
        <v>9.1654709876645608</v>
      </c>
      <c r="BP4">
        <f>Redone!BP28</f>
        <v>0.03</v>
      </c>
      <c r="BQ4">
        <f>Redone!BQ28</f>
        <v>9.3000000000000007</v>
      </c>
      <c r="BR4">
        <f>Redone!BR28</f>
        <v>254.82400000000001</v>
      </c>
      <c r="BS4">
        <f>Redone!BS28</f>
        <v>0.318</v>
      </c>
      <c r="BT4">
        <f>Redone!BT28</f>
        <v>7</v>
      </c>
      <c r="BU4">
        <f>Redone!BU28</f>
        <v>30</v>
      </c>
      <c r="BV4">
        <f>Redone!BV28</f>
        <v>0</v>
      </c>
      <c r="BW4">
        <f>Redone!BW28</f>
        <v>7</v>
      </c>
      <c r="BX4">
        <f>Redone!BX28</f>
        <v>49</v>
      </c>
      <c r="BY4">
        <f>Redone!BY28</f>
        <v>4</v>
      </c>
      <c r="BZ4">
        <f>Redone!BZ28</f>
        <v>399.591836810112</v>
      </c>
      <c r="CA4">
        <f>Redone!CA28</f>
        <v>4</v>
      </c>
      <c r="CB4">
        <f>Redone!CB28</f>
        <v>-1.3021</v>
      </c>
      <c r="CC4">
        <f>Redone!CC28</f>
        <v>8.9700000000000006</v>
      </c>
      <c r="CD4">
        <f>Redone!CD28</f>
        <v>6</v>
      </c>
      <c r="CE4">
        <f>Redone!CE28</f>
        <v>12</v>
      </c>
      <c r="CF4">
        <f>Redone!CF28</f>
        <v>0</v>
      </c>
      <c r="CG4">
        <f>Redone!CG28</f>
        <v>5794</v>
      </c>
      <c r="CH4">
        <f>Redone!CH28</f>
        <v>28.38</v>
      </c>
      <c r="CI4">
        <f>Redone!CI28</f>
        <v>-132.9</v>
      </c>
      <c r="CJ4">
        <f>Redone!CJ28</f>
        <v>254.01256872577301</v>
      </c>
      <c r="CK4">
        <f>Redone!CK28</f>
        <v>33.6</v>
      </c>
      <c r="CL4">
        <f>Redone!CL28</f>
        <v>-116.5</v>
      </c>
      <c r="CM4">
        <f>Redone!CM28</f>
        <v>1669.5216813375901</v>
      </c>
      <c r="CN4">
        <f>Redone!CN28</f>
        <v>254.05767742528201</v>
      </c>
      <c r="CO4">
        <f>Redone!CO28</f>
        <v>1669.4</v>
      </c>
      <c r="CP4">
        <f>Redone!CP28</f>
        <v>4.3563426149756799</v>
      </c>
      <c r="CQ4">
        <f>Redone!CQ28</f>
        <v>8.6114926774730094E-2</v>
      </c>
    </row>
    <row r="5" spans="1:95">
      <c r="A5" s="26">
        <f>Redone!A29</f>
        <v>37004</v>
      </c>
      <c r="B5" t="str">
        <f>Redone!B29</f>
        <v>IS26</v>
      </c>
      <c r="C5">
        <f>Redone!C29</f>
        <v>10809.744955443</v>
      </c>
      <c r="D5">
        <f>Redone!D29/(10^3)</f>
        <v>6.1185353611858798E-2</v>
      </c>
      <c r="E5">
        <f>Redone!E29/(10^3)</f>
        <v>2.8040342372892501E-2</v>
      </c>
      <c r="F5">
        <f>Redone!F29/(10^3)</f>
        <v>8.8882978860239409E-2</v>
      </c>
      <c r="G5">
        <f>Redone!G29/(10^3)</f>
        <v>5.6080684745785099E-2</v>
      </c>
      <c r="H5">
        <f>Redone!H29/(10^3)</f>
        <v>1.1486776041051E-2</v>
      </c>
      <c r="I5">
        <f>Redone!I29/(10^3)</f>
        <v>6.7884900429186204E-3</v>
      </c>
      <c r="J5">
        <f>Redone!J29/(10^3)</f>
        <v>9.6043270493615801E-3</v>
      </c>
      <c r="K5">
        <f>Redone!K29/(10^3)</f>
        <v>5.5874574932980202E-3</v>
      </c>
      <c r="L5">
        <f>Redone!L29</f>
        <v>7.1620992371536403</v>
      </c>
      <c r="M5">
        <f>Redone!M29</f>
        <v>7.8764628565752997</v>
      </c>
      <c r="N5">
        <f>Redone!N29</f>
        <v>7.51928104686447</v>
      </c>
      <c r="O5">
        <f>Redone!O29</f>
        <v>0.35718180971083002</v>
      </c>
      <c r="P5">
        <f>Redone!P29</f>
        <v>0.113028142827982</v>
      </c>
      <c r="Q5">
        <f>Redone!Q29</f>
        <v>0.11483829437160201</v>
      </c>
      <c r="R5">
        <f>Redone!R29</f>
        <v>0.11474609375</v>
      </c>
      <c r="S5">
        <f>Redone!S29</f>
        <v>1.81015154361999E-3</v>
      </c>
      <c r="T5">
        <f>Redone!T29/((10^3)^2)</f>
        <v>5.53910270336379E-2</v>
      </c>
      <c r="U5">
        <f>Redone!U29</f>
        <v>0.118408203125</v>
      </c>
      <c r="V5">
        <f>Redone!V29/((10^3)^2)</f>
        <v>5.2523439177186004E-4</v>
      </c>
      <c r="W5">
        <f>Redone!W29</f>
        <v>0.130615234375</v>
      </c>
      <c r="X5">
        <f>Redone!X29/((10^3)^2)</f>
        <v>3.0670656078691502E-4</v>
      </c>
      <c r="Y5">
        <f>Redone!Y29</f>
        <v>60</v>
      </c>
      <c r="Z5">
        <f>Redone!Z29</f>
        <v>0.155125326112732</v>
      </c>
      <c r="AA5">
        <f>Redone!AA29</f>
        <v>0.156736946032041</v>
      </c>
      <c r="AB5">
        <f>Redone!AB29</f>
        <v>0.15625</v>
      </c>
      <c r="AC5">
        <f>Redone!AC29</f>
        <v>1.6116199193090301E-3</v>
      </c>
      <c r="AD5">
        <f>Redone!AD29/((10^3)^2)</f>
        <v>0.12079023444764</v>
      </c>
      <c r="AE5">
        <f>Redone!AE29</f>
        <v>0.244140625</v>
      </c>
      <c r="AF5">
        <f>Redone!AF29/((10^3)^2)</f>
        <v>1.8419506183200002E-3</v>
      </c>
      <c r="AG5">
        <f>Redone!AG29</f>
        <v>0.322265625</v>
      </c>
      <c r="AH5">
        <f>Redone!AH29/((10^3)^2)</f>
        <v>7.5815428101020906E-4</v>
      </c>
      <c r="AI5">
        <f>Redone!AI29/((10^3)^2)</f>
        <v>9.3658980380242896E-4</v>
      </c>
      <c r="AJ5">
        <f>Redone!AJ29/((10^3)^2)</f>
        <v>9.9580362867678594E-4</v>
      </c>
      <c r="AK5">
        <f>Redone!AK29/((10^3)^2)</f>
        <v>6.8466568704474498E-4</v>
      </c>
      <c r="AL5">
        <f>Redone!AL29/((10^3)^2)</f>
        <v>5.1821284235376594E-4</v>
      </c>
      <c r="AM5">
        <f>Redone!AM29/((10^3)^2)</f>
        <v>1.4734064281762599E-4</v>
      </c>
      <c r="AN5">
        <f>Redone!AN29/((10^3)^2)</f>
        <v>1.1977652669708001E-4</v>
      </c>
      <c r="AO5">
        <f>Redone!AO29/((10^3)^2)</f>
        <v>9.8093664957468406E-6</v>
      </c>
      <c r="AP5">
        <f>Redone!AP29/((10^3)^2)</f>
        <v>6.1072390532932401E-6</v>
      </c>
      <c r="AQ5">
        <f>Redone!AQ29/((10^3)^2)</f>
        <v>1.39295469231251E-5</v>
      </c>
      <c r="AR5">
        <f>Redone!AR29/((10^3)^2)</f>
        <v>1.05918529804318E-5</v>
      </c>
      <c r="AS5">
        <f>Redone!AS29/((10^3)^2)</f>
        <v>1.3374346693554502E-3</v>
      </c>
      <c r="AT5">
        <f>Redone!AT29/((10^3)^2)</f>
        <v>2.1088227253139597E-3</v>
      </c>
      <c r="AU5">
        <f>Redone!AU29/((10^3)^2)</f>
        <v>1.5766673395979701E-3</v>
      </c>
      <c r="AV5">
        <f>Redone!AV29/((10^3)^2)</f>
        <v>1.7349960913862201E-3</v>
      </c>
      <c r="AW5">
        <f>Redone!AW29/((10^3)^2)</f>
        <v>1.0325586879290899E-4</v>
      </c>
      <c r="AX5">
        <f>Redone!AX29/((10^3)^2)</f>
        <v>6.0545142494979402E-5</v>
      </c>
      <c r="AY5">
        <f>Redone!AY29/((10^3)^2)</f>
        <v>2.36140865491697E-4</v>
      </c>
      <c r="AZ5">
        <f>Redone!AZ29/((10^3)^2)</f>
        <v>8.9349650855747201E-5</v>
      </c>
      <c r="BA5">
        <f>Redone!BA29/((10^3)^2)</f>
        <v>1.6668049068881198E-5</v>
      </c>
      <c r="BB5">
        <f>Redone!BB29/((10^3)^2)</f>
        <v>2.0805557786966299E-5</v>
      </c>
      <c r="BC5">
        <f>Redone!BC29/((10^3)^2)</f>
        <v>0.15790123858747801</v>
      </c>
      <c r="BD5">
        <f>Redone!BD29/((10^3)^2)</f>
        <v>8.3262377038310395E-2</v>
      </c>
      <c r="BE5">
        <f>Redone!BE29/((10^3)^2)</f>
        <v>0.107266467195652</v>
      </c>
      <c r="BF5">
        <f>Redone!BF29/((10^3)^2)</f>
        <v>7.1386614825872399E-2</v>
      </c>
      <c r="BG5">
        <f>Redone!BG29/((10^3)^2)</f>
        <v>8.93265410107624E-2</v>
      </c>
      <c r="BH5">
        <f>Redone!BH29/((10^3)^2)</f>
        <v>0.103590676748562</v>
      </c>
      <c r="BI5">
        <f>Redone!BI29/((10^3)^2)</f>
        <v>2.5370886918643597E-2</v>
      </c>
      <c r="BJ5">
        <f>Redone!BJ29/((10^3)^2)</f>
        <v>6.8574697576715998E-2</v>
      </c>
      <c r="BK5">
        <f>Redone!BK29/((10^3)^2)</f>
        <v>0.132904671623291</v>
      </c>
      <c r="BL5">
        <f>Redone!BL29</f>
        <v>7.7378525134113003</v>
      </c>
      <c r="BM5">
        <f>Redone!BM29</f>
        <v>6.6893654052834997</v>
      </c>
      <c r="BN5">
        <f>Redone!BN29</f>
        <v>1.76768558147185</v>
      </c>
      <c r="BO5">
        <f>Redone!BO29</f>
        <v>0.55455497665759002</v>
      </c>
      <c r="BP5">
        <f>Redone!BP29</f>
        <v>6.5000000000000002E-2</v>
      </c>
      <c r="BQ5">
        <f>Redone!BQ29</f>
        <v>2.2999999999999998</v>
      </c>
      <c r="BR5">
        <f>Redone!BR29</f>
        <v>325.00900000000001</v>
      </c>
      <c r="BS5">
        <f>Redone!BS29</f>
        <v>0.34100000000000003</v>
      </c>
      <c r="BT5">
        <f>Redone!BT29</f>
        <v>16</v>
      </c>
      <c r="BU5">
        <f>Redone!BU29</f>
        <v>0</v>
      </c>
      <c r="BV5">
        <f>Redone!BV29</f>
        <v>7</v>
      </c>
      <c r="BW5">
        <f>Redone!BW29</f>
        <v>16</v>
      </c>
      <c r="BX5">
        <f>Redone!BX29</f>
        <v>24</v>
      </c>
      <c r="BY5">
        <f>Redone!BY29</f>
        <v>34</v>
      </c>
      <c r="BZ5">
        <f>Redone!BZ29</f>
        <v>633.97150003910099</v>
      </c>
      <c r="CA5">
        <f>Redone!CA29</f>
        <v>3</v>
      </c>
      <c r="CB5">
        <f>Redone!CB29</f>
        <v>8.3741000000000003</v>
      </c>
      <c r="CC5">
        <f>Redone!CC29</f>
        <v>8.9700000000000006</v>
      </c>
      <c r="CD5">
        <f>Redone!CD29</f>
        <v>6</v>
      </c>
      <c r="CE5">
        <f>Redone!CE29</f>
        <v>12</v>
      </c>
      <c r="CF5">
        <f>Redone!CF29</f>
        <v>0</v>
      </c>
      <c r="CG5">
        <f>Redone!CG29</f>
        <v>36864</v>
      </c>
      <c r="CH5">
        <f>Redone!CH29</f>
        <v>28.38</v>
      </c>
      <c r="CI5">
        <f>Redone!CI29</f>
        <v>-132.9</v>
      </c>
      <c r="CJ5">
        <f>Redone!CJ29</f>
        <v>330.78231384409901</v>
      </c>
      <c r="CK5">
        <f>Redone!CK29</f>
        <v>48.9</v>
      </c>
      <c r="CL5">
        <f>Redone!CL29</f>
        <v>13.7</v>
      </c>
      <c r="CM5">
        <f>Redone!CM29</f>
        <v>10809.744955443</v>
      </c>
      <c r="CN5">
        <f>Redone!CN29</f>
        <v>330.79377552401797</v>
      </c>
      <c r="CO5">
        <f>Redone!CO29</f>
        <v>10809</v>
      </c>
      <c r="CP5">
        <f>Redone!CP29</f>
        <v>7.5156671674121904</v>
      </c>
      <c r="CQ5">
        <f>Redone!CQ29</f>
        <v>3.6138794522795337E-3</v>
      </c>
    </row>
    <row r="6" spans="1:95">
      <c r="A6" s="26">
        <f>Redone!A30</f>
        <v>37413</v>
      </c>
      <c r="B6" t="str">
        <f>Redone!B30</f>
        <v>IS26</v>
      </c>
      <c r="C6">
        <f>Redone!C30</f>
        <v>1756.9036377135301</v>
      </c>
      <c r="D6">
        <f>Redone!D30/(10^3)</f>
        <v>0.98402429324038998</v>
      </c>
      <c r="E6">
        <f>Redone!E30/(10^3)</f>
        <v>9.4020510784606104E-2</v>
      </c>
      <c r="F6">
        <f>Redone!F30/(10^3)</f>
        <v>1.65891510922262</v>
      </c>
      <c r="G6">
        <f>Redone!G30/(10^3)</f>
        <v>0.18804102156921201</v>
      </c>
      <c r="H6">
        <f>Redone!H30/(10^3)</f>
        <v>1.52417940299276E-2</v>
      </c>
      <c r="I6">
        <f>Redone!I30/(10^3)</f>
        <v>8.7514099230259195E-3</v>
      </c>
      <c r="J6">
        <f>Redone!J30/(10^3)</f>
        <v>3.6511694654516501E-2</v>
      </c>
      <c r="K6">
        <f>Redone!K30/(10^3)</f>
        <v>2.1258451217168101E-2</v>
      </c>
      <c r="L6">
        <f>Redone!L30</f>
        <v>14.0923817718819</v>
      </c>
      <c r="M6">
        <f>Redone!M30</f>
        <v>12.569680066694399</v>
      </c>
      <c r="N6">
        <f>Redone!N30</f>
        <v>13.3310309192881</v>
      </c>
      <c r="O6">
        <f>Redone!O30</f>
        <v>0.76135085259375002</v>
      </c>
      <c r="P6">
        <f>Redone!P30</f>
        <v>7.5986623958722799E-2</v>
      </c>
      <c r="Q6">
        <f>Redone!Q30</f>
        <v>7.5992389805421903E-2</v>
      </c>
      <c r="R6">
        <f>Redone!R30</f>
        <v>7.598876953125E-2</v>
      </c>
      <c r="S6">
        <f>Redone!S30</f>
        <v>5.765846699049E-6</v>
      </c>
      <c r="T6">
        <f>Redone!T30/((10^3)^2)</f>
        <v>3.0420517033831098</v>
      </c>
      <c r="U6">
        <f>Redone!U30</f>
        <v>7.781982421875E-2</v>
      </c>
      <c r="V6">
        <f>Redone!V30/((10^3)^2)</f>
        <v>6.5837652658087302E-3</v>
      </c>
      <c r="W6">
        <f>Redone!W30</f>
        <v>8.758544921875E-2</v>
      </c>
      <c r="X6">
        <f>Redone!X30/((10^3)^2)</f>
        <v>1.04383605352953E-2</v>
      </c>
      <c r="Y6">
        <f>Redone!Y30</f>
        <v>100</v>
      </c>
      <c r="Z6">
        <f>Redone!Z30</f>
        <v>7.6847607865210693E-2</v>
      </c>
      <c r="AA6">
        <f>Redone!AA30</f>
        <v>7.8259498994253704E-2</v>
      </c>
      <c r="AB6">
        <f>Redone!AB30</f>
        <v>7.8125E-2</v>
      </c>
      <c r="AC6">
        <f>Redone!AC30</f>
        <v>1.411891129043E-3</v>
      </c>
      <c r="AD6">
        <f>Redone!AD30/((10^3)^2)</f>
        <v>19.045274835912998</v>
      </c>
      <c r="AE6">
        <f>Redone!AE30</f>
        <v>1.318359375</v>
      </c>
      <c r="AF6">
        <f>Redone!AF30/((10^3)^2)</f>
        <v>1.25358247532153E-5</v>
      </c>
      <c r="AG6">
        <f>Redone!AG30</f>
        <v>1.40625</v>
      </c>
      <c r="AH6">
        <f>Redone!AH30/((10^3)^2)</f>
        <v>1.6698388025333E-5</v>
      </c>
      <c r="AI6">
        <f>Redone!AI30/((10^3)^2)</f>
        <v>3.3544982534131598E-3</v>
      </c>
      <c r="AJ6">
        <f>Redone!AJ30/((10^3)^2)</f>
        <v>2.2490982202518499E-3</v>
      </c>
      <c r="AK6">
        <f>Redone!AK30/((10^3)^2)</f>
        <v>1.89553630420498E-4</v>
      </c>
      <c r="AL6">
        <f>Redone!AL30/((10^3)^2)</f>
        <v>1.6827021627421998E-4</v>
      </c>
      <c r="AM6">
        <f>Redone!AM30/((10^3)^2)</f>
        <v>2.8912737288449501E-4</v>
      </c>
      <c r="AN6">
        <f>Redone!AN30/((10^3)^2)</f>
        <v>1.90365393867215E-4</v>
      </c>
      <c r="AO6">
        <f>Redone!AO30/((10^3)^2)</f>
        <v>1.20073487150548E-5</v>
      </c>
      <c r="AP6">
        <f>Redone!AP30/((10^3)^2)</f>
        <v>1.0146976651485099E-5</v>
      </c>
      <c r="AQ6">
        <f>Redone!AQ30/((10^3)^2)</f>
        <v>3.0627361373674201E-4</v>
      </c>
      <c r="AR6">
        <f>Redone!AR30/((10^3)^2)</f>
        <v>7.3858583729529106E-5</v>
      </c>
      <c r="AS6">
        <f>Redone!AS30/((10^3)^2)</f>
        <v>3.5188615706843798E-2</v>
      </c>
      <c r="AT6">
        <f>Redone!AT30/((10^3)^2)</f>
        <v>2.8558713383384799E-2</v>
      </c>
      <c r="AU6">
        <f>Redone!AU30/((10^3)^2)</f>
        <v>4.2487258004543401E-4</v>
      </c>
      <c r="AV6">
        <f>Redone!AV30/((10^3)^2)</f>
        <v>5.5484854790444798E-4</v>
      </c>
      <c r="AW6">
        <f>Redone!AW30/((10^3)^2)</f>
        <v>4.15594604990838E-4</v>
      </c>
      <c r="AX6">
        <f>Redone!AX30/((10^3)^2)</f>
        <v>1.09351485139051E-3</v>
      </c>
      <c r="AY6">
        <f>Redone!AY30/((10^3)^2)</f>
        <v>9.4233830729608398E-5</v>
      </c>
      <c r="AZ6">
        <f>Redone!AZ30/((10^3)^2)</f>
        <v>2.0211902259870601E-4</v>
      </c>
      <c r="BA6">
        <f>Redone!BA30/((10^3)^2)</f>
        <v>2.0237383067541402E-5</v>
      </c>
      <c r="BB6">
        <f>Redone!BB30/((10^3)^2)</f>
        <v>3.2908733212686797E-5</v>
      </c>
      <c r="BC6">
        <f>Redone!BC30/((10^3)^2)</f>
        <v>25.590346221974499</v>
      </c>
      <c r="BD6">
        <f>Redone!BD30/((10^3)^2)</f>
        <v>5.9672936828761802</v>
      </c>
      <c r="BE6">
        <f>Redone!BE30/((10^3)^2)</f>
        <v>0.58708824946659999</v>
      </c>
      <c r="BF6">
        <f>Redone!BF30/((10^3)^2)</f>
        <v>2.9940458603725801</v>
      </c>
      <c r="BG6">
        <f>Redone!BG30/((10^3)^2)</f>
        <v>1.79056705491959</v>
      </c>
      <c r="BH6">
        <f>Redone!BH30/((10^3)^2)</f>
        <v>1.2963500664249299</v>
      </c>
      <c r="BI6">
        <f>Redone!BI30/((10^3)^2)</f>
        <v>1.7019760487001898</v>
      </c>
      <c r="BJ6">
        <f>Redone!BJ30/((10^3)^2)</f>
        <v>23.799779167054901</v>
      </c>
      <c r="BK6">
        <f>Redone!BK30/((10^3)^2)</f>
        <v>6.1064815886411896</v>
      </c>
      <c r="BL6">
        <f>Redone!BL30</f>
        <v>108.83988498764</v>
      </c>
      <c r="BM6">
        <f>Redone!BM30</f>
        <v>63.698956133206501</v>
      </c>
      <c r="BN6">
        <f>Redone!BN30</f>
        <v>14.2917553138626</v>
      </c>
      <c r="BO6">
        <f>Redone!BO30</f>
        <v>5.1095440896840802</v>
      </c>
      <c r="BP6">
        <f>Redone!BP30</f>
        <v>2.5000000000000001E-2</v>
      </c>
      <c r="BQ6">
        <f>Redone!BQ30</f>
        <v>6.2</v>
      </c>
      <c r="BR6">
        <f>Redone!BR30</f>
        <v>159.58799999999999</v>
      </c>
      <c r="BS6">
        <f>Redone!BS30</f>
        <v>0.39</v>
      </c>
      <c r="BT6">
        <f>Redone!BT30</f>
        <v>4</v>
      </c>
      <c r="BU6">
        <f>Redone!BU30</f>
        <v>0</v>
      </c>
      <c r="BV6">
        <f>Redone!BV30</f>
        <v>0</v>
      </c>
      <c r="BW6">
        <f>Redone!BW30</f>
        <v>5</v>
      </c>
      <c r="BX6">
        <f>Redone!BX30</f>
        <v>59</v>
      </c>
      <c r="BY6">
        <f>Redone!BY30</f>
        <v>48</v>
      </c>
      <c r="BZ6">
        <f>Redone!BZ30</f>
        <v>2081.42794549465</v>
      </c>
      <c r="CA6">
        <f>Redone!CA30</f>
        <v>4</v>
      </c>
      <c r="CB6">
        <f>Redone!CB30</f>
        <v>12.9655</v>
      </c>
      <c r="CC6">
        <f>Redone!CC30</f>
        <v>7.58</v>
      </c>
      <c r="CD6">
        <f>Redone!CD30</f>
        <v>4</v>
      </c>
      <c r="CE6">
        <f>Redone!CE30</f>
        <v>28</v>
      </c>
      <c r="CF6">
        <f>Redone!CF30</f>
        <v>30</v>
      </c>
      <c r="CG6">
        <f>Redone!CG30</f>
        <v>5310</v>
      </c>
      <c r="CH6">
        <f>Redone!CH30</f>
        <v>34</v>
      </c>
      <c r="CI6">
        <f>Redone!CI30</f>
        <v>21</v>
      </c>
      <c r="CJ6">
        <f>Redone!CJ30</f>
        <v>157.31962024355499</v>
      </c>
      <c r="CK6">
        <f>Redone!CK30</f>
        <v>48.9</v>
      </c>
      <c r="CL6">
        <f>Redone!CL30</f>
        <v>13.7</v>
      </c>
      <c r="CM6">
        <f>Redone!CM30</f>
        <v>1756.9036377135301</v>
      </c>
      <c r="CN6">
        <f>Redone!CN30</f>
        <v>157.298073386678</v>
      </c>
      <c r="CO6">
        <f>Redone!CO30</f>
        <v>1757.6</v>
      </c>
      <c r="CP6">
        <f>Redone!CP30</f>
        <v>13.9544686483181</v>
      </c>
      <c r="CQ6">
        <f>Redone!CQ30</f>
        <v>0.62343772902999994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L1003"/>
  <sheetViews>
    <sheetView zoomScaleNormal="100" zoomScalePageLayoutView="60" workbookViewId="0">
      <selection activeCell="A2" sqref="A2"/>
    </sheetView>
  </sheetViews>
  <sheetFormatPr defaultRowHeight="12.75"/>
  <cols>
    <col min="1" max="15" width="8.5703125"/>
    <col min="16" max="16" width="12.7109375"/>
    <col min="17" max="42" width="8.5703125"/>
    <col min="43" max="43" width="14.42578125"/>
    <col min="44" max="46" width="8.5703125"/>
    <col min="47" max="47" width="14.5703125"/>
    <col min="48" max="58" width="8.5703125"/>
    <col min="59" max="59" width="14.140625"/>
    <col min="60" max="68" width="8.5703125"/>
    <col min="69" max="69" width="15.85546875"/>
    <col min="70" max="70" width="14.85546875"/>
    <col min="71" max="71" width="13.7109375"/>
    <col min="72" max="82" width="8.5703125"/>
    <col min="83" max="83" width="14.140625"/>
    <col min="84" max="84" width="8.5703125"/>
    <col min="85" max="85" width="12.7109375"/>
    <col min="86" max="86" width="8.5703125"/>
    <col min="87" max="87" width="14.140625"/>
    <col min="88" max="88" width="8.5703125"/>
    <col min="89" max="89" width="8.7109375"/>
    <col min="90" max="90" width="8.5703125"/>
    <col min="91" max="91" width="14.140625"/>
    <col min="92" max="92" width="8.5703125"/>
    <col min="93" max="93" width="8.7109375"/>
    <col min="94" max="94" width="8.5703125"/>
    <col min="95" max="95" width="14.140625"/>
    <col min="96" max="97" width="8.7109375"/>
    <col min="98" max="98" width="8.5703125"/>
    <col min="99" max="99" width="14.140625"/>
    <col min="100" max="100" width="8.5703125"/>
    <col min="101" max="101" width="8.7109375"/>
    <col min="102" max="102" width="8.5703125"/>
    <col min="103" max="103" width="14.140625"/>
    <col min="104" max="104" width="8.5703125"/>
    <col min="105" max="105" width="8.7109375"/>
    <col min="106" max="106" width="8.5703125"/>
    <col min="107" max="107" width="14.140625"/>
    <col min="108" max="108" width="8.5703125"/>
    <col min="109" max="109" width="8.7109375"/>
    <col min="110" max="110" width="14"/>
    <col min="111" max="111" width="14.140625"/>
    <col min="112" max="146" width="8.5703125"/>
    <col min="147" max="147" width="14.85546875"/>
    <col min="148" max="148" width="9"/>
    <col min="149" max="159" width="8.5703125"/>
    <col min="160" max="160" width="19.7109375"/>
    <col min="161" max="161" width="18.85546875"/>
    <col min="162" max="173" width="8.5703125"/>
    <col min="174" max="174" width="12.7109375"/>
    <col min="175" max="176" width="8.5703125"/>
    <col min="177" max="177" width="14.7109375"/>
    <col min="178" max="201" width="8.5703125"/>
    <col min="202" max="202" width="9"/>
    <col min="203" max="219" width="8.5703125"/>
    <col min="221" max="226" width="8.5703125"/>
    <col min="227" max="227" width="22.5703125"/>
    <col min="228" max="256" width="8.5703125"/>
    <col min="257" max="257" width="14.5703125"/>
    <col min="258" max="261" width="8.5703125"/>
    <col min="262" max="262" width="15.42578125"/>
    <col min="263" max="271" width="8.5703125"/>
    <col min="272" max="272" width="14"/>
    <col min="273" max="276" width="8.5703125"/>
    <col min="277" max="277" width="15.28515625"/>
    <col min="278" max="325" width="8.5703125"/>
    <col min="326" max="326" width="19.140625"/>
    <col min="327" max="327" width="18.28515625"/>
    <col min="328" max="332" width="8.5703125"/>
    <col min="333" max="333" width="17.28515625"/>
    <col min="334" max="435" width="8.5703125"/>
    <col min="436" max="436" width="9"/>
    <col min="437" max="444" width="8.5703125"/>
    <col min="445" max="445" width="9"/>
    <col min="446" max="450" width="8.5703125"/>
    <col min="451" max="451" width="9"/>
    <col min="452" max="456" width="8.5703125"/>
    <col min="457" max="457" width="9"/>
    <col min="458" max="552" width="8.5703125"/>
    <col min="553" max="553" width="9"/>
    <col min="554" max="554" width="8.5703125"/>
    <col min="555" max="555" width="16.7109375"/>
    <col min="556" max="559" width="8.5703125"/>
    <col min="560" max="560" width="16.140625"/>
    <col min="561" max="564" width="8.5703125"/>
    <col min="565" max="565" width="15.85546875"/>
    <col min="566" max="575" width="8.5703125"/>
    <col min="576" max="581" width="12.7109375"/>
    <col min="582" max="598" width="8.5703125"/>
    <col min="599" max="599" width="20.5703125"/>
    <col min="600" max="600" width="8.5703125"/>
    <col min="601" max="601" width="14.42578125"/>
    <col min="602" max="626" width="8.5703125"/>
    <col min="627" max="627" width="22.28515625"/>
    <col min="628" max="659" width="8.5703125"/>
    <col min="660" max="660" width="28.5703125"/>
    <col min="661" max="662" width="8.5703125"/>
    <col min="663" max="663" width="22.7109375"/>
    <col min="664" max="675" width="8.5703125"/>
    <col min="676" max="676" width="15.140625"/>
    <col min="677" max="682" width="8.5703125"/>
    <col min="683" max="683" width="10.7109375"/>
    <col min="684" max="687" width="8.5703125"/>
    <col min="688" max="688" width="11.28515625"/>
    <col min="689" max="1025" width="8.5703125"/>
  </cols>
  <sheetData>
    <row r="1" spans="1:688">
      <c r="A1" s="36" t="s">
        <v>681</v>
      </c>
      <c r="B1" s="37"/>
      <c r="C1" s="37"/>
      <c r="E1" s="36" t="s">
        <v>682</v>
      </c>
      <c r="F1" s="37"/>
      <c r="G1" s="37"/>
      <c r="I1" s="36" t="s">
        <v>683</v>
      </c>
      <c r="J1" s="37"/>
      <c r="K1" s="37"/>
      <c r="M1" s="38" t="s">
        <v>684</v>
      </c>
      <c r="N1" s="39"/>
      <c r="O1" s="39"/>
      <c r="Q1" s="38" t="s">
        <v>685</v>
      </c>
      <c r="R1" s="39"/>
      <c r="S1" s="39"/>
      <c r="U1" s="38" t="s">
        <v>686</v>
      </c>
      <c r="V1" s="39"/>
      <c r="W1" s="39"/>
      <c r="Y1" s="40" t="s">
        <v>684</v>
      </c>
      <c r="Z1" s="41"/>
      <c r="AA1" s="41"/>
      <c r="AC1" s="40" t="s">
        <v>685</v>
      </c>
      <c r="AD1" s="41"/>
      <c r="AE1" s="41"/>
      <c r="AG1" s="40" t="s">
        <v>686</v>
      </c>
      <c r="AH1" s="41"/>
      <c r="AI1" s="41"/>
      <c r="AK1" s="42" t="s">
        <v>687</v>
      </c>
      <c r="AL1" s="43"/>
      <c r="AM1" s="43"/>
      <c r="AO1" s="42" t="s">
        <v>688</v>
      </c>
      <c r="AP1" s="43"/>
      <c r="AQ1" s="43"/>
      <c r="AS1" s="42" t="s">
        <v>689</v>
      </c>
      <c r="AT1" s="43"/>
      <c r="AU1" s="43"/>
      <c r="AW1" s="44" t="s">
        <v>690</v>
      </c>
      <c r="AX1" s="21"/>
      <c r="AY1" s="21"/>
      <c r="BA1" s="44" t="s">
        <v>691</v>
      </c>
      <c r="BB1" s="21"/>
      <c r="BC1" s="21"/>
      <c r="BE1" s="44" t="s">
        <v>689</v>
      </c>
      <c r="BF1" s="21"/>
      <c r="BG1" s="21"/>
      <c r="BI1" s="45" t="s">
        <v>692</v>
      </c>
      <c r="BJ1" s="46"/>
      <c r="BK1" s="46"/>
      <c r="BM1" s="45" t="s">
        <v>693</v>
      </c>
      <c r="BN1" s="47"/>
      <c r="BO1" s="47"/>
      <c r="BQ1" s="45" t="s">
        <v>694</v>
      </c>
      <c r="BR1" s="47"/>
      <c r="BS1" s="47"/>
      <c r="BU1" s="48" t="s">
        <v>695</v>
      </c>
      <c r="BV1" s="49"/>
      <c r="BW1" s="49"/>
      <c r="BY1" s="50" t="s">
        <v>696</v>
      </c>
      <c r="BZ1" s="51"/>
      <c r="CA1" s="51"/>
      <c r="CC1" s="52" t="s">
        <v>697</v>
      </c>
      <c r="CD1" s="53"/>
      <c r="CE1" s="53"/>
      <c r="CG1" s="54" t="s">
        <v>698</v>
      </c>
      <c r="CH1" s="55"/>
      <c r="CI1" s="55"/>
      <c r="CK1" s="54" t="s">
        <v>699</v>
      </c>
      <c r="CL1" s="55"/>
      <c r="CM1" s="55"/>
      <c r="CO1" s="56" t="s">
        <v>700</v>
      </c>
      <c r="CP1" s="57"/>
      <c r="CQ1" s="57"/>
      <c r="CS1" s="56" t="s">
        <v>701</v>
      </c>
      <c r="CT1" s="57"/>
      <c r="CU1" s="57"/>
      <c r="CW1" s="56" t="s">
        <v>702</v>
      </c>
      <c r="CX1" s="57"/>
      <c r="CY1" s="57"/>
      <c r="DA1" s="56" t="s">
        <v>703</v>
      </c>
      <c r="DB1" s="57"/>
      <c r="DC1" s="57"/>
      <c r="DE1" s="56" t="s">
        <v>704</v>
      </c>
      <c r="DF1" s="57"/>
      <c r="DG1" s="57"/>
      <c r="DI1" s="58" t="s">
        <v>705</v>
      </c>
      <c r="DJ1" s="59"/>
      <c r="DL1" s="58" t="s">
        <v>706</v>
      </c>
      <c r="DM1" s="25"/>
      <c r="DO1" s="38" t="s">
        <v>707</v>
      </c>
      <c r="DP1" s="39"/>
      <c r="DQ1" s="39"/>
      <c r="DS1" s="38" t="s">
        <v>707</v>
      </c>
      <c r="DT1" s="39"/>
      <c r="DU1" s="39"/>
      <c r="DW1" s="38" t="s">
        <v>707</v>
      </c>
      <c r="DX1" s="39"/>
      <c r="DY1" s="39"/>
      <c r="EA1" s="60" t="s">
        <v>708</v>
      </c>
      <c r="EB1" s="61"/>
      <c r="EC1" s="61"/>
      <c r="ED1" s="61"/>
      <c r="EF1" s="60" t="s">
        <v>709</v>
      </c>
      <c r="EG1" s="62"/>
      <c r="EH1" s="62"/>
      <c r="EI1" s="62"/>
      <c r="EK1" s="36" t="s">
        <v>710</v>
      </c>
      <c r="EL1" s="37"/>
      <c r="EN1" s="36" t="s">
        <v>711</v>
      </c>
      <c r="EO1" s="37"/>
      <c r="EQ1" s="63" t="s">
        <v>712</v>
      </c>
      <c r="ER1" s="64"/>
      <c r="ET1" s="63" t="s">
        <v>713</v>
      </c>
      <c r="EU1" s="64"/>
      <c r="EW1" s="65" t="s">
        <v>714</v>
      </c>
      <c r="EX1" s="66"/>
      <c r="EZ1" s="65" t="s">
        <v>715</v>
      </c>
      <c r="FA1" s="66"/>
      <c r="FB1" s="66"/>
      <c r="FD1" s="65" t="s">
        <v>716</v>
      </c>
      <c r="FE1" s="66"/>
      <c r="FG1" s="58" t="s">
        <v>717</v>
      </c>
      <c r="FH1" s="59"/>
      <c r="FJ1" s="58" t="s">
        <v>718</v>
      </c>
      <c r="FK1" s="25"/>
      <c r="FM1" s="67" t="s">
        <v>719</v>
      </c>
      <c r="FN1" s="67" t="s">
        <v>720</v>
      </c>
      <c r="FO1" s="68"/>
      <c r="FP1" s="68"/>
      <c r="FR1" s="67" t="s">
        <v>719</v>
      </c>
      <c r="FS1" s="67" t="s">
        <v>721</v>
      </c>
      <c r="FT1" s="68"/>
      <c r="FU1" s="68"/>
      <c r="FW1" s="67" t="s">
        <v>719</v>
      </c>
      <c r="FX1" s="67" t="s">
        <v>722</v>
      </c>
      <c r="FY1" s="68"/>
      <c r="FZ1" s="68"/>
      <c r="GB1" s="67" t="s">
        <v>719</v>
      </c>
      <c r="GC1" s="67" t="s">
        <v>723</v>
      </c>
      <c r="GD1" s="68"/>
      <c r="GE1" s="68"/>
      <c r="GG1" s="67" t="s">
        <v>719</v>
      </c>
      <c r="GH1" s="67" t="s">
        <v>724</v>
      </c>
      <c r="GI1" s="68"/>
      <c r="GJ1" s="68"/>
      <c r="GL1" s="4" t="s">
        <v>725</v>
      </c>
      <c r="GO1" s="4" t="s">
        <v>726</v>
      </c>
      <c r="GR1" s="4" t="s">
        <v>727</v>
      </c>
      <c r="GU1" s="4" t="s">
        <v>728</v>
      </c>
      <c r="GX1" s="4" t="s">
        <v>729</v>
      </c>
      <c r="HA1" s="4" t="s">
        <v>730</v>
      </c>
      <c r="HD1" s="4" t="s">
        <v>731</v>
      </c>
      <c r="HG1" s="4" t="s">
        <v>730</v>
      </c>
      <c r="HJ1" s="4" t="s">
        <v>731</v>
      </c>
      <c r="HM1" s="4" t="s">
        <v>732</v>
      </c>
      <c r="HP1" s="69" t="s">
        <v>733</v>
      </c>
      <c r="HQ1" s="69"/>
      <c r="HR1" s="69"/>
      <c r="HS1" s="69"/>
      <c r="HT1" s="4"/>
      <c r="HU1" s="69" t="s">
        <v>734</v>
      </c>
      <c r="HV1" s="69"/>
      <c r="HW1" s="69"/>
      <c r="HX1" s="69"/>
      <c r="HZ1" s="69" t="s">
        <v>735</v>
      </c>
      <c r="IA1" s="69"/>
      <c r="IB1" s="69"/>
      <c r="IC1" s="69"/>
      <c r="IE1" s="69" t="s">
        <v>736</v>
      </c>
      <c r="IF1" s="70"/>
      <c r="IG1" s="70"/>
      <c r="IH1" s="70"/>
      <c r="IJ1" s="69" t="s">
        <v>737</v>
      </c>
      <c r="IK1" s="69"/>
      <c r="IL1" s="69"/>
      <c r="IM1" s="69"/>
      <c r="IO1" s="69" t="s">
        <v>738</v>
      </c>
      <c r="IP1" s="69"/>
      <c r="IQ1" s="69"/>
      <c r="IR1" s="69"/>
      <c r="IT1" s="67" t="s">
        <v>719</v>
      </c>
      <c r="IU1" s="71" t="s">
        <v>739</v>
      </c>
      <c r="IV1" s="71"/>
      <c r="IW1" s="71"/>
      <c r="IY1" s="67" t="s">
        <v>719</v>
      </c>
      <c r="IZ1" s="71" t="s">
        <v>740</v>
      </c>
      <c r="JA1" s="71"/>
      <c r="JB1" s="71"/>
      <c r="JD1" s="67" t="s">
        <v>719</v>
      </c>
      <c r="JE1" s="71" t="s">
        <v>741</v>
      </c>
      <c r="JF1" s="71"/>
      <c r="JG1" s="71"/>
      <c r="JI1" s="67" t="s">
        <v>719</v>
      </c>
      <c r="JJ1" s="71" t="s">
        <v>742</v>
      </c>
      <c r="JK1" s="71"/>
      <c r="JL1" s="71"/>
      <c r="JN1" s="67" t="s">
        <v>719</v>
      </c>
      <c r="JO1" s="71" t="s">
        <v>743</v>
      </c>
      <c r="JP1" s="71"/>
      <c r="JQ1" s="71"/>
      <c r="JS1" s="70" t="s">
        <v>744</v>
      </c>
      <c r="JT1" s="70"/>
      <c r="JU1" s="70"/>
      <c r="JW1" s="70" t="s">
        <v>745</v>
      </c>
      <c r="JX1" s="70"/>
      <c r="JY1" s="70"/>
      <c r="KA1" s="70" t="s">
        <v>746</v>
      </c>
      <c r="KB1" s="70"/>
      <c r="KC1" s="70"/>
      <c r="KE1" s="70" t="s">
        <v>744</v>
      </c>
      <c r="KF1" s="70"/>
      <c r="KG1" s="70"/>
      <c r="KI1" s="70" t="s">
        <v>745</v>
      </c>
      <c r="KJ1" s="70"/>
      <c r="KK1" s="70"/>
      <c r="KM1" s="70" t="s">
        <v>746</v>
      </c>
      <c r="KN1" s="70"/>
      <c r="KO1" s="70"/>
      <c r="KP1" s="70"/>
      <c r="KQ1" s="70" t="s">
        <v>747</v>
      </c>
      <c r="KR1" s="70"/>
      <c r="KS1" s="70"/>
      <c r="KT1" s="70"/>
      <c r="KU1" s="70" t="s">
        <v>748</v>
      </c>
      <c r="KV1" s="70"/>
      <c r="KW1" s="70"/>
      <c r="KY1" s="70" t="s">
        <v>749</v>
      </c>
      <c r="KZ1" s="70"/>
      <c r="LA1" s="70"/>
      <c r="LC1" s="70"/>
      <c r="LD1" s="70"/>
      <c r="LE1" s="70"/>
      <c r="LG1" s="70"/>
      <c r="LH1" s="70"/>
      <c r="LI1" s="70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F1" s="4" t="s">
        <v>750</v>
      </c>
      <c r="UK1" s="4" t="s">
        <v>751</v>
      </c>
      <c r="UP1" s="4" t="s">
        <v>752</v>
      </c>
      <c r="UZ1" s="4" t="s">
        <v>753</v>
      </c>
      <c r="VA1">
        <f>((LOG10(Raw!CC3))+ABS(LOG10(MIN(Raw!CC$3:$CC200)))+0.3)/5</f>
        <v>0.31575072019056577</v>
      </c>
      <c r="VC1" s="4" t="s">
        <v>754</v>
      </c>
      <c r="VE1" s="4" t="s">
        <v>755</v>
      </c>
      <c r="VF1">
        <f>((LOG10(Raw!CC3))+ABS(LOG10(MIN(Raw!CC$3:$CC200)))+0.3)/5</f>
        <v>0.31575072019056577</v>
      </c>
      <c r="VG1" s="4"/>
      <c r="VH1" s="4" t="s">
        <v>754</v>
      </c>
      <c r="VK1" s="4" t="s">
        <v>756</v>
      </c>
      <c r="VM1">
        <f>MIN(Raw!BL3/150,0.6)</f>
        <v>4.6378464053527267E-2</v>
      </c>
      <c r="VO1" s="4" t="s">
        <v>757</v>
      </c>
      <c r="VQ1">
        <f>MIN(Raw!BN3/50,0.6)</f>
        <v>2.8012312269776397E-2</v>
      </c>
      <c r="VS1" s="4" t="s">
        <v>758</v>
      </c>
      <c r="VU1">
        <f>(LOG10(Raw!AS3)-LOG10(MIN(Raw!AS$3:AS$200)) + 0.1)/10</f>
        <v>0.39424927024531126</v>
      </c>
      <c r="VW1" s="4" t="s">
        <v>759</v>
      </c>
      <c r="VY1">
        <f>(LOG10(Raw!C3)-LOG10(MIN(Raw!C$3:C$200)))/2</f>
        <v>0.17804520075699481</v>
      </c>
      <c r="WA1" s="4" t="s">
        <v>760</v>
      </c>
      <c r="WF1" s="4" t="s">
        <v>761</v>
      </c>
      <c r="WN1" s="4" t="s">
        <v>762</v>
      </c>
      <c r="WQ1" s="4" t="s">
        <v>763</v>
      </c>
      <c r="WT1" s="4" t="s">
        <v>764</v>
      </c>
      <c r="WX1" s="4" t="s">
        <v>765</v>
      </c>
      <c r="WZ1">
        <f>((LOG10(Raw!CC3))+ABS(LOG10(MIN(Raw!CC$3:$CC200)))+0.3)/5</f>
        <v>0.31575072019056577</v>
      </c>
      <c r="XA1" s="4" t="s">
        <v>766</v>
      </c>
      <c r="XB1" s="4"/>
      <c r="XC1" s="4" t="s">
        <v>762</v>
      </c>
      <c r="XE1" s="4"/>
      <c r="XG1" s="4" t="s">
        <v>767</v>
      </c>
      <c r="XH1" s="4"/>
      <c r="XI1" s="4" t="s">
        <v>768</v>
      </c>
      <c r="XK1" s="4" t="s">
        <v>769</v>
      </c>
      <c r="XN1" s="4"/>
      <c r="XR1" s="4" t="s">
        <v>759</v>
      </c>
      <c r="XT1">
        <f>(LOG10(Raw!C3)-LOG10(MIN(Raw!C$3:C$200)))/2</f>
        <v>0.17804520075699481</v>
      </c>
      <c r="XV1" s="4" t="s">
        <v>770</v>
      </c>
      <c r="XZ1" s="4"/>
      <c r="YC1" s="4" t="s">
        <v>771</v>
      </c>
      <c r="YE1">
        <f>((LOG10(Raw!CC3))+ABS(LOG10(MIN(Raw!CC$3:$CC200)))+0.3)/5</f>
        <v>0.31575072019056577</v>
      </c>
      <c r="YP1" s="4" t="s">
        <v>772</v>
      </c>
      <c r="YT1" s="4" t="s">
        <v>773</v>
      </c>
      <c r="ZB1" s="4" t="s">
        <v>774</v>
      </c>
      <c r="ZH1" s="4" t="s">
        <v>775</v>
      </c>
      <c r="ZJ1" s="4"/>
      <c r="ZK1" s="4" t="s">
        <v>769</v>
      </c>
    </row>
    <row r="2" spans="1:688">
      <c r="A2" s="37">
        <f>Raw!CC3*1000</f>
        <v>380</v>
      </c>
      <c r="B2" s="37">
        <f>Raw!N3</f>
        <v>3.7272940348705701</v>
      </c>
      <c r="C2" s="37">
        <f>Raw!O3</f>
        <v>0.33908017348357999</v>
      </c>
      <c r="E2" s="37">
        <f>(Raw!C3)/((Raw!CC3*1000)^(1/2))</f>
        <v>37.583530017481081</v>
      </c>
      <c r="F2" s="37">
        <f>Raw!N3</f>
        <v>3.7272940348705701</v>
      </c>
      <c r="G2" s="37">
        <f>Raw!O3</f>
        <v>0.33908017348357999</v>
      </c>
      <c r="I2" s="37">
        <f>(Raw!C3)/((Raw!CC3*1000)^(1/3))</f>
        <v>101.14897854070877</v>
      </c>
      <c r="J2" s="37">
        <f>Raw!N3</f>
        <v>3.7272940348705701</v>
      </c>
      <c r="K2" s="37">
        <f>Raw!O3</f>
        <v>0.33908017348357999</v>
      </c>
      <c r="M2" s="39">
        <f>Raw!CC3*1000</f>
        <v>380</v>
      </c>
      <c r="N2" s="39">
        <f>1/(Raw!R3)</f>
        <v>3.657142857142857</v>
      </c>
      <c r="O2" s="39">
        <f>IF(1/(Raw!R3-Raw!S3)-1/(Raw!R3+Raw!S3)&gt;0,1/(Raw!R3-Raw!S3)-1/(Raw!R3+Raw!S3),2)</f>
        <v>6.8199513519269228E-2</v>
      </c>
      <c r="Q2" s="39">
        <f>(Raw!C3)/((Raw!CC3*1000)^(1/2))</f>
        <v>37.583530017481081</v>
      </c>
      <c r="R2" s="39">
        <f>1/(Raw!R3)</f>
        <v>3.657142857142857</v>
      </c>
      <c r="S2" s="39">
        <f>IF(1/(Raw!R3-Raw!S3)-1/(Raw!R3+Raw!S3)&gt;0,1/(Raw!R3-Raw!S3)-1/(Raw!R3+Raw!S3),2)</f>
        <v>6.8199513519269228E-2</v>
      </c>
      <c r="U2" s="39">
        <f>(Raw!C3)/((Raw!CC3*1000)^(1/3))</f>
        <v>101.14897854070877</v>
      </c>
      <c r="V2" s="39">
        <f>1/(Raw!R3)</f>
        <v>3.657142857142857</v>
      </c>
      <c r="W2" s="39">
        <f>IF(1/(Raw!R3-Raw!S3)-1/(Raw!R3+Raw!S3)&gt;0,1/(Raw!R3-Raw!S3)-1/(Raw!R3+Raw!S3),2)</f>
        <v>6.8199513519269228E-2</v>
      </c>
      <c r="Y2" s="41">
        <f>Raw!CC3*1000</f>
        <v>380</v>
      </c>
      <c r="Z2" s="41">
        <f>1/(Raw!AB3)</f>
        <v>3.4133333333333336</v>
      </c>
      <c r="AA2" s="41">
        <f>IF(1/(Raw!AB3-Raw!AC3)-1/(Raw!AB3+Raw!AC3)&gt;0,1/(Raw!AB3-Raw!AC3)-1/(Raw!AB3+Raw!AC3),5)</f>
        <v>0.94348306077730371</v>
      </c>
      <c r="AC2" s="41">
        <f>(Raw!C3)/((Raw!CC3*1000)^(1/2))</f>
        <v>37.583530017481081</v>
      </c>
      <c r="AD2" s="41">
        <f>1/(Raw!AB3)</f>
        <v>3.4133333333333336</v>
      </c>
      <c r="AE2" s="41">
        <f>IF(1/(Raw!AB3-Raw!AC3)-1/(Raw!AB3+Raw!AC3)&gt;0,1/(Raw!AB3-Raw!AC3)-1/(Raw!AB3+Raw!AC3),5)</f>
        <v>0.94348306077730371</v>
      </c>
      <c r="AG2" s="41">
        <f>(Raw!C3)/((Raw!CC3*1000)^(1/3))</f>
        <v>101.14897854070877</v>
      </c>
      <c r="AH2" s="41">
        <f>1/(Raw!AB3)</f>
        <v>3.4133333333333336</v>
      </c>
      <c r="AI2" s="41">
        <f>IF(1/(Raw!AB3-Raw!AC3)-1/(Raw!AB3+Raw!AC3)&gt;0,1/(Raw!AB3-Raw!AC3)-1/(Raw!AB3+Raw!AC3),5)</f>
        <v>0.94348306077730371</v>
      </c>
      <c r="AK2" s="43">
        <f>Raw!CC3*1000</f>
        <v>380</v>
      </c>
      <c r="AL2" s="43">
        <f>Raw!BL3</f>
        <v>6.9567696080290897</v>
      </c>
      <c r="AM2" s="43">
        <f>Raw!BM3</f>
        <v>4.36267300644037</v>
      </c>
      <c r="AO2" s="43">
        <f>(Raw!C3)/((Raw!CC3*1000)^(1/2))</f>
        <v>37.583530017481081</v>
      </c>
      <c r="AP2" s="43">
        <f>Raw!BL3</f>
        <v>6.9567696080290897</v>
      </c>
      <c r="AQ2" s="43">
        <f>Raw!BM3</f>
        <v>4.36267300644037</v>
      </c>
      <c r="AS2" s="43">
        <f>(Raw!C3)/((Raw!CC3*1000)^(1/3))</f>
        <v>101.14897854070877</v>
      </c>
      <c r="AT2" s="43">
        <f>Raw!BL3</f>
        <v>6.9567696080290897</v>
      </c>
      <c r="AU2" s="43">
        <f>Raw!BM3</f>
        <v>4.36267300644037</v>
      </c>
      <c r="AW2" s="21">
        <f>Raw!CC3*1000</f>
        <v>380</v>
      </c>
      <c r="AX2" s="21">
        <f>Raw!BN3</f>
        <v>1.4006156134888199</v>
      </c>
      <c r="AY2" s="21">
        <f>Raw!BO3</f>
        <v>0.76677840741980297</v>
      </c>
      <c r="BA2" s="21">
        <f>(Raw!C3)/((Raw!CC3*1000)^(1/2))</f>
        <v>37.583530017481081</v>
      </c>
      <c r="BB2" s="21">
        <f>Raw!BN3</f>
        <v>1.4006156134888199</v>
      </c>
      <c r="BC2" s="21">
        <f>Raw!BO3</f>
        <v>0.76677840741980297</v>
      </c>
      <c r="BE2" s="21">
        <f>(Raw!C3)/((Raw!CC3*1000)^(1/3))</f>
        <v>101.14897854070877</v>
      </c>
      <c r="BF2" s="21">
        <f>Raw!BN3</f>
        <v>1.4006156134888199</v>
      </c>
      <c r="BG2" s="21">
        <f>Raw!BO3</f>
        <v>0.76677840741980297</v>
      </c>
      <c r="BI2" s="46">
        <f>Raw!C3</f>
        <v>732.637875664685</v>
      </c>
      <c r="BJ2" s="46">
        <f>(Raw!C3)/(Raw!CG3)</f>
        <v>0.26334934423604783</v>
      </c>
      <c r="BK2" s="46"/>
      <c r="BM2" s="47">
        <f>Raw!CC3*1000</f>
        <v>380</v>
      </c>
      <c r="BN2" s="47">
        <f>(Raw!C3)/(Raw!CG3)</f>
        <v>0.26334934423604783</v>
      </c>
      <c r="BO2" s="47"/>
      <c r="BQ2" s="46">
        <f>(Raw!C3)/((Raw!CC3*1000)^(1/2))</f>
        <v>37.583530017481081</v>
      </c>
      <c r="BR2" s="47">
        <f>(Raw!C3)/(Raw!CG3)</f>
        <v>0.26334934423604783</v>
      </c>
      <c r="BS2" s="47"/>
      <c r="BU2" s="49">
        <f>(Raw!C3)/((Raw!CC3*1000)^(1/3))</f>
        <v>101.14897854070877</v>
      </c>
      <c r="BV2" s="49">
        <f>(Raw!C3)/(Raw!CG3)</f>
        <v>0.26334934423604783</v>
      </c>
      <c r="BW2" s="49"/>
      <c r="BY2" s="51">
        <f>Raw!C3</f>
        <v>732.637875664685</v>
      </c>
      <c r="BZ2" s="51">
        <f>Raw!BS3</f>
        <v>0.33400000000000002</v>
      </c>
      <c r="CA2" s="51"/>
      <c r="CC2" s="53"/>
      <c r="CD2" s="52" t="s">
        <v>776</v>
      </c>
      <c r="CE2" s="52" t="s">
        <v>777</v>
      </c>
      <c r="CG2" s="55"/>
      <c r="CH2" s="54" t="s">
        <v>776</v>
      </c>
      <c r="CI2" s="54" t="s">
        <v>777</v>
      </c>
      <c r="CK2" s="55"/>
      <c r="CL2" s="54" t="s">
        <v>776</v>
      </c>
      <c r="CM2" s="54" t="s">
        <v>777</v>
      </c>
      <c r="CO2" s="57"/>
      <c r="CP2" s="56" t="s">
        <v>776</v>
      </c>
      <c r="CQ2" s="56" t="s">
        <v>777</v>
      </c>
      <c r="CS2" s="57"/>
      <c r="CT2" s="56" t="s">
        <v>776</v>
      </c>
      <c r="CU2" s="56" t="s">
        <v>777</v>
      </c>
      <c r="CW2" s="57"/>
      <c r="CX2" s="56" t="s">
        <v>776</v>
      </c>
      <c r="CY2" s="56" t="s">
        <v>777</v>
      </c>
      <c r="DA2" s="57"/>
      <c r="DB2" s="56" t="s">
        <v>776</v>
      </c>
      <c r="DC2" s="56" t="s">
        <v>777</v>
      </c>
      <c r="DE2" s="57"/>
      <c r="DF2" s="56" t="s">
        <v>776</v>
      </c>
      <c r="DG2" s="56" t="s">
        <v>777</v>
      </c>
      <c r="DI2" s="59">
        <v>10</v>
      </c>
      <c r="DJ2" s="59">
        <f t="shared" ref="DJ2:DJ33" si="0">10^((LOG10(DI2/1000/2)+2.58)/3.34)</f>
        <v>1.2120595377455015</v>
      </c>
      <c r="DL2" s="25">
        <v>10</v>
      </c>
      <c r="DM2" s="25">
        <f t="shared" ref="DM2:DM33" si="1">10^((LOG10(DI2/1000/2)+3.61)/4.14)</f>
        <v>2.070982025383167</v>
      </c>
      <c r="DO2" s="39">
        <f t="shared" ref="DO2:DO33" si="2">IF(O2&gt;0,M2)</f>
        <v>380</v>
      </c>
      <c r="DP2" s="39">
        <f t="shared" ref="DP2:DP33" si="3">IF(O2&gt;0,N2)</f>
        <v>3.657142857142857</v>
      </c>
      <c r="DQ2" s="39">
        <f t="shared" ref="DQ2:DQ33" si="4">IF(O2&gt;0,O2)</f>
        <v>6.8199513519269228E-2</v>
      </c>
      <c r="DS2" s="39">
        <f t="shared" ref="DS2:DS33" si="5">IF(S2&gt;0,Q2)</f>
        <v>37.583530017481081</v>
      </c>
      <c r="DT2" s="39">
        <f t="shared" ref="DT2:DT33" si="6">IF(S2&gt;0,R2)</f>
        <v>3.657142857142857</v>
      </c>
      <c r="DU2" s="39">
        <f t="shared" ref="DU2:DU33" si="7">IF(S2&gt;0,S2)</f>
        <v>6.8199513519269228E-2</v>
      </c>
      <c r="DW2" s="39">
        <f t="shared" ref="DW2:DW33" si="8">IF(W2&gt;0,U2)</f>
        <v>101.14897854070877</v>
      </c>
      <c r="DX2" s="39">
        <f t="shared" ref="DX2:DX33" si="9">IF(W2&gt;0,V2)</f>
        <v>3.657142857142857</v>
      </c>
      <c r="DY2" s="39">
        <f t="shared" ref="DY2:DY33" si="10">IF(W2&gt;0,W2)</f>
        <v>6.8199513519269228E-2</v>
      </c>
      <c r="EA2" s="61">
        <f>Raw!N3</f>
        <v>3.7272940348705701</v>
      </c>
      <c r="EB2" s="61">
        <f>Raw!O3</f>
        <v>0.33908017348357999</v>
      </c>
      <c r="EC2" s="61">
        <f>1/Raw!R3</f>
        <v>3.657142857142857</v>
      </c>
      <c r="ED2" s="61">
        <f>1/(Raw!R3-Raw!S3)-1/(Raw!R3+Raw!S3)</f>
        <v>6.8199513519269228E-2</v>
      </c>
      <c r="EF2" s="62">
        <f>Raw!N3</f>
        <v>3.7272940348705701</v>
      </c>
      <c r="EG2" s="61">
        <f>Raw!O3</f>
        <v>0.33908017348357999</v>
      </c>
      <c r="EH2" s="61">
        <f>1/Raw!AB3</f>
        <v>3.4133333333333336</v>
      </c>
      <c r="EI2" s="61">
        <f>1/(Raw!AB3-Raw!AC3)-1/(Raw!AB3+Raw!AC3)</f>
        <v>0.94348306077730371</v>
      </c>
      <c r="EK2" s="37">
        <f>Raw!CB3</f>
        <v>-54.748399999999997</v>
      </c>
      <c r="EL2" s="72">
        <f>(Raw!C3)/(Raw!CG3)</f>
        <v>0.26334934423604783</v>
      </c>
      <c r="EN2" s="37">
        <f>Raw!BS3</f>
        <v>0.33400000000000002</v>
      </c>
      <c r="EO2" s="72">
        <f>(Raw!C3)/(Raw!CG3)</f>
        <v>0.26334934423604783</v>
      </c>
      <c r="EQ2" s="64">
        <f>(Raw!C3)/((Raw!CC3*1000)^(1/3))</f>
        <v>101.14897854070877</v>
      </c>
      <c r="ER2" s="64">
        <f>Raw!BZ3</f>
        <v>159.06190490722699</v>
      </c>
      <c r="ET2" s="64">
        <f>Raw!BN3</f>
        <v>1.4006156134888199</v>
      </c>
      <c r="EU2" s="64">
        <f>Raw!BZ3</f>
        <v>159.06190490722699</v>
      </c>
      <c r="EW2" s="66">
        <f>Raw!AI3</f>
        <v>1.4048439211589899E-2</v>
      </c>
      <c r="EX2" s="66">
        <f>Raw!BZ3</f>
        <v>159.06190490722699</v>
      </c>
      <c r="EZ2" s="73">
        <f>Raw!AI3</f>
        <v>1.4048439211589899E-2</v>
      </c>
      <c r="FA2" s="66">
        <f>Raw!F3</f>
        <v>0.27662670924216798</v>
      </c>
      <c r="FB2" s="66">
        <f>Raw!G3</f>
        <v>6.0518811196257703E-2</v>
      </c>
      <c r="FD2" s="66">
        <f>(Raw!C3)/((Raw!CC3*1000)^(1/3))</f>
        <v>101.14897854070877</v>
      </c>
      <c r="FE2" s="66">
        <f>(Raw!BZ3)*(Raw!AI3)</f>
        <v>2.2345715019688717</v>
      </c>
      <c r="FG2" s="59">
        <f>Raw!CJ3</f>
        <v>41.460552374366401</v>
      </c>
      <c r="FH2" s="59">
        <f>Raw!BR3</f>
        <v>42.258000000000003</v>
      </c>
      <c r="FJ2" s="25">
        <f>Raw!CB3</f>
        <v>-54.748399999999997</v>
      </c>
      <c r="FK2" s="25">
        <f>(Raw!BR3)-(Raw!CJ3)</f>
        <v>0.79744762563360183</v>
      </c>
      <c r="FM2" s="68">
        <f>IF(ROW()=2,-0.0078," ")</f>
        <v>-7.7999999999999996E-3</v>
      </c>
      <c r="FN2" s="68">
        <f>(Raw!C3)/((Raw!CC3*1000)^(1/3))</f>
        <v>101.14897854070877</v>
      </c>
      <c r="FO2" s="68">
        <f>(10^($FM$2*Raw!CB3))*(Raw!D3)</f>
        <v>0.44612622591768902</v>
      </c>
      <c r="FP2" s="68">
        <f>(10^($FM$2*Raw!CB3))*(Raw!E3)</f>
        <v>8.0890573162972129E-2</v>
      </c>
      <c r="FR2" s="68">
        <f>IF(ROW()=2,-0.00783," ")</f>
        <v>-7.8300000000000002E-3</v>
      </c>
      <c r="FS2" s="74">
        <f>(Raw!C3)/((Raw!CC3*1000)^(1/3))</f>
        <v>101.14897854070877</v>
      </c>
      <c r="FT2" s="68">
        <f>(10^($FR$2*Raw!CB3))*(Raw!F3)</f>
        <v>0.74229080766255651</v>
      </c>
      <c r="FU2" s="68">
        <f>(10^($FR$2*Raw!CB3))*(Raw!G3)</f>
        <v>0.16239414250603415</v>
      </c>
      <c r="FW2" s="68">
        <f>IF(ROW()=2,-0.0163," ")</f>
        <v>-1.6299999999999999E-2</v>
      </c>
      <c r="FX2" s="74">
        <f>(Raw!C3)/((Raw!CC3*1000)^(1/3))</f>
        <v>101.14897854070877</v>
      </c>
      <c r="FY2" s="74">
        <f>(10^($FW$2*Raw!CB3))*(Raw!BJ3)</f>
        <v>0.96796343517826933</v>
      </c>
      <c r="FZ2" s="74">
        <f>(10^($FW$2*Raw!CB3))*(Raw!BK3)</f>
        <v>4.9182571186837505</v>
      </c>
      <c r="GB2" s="68">
        <f>IF(ROW()=2,-0.00449," ")</f>
        <v>-4.4900000000000001E-3</v>
      </c>
      <c r="GC2" s="74">
        <f>IF(  ( (10^($FR$2*Raw!CB3))*(Raw!BM3) )/( (10^($FR$2*Raw!CB3))*(Raw!BL3))&lt;0.9,(Raw!C3)/((Raw!CC3*1000)^(1/3)) )</f>
        <v>101.14897854070877</v>
      </c>
      <c r="GD2" s="74">
        <f>IF(  ( (10^($FR$2*Raw!CB3))*(Raw!BM3) )/( (10^($FR$2*Raw!CB3))*(Raw!BL3))&lt;0.9, (10^($GB$2*Raw!CB3))*(Raw!BL3) )</f>
        <v>12.252591002096199</v>
      </c>
      <c r="GE2" s="74">
        <f>IF( ( (10^($FR$2*Raw!CB3))*(Raw!BM3) )/( (10^($FR$2*Raw!CB3))*(Raw!BL3))&lt;0.9, (10^($FR$2*Raw!CB3))*(Raw!BM3) )</f>
        <v>11.706650013622799</v>
      </c>
      <c r="GG2" s="68">
        <f>IF(ROW()=2,-0.00705," ")</f>
        <v>-7.0499999999999998E-3</v>
      </c>
      <c r="GH2" s="74" t="b">
        <f>IF( ( (10^($GG$2*Raw!CB3))*(Raw!BO3) )/( (10^($GG$2*Raw!CB3))*(Raw!BN3))&lt;0.5,(Raw!C3)/((Raw!CC3*1000)^(1/3)))</f>
        <v>0</v>
      </c>
      <c r="GI2" s="74" t="b">
        <f>IF( ( (10^($GG$2*Raw!CB3))*(Raw!BO3) )/( (10^($GG$2*Raw!CB3))*(Raw!BN3))&lt;0.5,(10^($GG$2*Raw!CB3))*(Raw!BN3))</f>
        <v>0</v>
      </c>
      <c r="GJ2" s="74" t="b">
        <f>IF( ( (10^($GG$2*Raw!CB3))*(Raw!BO3) )/( (10^($GG$2*Raw!CB3))*(Raw!BN3))&lt;0.5,(10^($GG$2*Raw!CB3))*(Raw!BO3))</f>
        <v>0</v>
      </c>
      <c r="GL2">
        <f>(Raw!C3)/((Raw!CC3*1000)^(1/3))</f>
        <v>101.14897854070877</v>
      </c>
      <c r="GM2" s="75">
        <f>Raw!U3</f>
        <v>0.2880859375</v>
      </c>
      <c r="GN2" s="75">
        <f>(LOG(Raw!CC3)+5)/25</f>
        <v>0.1831913438646724</v>
      </c>
      <c r="GO2">
        <f>(Raw!C3)/((Raw!CC3*1000)^(1/3))</f>
        <v>101.14897854070877</v>
      </c>
      <c r="GP2" s="75">
        <f>Raw!W3</f>
        <v>0.302734375</v>
      </c>
      <c r="GR2">
        <f>(Raw!C3)/((Raw!CC3*1000)^(1/3))</f>
        <v>101.14897854070877</v>
      </c>
      <c r="GS2" s="75">
        <f>Raw!AE3</f>
        <v>0.41015625</v>
      </c>
      <c r="GU2">
        <f>(Raw!C3)/((Raw!CC3*1000)^(1/3))</f>
        <v>101.14897854070877</v>
      </c>
      <c r="GV2" s="75">
        <f>Raw!AG3</f>
        <v>0.6640625</v>
      </c>
      <c r="GX2">
        <f>(Raw!C3)/((Raw!CC3*1000)^(1/3))</f>
        <v>101.14897854070877</v>
      </c>
      <c r="GY2">
        <f>Raw!BQ3</f>
        <v>1.66</v>
      </c>
      <c r="HA2">
        <f>Raw!C3</f>
        <v>732.637875664685</v>
      </c>
      <c r="HB2" s="75">
        <f>Raw!U3</f>
        <v>0.2880859375</v>
      </c>
      <c r="HC2" s="4"/>
      <c r="HD2">
        <f>Raw!C3</f>
        <v>732.637875664685</v>
      </c>
      <c r="HE2" s="75">
        <f>Raw!W3</f>
        <v>0.302734375</v>
      </c>
      <c r="HG2">
        <f>Raw!C3</f>
        <v>732.637875664685</v>
      </c>
      <c r="HH2" s="75">
        <f>Raw!AE3</f>
        <v>0.41015625</v>
      </c>
      <c r="HJ2">
        <f>Raw!C3</f>
        <v>732.637875664685</v>
      </c>
      <c r="HK2" s="75">
        <f>Raw!AG3</f>
        <v>0.6640625</v>
      </c>
      <c r="HM2">
        <f>Raw!C3</f>
        <v>732.637875664685</v>
      </c>
      <c r="HN2">
        <f>Raw!BQ3</f>
        <v>1.66</v>
      </c>
      <c r="HP2">
        <f>Raw!CC3*1000</f>
        <v>380</v>
      </c>
      <c r="HQ2">
        <f>Raw!N3</f>
        <v>3.7272940348705701</v>
      </c>
      <c r="HR2">
        <f>MIN(ABS(Raw!CB3)/100,0.3)</f>
        <v>0.3</v>
      </c>
      <c r="HS2" t="str">
        <f>IF( Raw!CB3&gt;0,"@rgb(255,0,0)","@rgb(0,128,255)" )</f>
        <v>@rgb(0,128,255)</v>
      </c>
      <c r="HU2">
        <f>IF(ROW()=2,-0.00425," ")</f>
        <v>-4.2500000000000003E-3</v>
      </c>
      <c r="HV2" t="b">
        <f>IF(Raw!CC3&gt;7,(Raw!C3)/((Raw!CC3*1000)^(1/3)))</f>
        <v>0</v>
      </c>
      <c r="HW2" t="b">
        <f>IF(Raw!CC3&gt;7,(10^($FM$2*Raw!CB3))*(Raw!D3))</f>
        <v>0</v>
      </c>
      <c r="HX2" t="b">
        <f>IF(Raw!CC3&gt;7,(10^($HU$2*Raw!CB3))*(Raw!E3))</f>
        <v>0</v>
      </c>
      <c r="HZ2">
        <f>IF(ROW()=2,-0.00429," ")</f>
        <v>-4.2900000000000004E-3</v>
      </c>
      <c r="IA2" t="b">
        <f>IF(Raw!CC3&gt;7,(Raw!C3)/((Raw!CC3*1000)^(1/3)))</f>
        <v>0</v>
      </c>
      <c r="IB2" t="b">
        <f>IF(Raw!CC3&gt;7,(10^($HZ$2*Raw!CB3))*(Raw!F3))</f>
        <v>0</v>
      </c>
      <c r="IC2" t="b">
        <f>IF(Raw!CC3&gt;7,(10^($HZ$2*Raw!CB3))*(Raw!G3))</f>
        <v>0</v>
      </c>
      <c r="IE2">
        <f>IF(ROW()=2,-0.00432," ")</f>
        <v>-4.3200000000000001E-3</v>
      </c>
      <c r="IF2" t="b">
        <f>IF(Raw!CC3&gt;7,(Raw!C3)/((Raw!CC3*1000)^(1/3)))</f>
        <v>0</v>
      </c>
      <c r="IG2" t="b">
        <f>IF(Raw!CC3&gt;7,(10^($IE$2*Raw!CB3))*(Raw!BJ3))</f>
        <v>0</v>
      </c>
      <c r="IH2" t="b">
        <f>IF(Raw!CC3&gt;7,(10^($IE$2*Raw!CB3))*(Raw!BK3))</f>
        <v>0</v>
      </c>
      <c r="IJ2">
        <f>IF(ROW()=2,-0.00485," ")</f>
        <v>-4.8500000000000001E-3</v>
      </c>
      <c r="IK2" t="b">
        <f>IF(Raw!CC3&gt;7,(Raw!C3)/((Raw!CC3*1000)^(1/3)))</f>
        <v>0</v>
      </c>
      <c r="IL2" t="b">
        <f>IF(Raw!CC3&gt;7,(10^($IJ$2*Raw!CB3))*(Raw!BL3))</f>
        <v>0</v>
      </c>
      <c r="IM2" t="b">
        <f>IF(Raw!CC3&gt;7,(10^($IJ$2*Raw!CB3))*(Raw!BM3))</f>
        <v>0</v>
      </c>
      <c r="IO2">
        <f>IF(ROW()=2,-0.00989," ")</f>
        <v>-9.8899999999999995E-3</v>
      </c>
      <c r="IP2" t="b">
        <f>IF(Raw!CC3&gt;7,(Raw!C3)/((Raw!CC3*1000)^(1/3)))</f>
        <v>0</v>
      </c>
      <c r="IQ2" t="b">
        <f>IF(Raw!CC3&gt;7,(10^($IO$2*Raw!CB3))*(Raw!BN3))</f>
        <v>0</v>
      </c>
      <c r="IR2" t="b">
        <f>IF(Raw!CC3&gt;7,(10^($IO$2*Raw!CB3))*(Raw!BO3))</f>
        <v>0</v>
      </c>
      <c r="IT2" s="68">
        <f>IF(ROW()=2,-0.00757," ")</f>
        <v>-7.5700000000000003E-3</v>
      </c>
      <c r="IU2" s="68">
        <f>IF(Raw!CC3&lt;3.5,(Raw!C3)/((Raw!CC3*1000)^(1/3)))</f>
        <v>101.14897854070877</v>
      </c>
      <c r="IV2" s="68">
        <f>IF(Raw!CC3&lt;3.5,(10^($IT$2*Raw!CB3))*(Raw!D3))</f>
        <v>0.43337676396697489</v>
      </c>
      <c r="IW2" s="68">
        <f>IF(Raw!CC3&lt;3.5,(10^($IT$2*Raw!CB3))*(Raw!E3))</f>
        <v>7.8578870275316626E-2</v>
      </c>
      <c r="IY2" s="68">
        <f>IF(ROW()=2,-0.00755," ")</f>
        <v>-7.5500000000000003E-3</v>
      </c>
      <c r="IZ2" s="74">
        <f>IF(Raw!CC3&lt;3.5,(Raw!C3)/((Raw!CC3*1000)^(1/3)))</f>
        <v>101.14897854070877</v>
      </c>
      <c r="JA2" s="68">
        <f>IF(Raw!CC3&lt;3.5,(10^($IY$2*Raw!CB3))*(Raw!F3))</f>
        <v>0.7165467497632062</v>
      </c>
      <c r="JB2" s="68">
        <f>IF(Raw!CC3&lt;3.5,(10^($IY$2*Raw!CB3))*(Raw!G3))</f>
        <v>0.15676200458376147</v>
      </c>
      <c r="JD2" s="68">
        <f>IF(ROW()=2,-0.01704," ")</f>
        <v>-1.704E-2</v>
      </c>
      <c r="JE2" s="74">
        <f>IF(Raw!CC3&lt;3.5,(Raw!C3)/((Raw!CC3*1000)^(1/3)))</f>
        <v>101.14897854070877</v>
      </c>
      <c r="JF2" s="74">
        <f>IF(Raw!CC3&lt;3.5,(10^($JD$2*Raw!CB3))*(Raw!BJ3))</f>
        <v>1.062607233941931</v>
      </c>
      <c r="JG2" s="74">
        <f>IF(Raw!CC3&lt;3.5,(10^($JD$2*Raw!CB3))*(Raw!BK3))</f>
        <v>5.3991456730359335</v>
      </c>
      <c r="JI2" s="68">
        <f>IF(ROW()=2,-0.00209," ")</f>
        <v>-2.0899999999999998E-3</v>
      </c>
      <c r="JJ2" s="74">
        <f>IF( AND( Raw!CC3&lt;3.5, ( (10^($JI$2*Raw!CB3))*(Raw!BM3) )/( (10^($JI$2*Raw!CB3))*(Raw!BL3))&lt;0.9 ),(Raw!C3)/((Raw!CC3*1000)^(1/3)) )</f>
        <v>101.14897854070877</v>
      </c>
      <c r="JK2" s="74">
        <f>IF( AND( Raw!CC3&lt;3.5, ( (10^($JI$2*Raw!CB3))*(Raw!BM3) )/( (10^($JI$2*Raw!CB3))*(Raw!BL3))&lt;0.9 ), (10^($JI$2*Raw!CB3))*(Raw!BL3) )</f>
        <v>9.0538183486528485</v>
      </c>
      <c r="JL2" s="74">
        <f>IF( AND( Raw!CC3&lt;3.5, ( (10^($JI$2*Raw!CB3))*(Raw!BM3) )/( (10^($JI$2*Raw!CB3))*(Raw!BL3))&lt;0.9 ), (10^($JI$2*Raw!CB3))*(Raw!BM3) )</f>
        <v>5.67775722647119</v>
      </c>
      <c r="JN2" s="68">
        <f>IF(ROW()=2,-0.00085," ")</f>
        <v>-8.4999999999999995E-4</v>
      </c>
      <c r="JO2" s="74" t="b">
        <f>IF( AND( Raw!CC3&lt;3.5, ( (10^($JN$2*Raw!CB3))*(Raw!BO3) )/( (10^($JN$2*Raw!CB3))*(Raw!BN3))&lt;0.5 ),(Raw!C3)/((Raw!CC3*1000)^(1/3)))</f>
        <v>0</v>
      </c>
      <c r="JP2" s="74" t="b">
        <f>IF( AND( Raw!CC3&lt;3.5, ( (10^($JN$2*Raw!CB3))*(Raw!BO3) )/( (10^($JN$2*Raw!CB3))*(Raw!BN3))&lt;0.5 ),(10^($JN$2*Raw!CB3))*(Raw!BN3))</f>
        <v>0</v>
      </c>
      <c r="JQ2" s="74" t="b">
        <f>IF( AND( Raw!CC3&lt;3.5, ( (10^($JN$2*Raw!CB3))*(Raw!BO3) )/( (10^($JN$2*Raw!CB3))*(Raw!BN3))&lt;0.5 ),(10^($JN$2*Raw!CB3))*(Raw!BO3))</f>
        <v>0</v>
      </c>
      <c r="JS2">
        <v>380</v>
      </c>
      <c r="JW2">
        <v>380</v>
      </c>
      <c r="JX2">
        <v>5.0412307692307703</v>
      </c>
      <c r="JY2" s="76">
        <v>5.0412307692307703</v>
      </c>
      <c r="KA2">
        <v>380</v>
      </c>
      <c r="KB2">
        <v>5.0412307692307703</v>
      </c>
      <c r="KC2">
        <v>5.0412307692307703</v>
      </c>
      <c r="KE2">
        <v>380</v>
      </c>
      <c r="KF2">
        <v>5.0696937143703797</v>
      </c>
      <c r="KG2">
        <v>0.27371954896919698</v>
      </c>
      <c r="KI2">
        <v>380</v>
      </c>
      <c r="KJ2">
        <v>5.0412307692307703</v>
      </c>
      <c r="KK2">
        <v>2.00625729099735E-4</v>
      </c>
      <c r="KM2">
        <v>380</v>
      </c>
      <c r="KN2">
        <v>5.12</v>
      </c>
      <c r="KO2">
        <v>3.0324640231204898E-3</v>
      </c>
      <c r="KQ2">
        <f>Raw!CC3*1000</f>
        <v>380</v>
      </c>
      <c r="KR2">
        <f>Raw!N3</f>
        <v>3.7272940348705701</v>
      </c>
      <c r="KS2">
        <f>(1/ABS(Raw!BL3))*2</f>
        <v>0.28748975640816377</v>
      </c>
      <c r="KU2">
        <f>Raw!CC3*1000</f>
        <v>380</v>
      </c>
      <c r="KV2">
        <f>Raw!N3</f>
        <v>3.7272940348705701</v>
      </c>
      <c r="KW2">
        <f>MIN(1/ABS(Raw!BN3)/2,0.8)</f>
        <v>0.3569858819112694</v>
      </c>
      <c r="KY2">
        <f>Raw!CC3*1000</f>
        <v>380</v>
      </c>
      <c r="KZ2">
        <f>Raw!CP3</f>
        <v>3.0857824604053299</v>
      </c>
      <c r="LA2">
        <f t="shared" ref="LA2:LA33" si="11">KV2</f>
        <v>3.7272940348705701</v>
      </c>
      <c r="LO2" s="77"/>
      <c r="MA2" s="77"/>
      <c r="MM2" s="77"/>
      <c r="MY2" s="77"/>
      <c r="NJ2" s="76"/>
      <c r="NK2" s="77"/>
      <c r="NV2" s="76"/>
      <c r="NW2" s="77"/>
      <c r="OH2" s="76"/>
      <c r="OI2" s="77"/>
      <c r="OT2" s="76"/>
      <c r="OU2" s="77"/>
      <c r="PF2" s="76"/>
      <c r="PG2" s="77"/>
      <c r="PR2" s="76"/>
      <c r="PS2" s="77"/>
      <c r="QD2" s="76"/>
      <c r="QE2" s="77"/>
      <c r="QP2" s="76"/>
      <c r="QQ2" s="77"/>
      <c r="RB2" s="76"/>
      <c r="RC2" s="77"/>
      <c r="RN2" s="76"/>
      <c r="RO2" s="77"/>
      <c r="RZ2" s="76"/>
      <c r="SA2" s="77"/>
      <c r="SL2" s="76"/>
      <c r="SM2" s="77"/>
      <c r="SX2" s="76"/>
      <c r="SY2" s="77"/>
      <c r="TJ2" s="76"/>
      <c r="TK2" s="77"/>
      <c r="TV2" s="76"/>
      <c r="TW2" s="77"/>
      <c r="UF2">
        <f>IF(Raw!CC3&lt;3.5,Raw!C3)</f>
        <v>732.637875664685</v>
      </c>
      <c r="UG2" s="4" t="s">
        <v>778</v>
      </c>
      <c r="UH2" s="4" t="s">
        <v>776</v>
      </c>
      <c r="UI2" s="4" t="s">
        <v>777</v>
      </c>
      <c r="UK2" t="b">
        <f>IF(Raw!CC3&gt;7,Raw!C3)</f>
        <v>0</v>
      </c>
      <c r="UL2" s="4" t="s">
        <v>778</v>
      </c>
      <c r="UM2" s="4" t="s">
        <v>776</v>
      </c>
      <c r="UN2" s="4" t="s">
        <v>777</v>
      </c>
      <c r="UP2">
        <f>Raw!C3</f>
        <v>732.637875664685</v>
      </c>
      <c r="UQ2" s="4" t="s">
        <v>778</v>
      </c>
      <c r="UR2" s="4" t="s">
        <v>776</v>
      </c>
      <c r="US2" s="4" t="s">
        <v>777</v>
      </c>
      <c r="UU2">
        <f>IF(ROW()=2,-0.0078," ")</f>
        <v>-7.7999999999999996E-3</v>
      </c>
      <c r="UV2" t="b">
        <f>IF(AND(Raw!BL3&lt;$UU$3,Raw!BL3&gt;$UU$4),(Raw!C3)/((Raw!CC3*1000)^(1/3)))</f>
        <v>0</v>
      </c>
      <c r="UW2" t="b">
        <f>IF(AND(Raw!BL3&lt;$UU$3,Raw!BL3&gt;$UU$4),(10^($UU$2*Raw!CB3))*(Raw!D3))</f>
        <v>0</v>
      </c>
      <c r="UX2" t="b">
        <f>IF(AND(Raw!BL3&lt;$UU$3,Raw!BL3&gt;$UU$4),(10^($FM$2*Raw!CB3))*(Raw!E3))</f>
        <v>0</v>
      </c>
      <c r="UZ2">
        <f>Raw!C3</f>
        <v>732.637875664685</v>
      </c>
      <c r="VA2">
        <f>((LOG10(Raw!CC4))+ABS(LOG10(MIN(Raw!CC$3:$CC201)))+0.3)/5</f>
        <v>0.31575072019056577</v>
      </c>
      <c r="VB2">
        <f>Raw!BQ3</f>
        <v>1.66</v>
      </c>
      <c r="VC2">
        <v>2526.2766602980601</v>
      </c>
      <c r="VD2">
        <v>9.3000000000000007</v>
      </c>
      <c r="VE2">
        <f>(Raw!C3)/((Raw!CC3)^(1/2))</f>
        <v>1188.495573645481</v>
      </c>
      <c r="VF2">
        <f>((LOG10(Raw!CC4))+ABS(LOG10(MIN(Raw!CC$3:$CC201)))+0.3)/5</f>
        <v>0.31575072019056577</v>
      </c>
      <c r="VG2">
        <f>Raw!BQ3</f>
        <v>1.66</v>
      </c>
      <c r="VH2">
        <v>2184.1496999999999</v>
      </c>
      <c r="VI2">
        <v>9.8000000000000007</v>
      </c>
      <c r="VK2">
        <f>(Raw!C3)/((Raw!CC3)^(1/2))</f>
        <v>1188.495573645481</v>
      </c>
      <c r="VL2">
        <f>Raw!BZ3</f>
        <v>159.06190490722699</v>
      </c>
      <c r="VM2">
        <f>MIN(Raw!BL4/150,0.6)</f>
        <v>0.18887857212752665</v>
      </c>
      <c r="VO2">
        <f>(Raw!C3)/((Raw!CC3)^(1/2))</f>
        <v>1188.495573645481</v>
      </c>
      <c r="VP2">
        <f>Raw!BZ3</f>
        <v>159.06190490722699</v>
      </c>
      <c r="VQ2">
        <f>MIN(Raw!BN4/50,0.6)</f>
        <v>0.237907663045408</v>
      </c>
      <c r="VS2">
        <f>(Raw!C3)/((Raw!CC3)^(1/2))</f>
        <v>1188.495573645481</v>
      </c>
      <c r="VT2">
        <f>Raw!BZ3</f>
        <v>159.06190490722699</v>
      </c>
      <c r="VU2">
        <f>(LOG10(Raw!AS4)-LOG10(MIN(Raw!AS$3:AS$200)) + 0.1)/10</f>
        <v>0.70277793377365749</v>
      </c>
      <c r="VW2">
        <f>Raw!CB3</f>
        <v>-54.748399999999997</v>
      </c>
      <c r="VX2">
        <f>IF(ABS((Raw!BR3)-(Raw!CJ3))=343.0818,16.89,ABS((Raw!BR3)-(Raw!CJ3)))</f>
        <v>0.79744762563360183</v>
      </c>
      <c r="VY2">
        <f>(LOG10(Raw!C4)-LOG10(MIN(Raw!C$3:C$200)))/2</f>
        <v>0.49734298118355502</v>
      </c>
      <c r="WA2" s="78">
        <v>39773</v>
      </c>
      <c r="WB2">
        <f t="shared" ref="WB2:WB33" si="12">MONTH(WA2)</f>
        <v>11</v>
      </c>
      <c r="WC2" s="4" t="s">
        <v>779</v>
      </c>
      <c r="WF2">
        <v>0.38</v>
      </c>
      <c r="WG2">
        <f t="shared" ref="WG2:WG33" si="13">LOG10(WF2)</f>
        <v>-0.42021640338318983</v>
      </c>
      <c r="WH2" s="4" t="s">
        <v>780</v>
      </c>
      <c r="WI2" s="4" t="s">
        <v>781</v>
      </c>
      <c r="WJ2" s="4" t="s">
        <v>782</v>
      </c>
      <c r="WK2" s="4" t="s">
        <v>783</v>
      </c>
      <c r="WM2" s="4" t="s">
        <v>784</v>
      </c>
      <c r="WN2">
        <v>0</v>
      </c>
      <c r="WO2">
        <f t="shared" ref="WO2:WO33" si="14">$WM$3+$WM$5*EXP(-WN2/$WM$7)</f>
        <v>21.439719229999998</v>
      </c>
      <c r="WQ2">
        <f>Raw!BP3</f>
        <v>0.10634</v>
      </c>
      <c r="WR2">
        <f>Raw!BZ3</f>
        <v>159.06190490722699</v>
      </c>
      <c r="WT2">
        <f>Raw!N3</f>
        <v>3.7272940348705701</v>
      </c>
      <c r="WU2">
        <f>Raw!CP3</f>
        <v>3.0857824604053299</v>
      </c>
      <c r="WV2">
        <f t="shared" ref="WV2:WV33" si="15">WU2-WT2</f>
        <v>-0.64151157446524021</v>
      </c>
      <c r="WX2">
        <f>Raw!C3</f>
        <v>732.637875664685</v>
      </c>
      <c r="WY2">
        <f>Raw!BP3</f>
        <v>0.10634</v>
      </c>
      <c r="WZ2">
        <f>((LOG10(Raw!CC4))+ABS(LOG10(MIN(Raw!CC$3:$CC201)))+0.3)/5</f>
        <v>0.31575072019056577</v>
      </c>
      <c r="XA2">
        <v>4028.75</v>
      </c>
      <c r="XB2">
        <v>0.48</v>
      </c>
      <c r="XC2" s="4" t="s">
        <v>784</v>
      </c>
      <c r="XD2">
        <v>0</v>
      </c>
      <c r="XE2">
        <f t="shared" ref="XE2:XE33" si="16">$XC$3+$XC$5*EXP(-XD2/$XC$7)</f>
        <v>102.07703000000001</v>
      </c>
      <c r="XG2">
        <f>(Raw!C3)/((Raw!CC3)^(1/2))</f>
        <v>1188.495573645481</v>
      </c>
      <c r="XH2">
        <f>Raw!BP3</f>
        <v>0.10634</v>
      </c>
      <c r="XI2">
        <v>6458.64</v>
      </c>
      <c r="XJ2">
        <v>0.45</v>
      </c>
      <c r="XK2" s="4" t="s">
        <v>784</v>
      </c>
      <c r="XL2">
        <v>0</v>
      </c>
      <c r="XM2">
        <f t="shared" ref="XM2:XM33" si="17">$XK$3+$XK$5*EXP(-XL2/$XK$7)</f>
        <v>4.5613899999999994</v>
      </c>
      <c r="XR2">
        <f>Raw!CB3</f>
        <v>-54.748399999999997</v>
      </c>
      <c r="XS2">
        <f>IF(ABS((Raw!BR3)-(Raw!CJ3))=343.0818,16.89,(Raw!BR3)-(Raw!CJ3))</f>
        <v>0.79744762563360183</v>
      </c>
      <c r="XT2">
        <f>(LOG10(Raw!C4)-LOG10(MIN(Raw!C$3:C$200)))/2</f>
        <v>0.49734298118355502</v>
      </c>
      <c r="XV2" s="4" t="s">
        <v>784</v>
      </c>
      <c r="XW2">
        <v>0</v>
      </c>
      <c r="XX2">
        <f t="shared" ref="XX2:XX33" si="18">$XV$3+$XV$5*EXP(-XW2/$XV$7)</f>
        <v>14.467730000000001</v>
      </c>
      <c r="YC2">
        <v>732.637875664685</v>
      </c>
      <c r="YD2">
        <f>Raw!CC3</f>
        <v>0.38</v>
      </c>
      <c r="YE2">
        <f>((LOG10(Raw!CC4))+ABS(LOG10(MIN(Raw!CC$3:$CC201)))+0.3)/5</f>
        <v>0.31575072019056577</v>
      </c>
      <c r="YF2">
        <v>8.8018701212075703E-4</v>
      </c>
      <c r="YG2">
        <v>4.58430735479561E-4</v>
      </c>
      <c r="YH2">
        <v>2.37745591509208E-4</v>
      </c>
      <c r="YI2">
        <v>1.1460768386989001E-4</v>
      </c>
      <c r="YJ2" s="10" t="s">
        <v>785</v>
      </c>
      <c r="YP2">
        <v>1</v>
      </c>
      <c r="YQ2" s="4" t="s">
        <v>779</v>
      </c>
      <c r="YT2">
        <v>732.637875664685</v>
      </c>
      <c r="YU2">
        <v>0.38</v>
      </c>
      <c r="YV2" s="79">
        <v>2.7706770049297699E-8</v>
      </c>
      <c r="YY2">
        <v>1030</v>
      </c>
      <c r="YZ2" s="80">
        <v>1.6112880746977198E-8</v>
      </c>
      <c r="ZB2">
        <v>5127.7731751947103</v>
      </c>
      <c r="ZC2">
        <v>3.6718224874521701E-3</v>
      </c>
      <c r="ZE2">
        <v>2723.5296645060298</v>
      </c>
      <c r="ZF2">
        <v>6.0861069107510796E-3</v>
      </c>
      <c r="ZH2">
        <v>18420</v>
      </c>
      <c r="ZI2">
        <v>17256</v>
      </c>
      <c r="ZJ2" s="4" t="s">
        <v>784</v>
      </c>
      <c r="ZK2">
        <v>20</v>
      </c>
      <c r="ZL2" s="81">
        <f t="shared" ref="ZL2:ZL33" si="19">10^($ZJ$3+$ZJ$5*LOG10(ZK2))</f>
        <v>1678.1412850224247</v>
      </c>
    </row>
    <row r="3" spans="1:688">
      <c r="A3" s="37">
        <f>Raw!CC4*1000</f>
        <v>380</v>
      </c>
      <c r="B3" s="37">
        <f>Raw!N4</f>
        <v>5.8672043126806797</v>
      </c>
      <c r="C3" s="37">
        <f>Raw!O4</f>
        <v>0.338282240725988</v>
      </c>
      <c r="E3" s="37">
        <f>(Raw!C4)/((Raw!CC4*1000)^(1/2))</f>
        <v>163.5283781355474</v>
      </c>
      <c r="F3" s="37">
        <f>Raw!N4</f>
        <v>5.8672043126806797</v>
      </c>
      <c r="G3" s="37">
        <f>Raw!O4</f>
        <v>0.338282240725988</v>
      </c>
      <c r="I3" s="37">
        <f>(Raw!C4)/((Raw!CC4*1000)^(1/3))</f>
        <v>440.10576981821208</v>
      </c>
      <c r="J3" s="37">
        <f>Raw!N4</f>
        <v>5.8672043126806797</v>
      </c>
      <c r="K3" s="37">
        <f>Raw!O4</f>
        <v>0.338282240725988</v>
      </c>
      <c r="M3" s="39">
        <f>Raw!CC4*1000</f>
        <v>380</v>
      </c>
      <c r="N3" s="39">
        <f>1/(Raw!R4)</f>
        <v>5.4795986622073576</v>
      </c>
      <c r="O3" s="39">
        <f>IF(1/(Raw!R4-Raw!S4)-1/(Raw!R4+Raw!S4)&gt;0,1/(Raw!R4-Raw!S4)-1/(Raw!R4+Raw!S4),2)</f>
        <v>2</v>
      </c>
      <c r="Q3" s="39">
        <f>(Raw!C4)/((Raw!CC4*1000)^(1/2))</f>
        <v>163.5283781355474</v>
      </c>
      <c r="R3" s="39">
        <f>1/(Raw!R4)</f>
        <v>5.4795986622073576</v>
      </c>
      <c r="S3" s="39">
        <f>IF(1/(Raw!R4-Raw!S4)-1/(Raw!R4+Raw!S4)&gt;0,1/(Raw!R4-Raw!S4)-1/(Raw!R4+Raw!S4),2)</f>
        <v>2</v>
      </c>
      <c r="U3" s="39">
        <f>(Raw!C4)/((Raw!CC4*1000)^(1/3))</f>
        <v>440.10576981821208</v>
      </c>
      <c r="V3" s="39">
        <f>1/(Raw!R4)</f>
        <v>5.4795986622073576</v>
      </c>
      <c r="W3" s="39">
        <f>IF(1/(Raw!R4-Raw!S4)-1/(Raw!R4+Raw!S4)&gt;0,1/(Raw!R4-Raw!S4)-1/(Raw!R4+Raw!S4),2)</f>
        <v>2</v>
      </c>
      <c r="Y3" s="41">
        <f>Raw!CC4*1000</f>
        <v>380</v>
      </c>
      <c r="Z3" s="41">
        <f>1/(Raw!AB4)</f>
        <v>5.6888888888888891</v>
      </c>
      <c r="AA3" s="41">
        <f>IF(1/(Raw!AB4-Raw!AC4)-1/(Raw!AB4+Raw!AC4)&gt;0,1/(Raw!AB4-Raw!AC4)-1/(Raw!AB4+Raw!AC4),5)</f>
        <v>5</v>
      </c>
      <c r="AC3" s="41">
        <f>(Raw!C4)/((Raw!CC4*1000)^(1/2))</f>
        <v>163.5283781355474</v>
      </c>
      <c r="AD3" s="41">
        <f>1/(Raw!AB4)</f>
        <v>5.6888888888888891</v>
      </c>
      <c r="AE3" s="41">
        <f>IF(1/(Raw!AB4-Raw!AC4)-1/(Raw!AB4+Raw!AC4)&gt;0,1/(Raw!AB4-Raw!AC4)-1/(Raw!AB4+Raw!AC4),5)</f>
        <v>5</v>
      </c>
      <c r="AG3" s="41">
        <f>(Raw!C4)/((Raw!CC4*1000)^(1/3))</f>
        <v>440.10576981821208</v>
      </c>
      <c r="AH3" s="41">
        <f>1/(Raw!AB4)</f>
        <v>5.6888888888888891</v>
      </c>
      <c r="AI3" s="41">
        <f>IF(1/(Raw!AB4-Raw!AC4)-1/(Raw!AB4+Raw!AC4)&gt;0,1/(Raw!AB4-Raw!AC4)-1/(Raw!AB4+Raw!AC4),5)</f>
        <v>5</v>
      </c>
      <c r="AK3" s="43">
        <f>Raw!CC4*1000</f>
        <v>380</v>
      </c>
      <c r="AL3" s="43">
        <f>Raw!BL4</f>
        <v>28.331785819128999</v>
      </c>
      <c r="AM3" s="43">
        <f>Raw!BM4</f>
        <v>16.564255629842201</v>
      </c>
      <c r="AO3" s="43">
        <f>(Raw!C4)/((Raw!CC4*1000)^(1/2))</f>
        <v>163.5283781355474</v>
      </c>
      <c r="AP3" s="43">
        <f>Raw!BL4</f>
        <v>28.331785819128999</v>
      </c>
      <c r="AQ3" s="43">
        <f>Raw!BM4</f>
        <v>16.564255629842201</v>
      </c>
      <c r="AS3" s="43">
        <f>(Raw!C4)/((Raw!CC4*1000)^(1/3))</f>
        <v>440.10576981821208</v>
      </c>
      <c r="AT3" s="43">
        <f>Raw!BL4</f>
        <v>28.331785819128999</v>
      </c>
      <c r="AU3" s="43">
        <f>Raw!BM4</f>
        <v>16.564255629842201</v>
      </c>
      <c r="AW3" s="21">
        <f>Raw!CC4*1000</f>
        <v>380</v>
      </c>
      <c r="AX3" s="21">
        <f>Raw!BN4</f>
        <v>11.8953831522704</v>
      </c>
      <c r="AY3" s="21">
        <f>Raw!BO4</f>
        <v>2.3321484794313401</v>
      </c>
      <c r="BA3" s="21">
        <f>(Raw!C4)/((Raw!CC4*1000)^(1/2))</f>
        <v>163.5283781355474</v>
      </c>
      <c r="BB3" s="21">
        <f>Raw!BN4</f>
        <v>11.8953831522704</v>
      </c>
      <c r="BC3" s="21">
        <f>Raw!BO4</f>
        <v>2.3321484794313401</v>
      </c>
      <c r="BE3" s="21">
        <f>(Raw!C4)/((Raw!CC4*1000)^(1/3))</f>
        <v>440.10576981821208</v>
      </c>
      <c r="BF3" s="21">
        <f>Raw!BN4</f>
        <v>11.8953831522704</v>
      </c>
      <c r="BG3" s="21">
        <f>Raw!BO4</f>
        <v>2.3321484794313401</v>
      </c>
      <c r="BI3" s="46">
        <f>Raw!C4</f>
        <v>3187.7549424546701</v>
      </c>
      <c r="BJ3" s="46">
        <f>(Raw!C4)/(Raw!CG4)</f>
        <v>0.29786534689354044</v>
      </c>
      <c r="BK3" s="46"/>
      <c r="BM3" s="47">
        <f>Raw!CC4*1000</f>
        <v>380</v>
      </c>
      <c r="BN3" s="47">
        <f>(Raw!C4)/(Raw!CG4)</f>
        <v>0.29786534689354044</v>
      </c>
      <c r="BO3" s="47"/>
      <c r="BQ3" s="46">
        <f>(Raw!C4)/((Raw!CC4*1000)^(1/2))</f>
        <v>163.5283781355474</v>
      </c>
      <c r="BR3" s="47">
        <f>(Raw!C4)/(Raw!CG4)</f>
        <v>0.29786534689354044</v>
      </c>
      <c r="BS3" s="47"/>
      <c r="BU3" s="49">
        <f>(Raw!C4)/((Raw!CC4*1000)^(1/3))</f>
        <v>440.10576981821208</v>
      </c>
      <c r="BV3" s="49">
        <f>(Raw!C4)/(Raw!CG4)</f>
        <v>0.29786534689354044</v>
      </c>
      <c r="BW3" s="49"/>
      <c r="BY3" s="51">
        <f>Raw!C4</f>
        <v>3187.7549424546701</v>
      </c>
      <c r="BZ3" s="51">
        <f>Raw!BS4</f>
        <v>0.35</v>
      </c>
      <c r="CA3" s="51"/>
      <c r="CC3" s="52" t="s">
        <v>778</v>
      </c>
      <c r="CD3" s="53">
        <f>$CC$4</f>
        <v>1</v>
      </c>
      <c r="CE3" s="53">
        <f>FREQUENCY(Raw!$CA3:$CA133,$CD$3:$CD$13)</f>
        <v>61</v>
      </c>
      <c r="CG3" s="54" t="s">
        <v>778</v>
      </c>
      <c r="CH3" s="55" t="e">
        <f>$CG$4</f>
        <v>#N/A</v>
      </c>
      <c r="CI3" s="55" t="e">
        <f>FREQUENCY(Raw!$BL$3:$BL133,$CH$3:$CH$253)</f>
        <v>#N/A</v>
      </c>
      <c r="CK3" s="54" t="s">
        <v>778</v>
      </c>
      <c r="CL3" s="55" t="e">
        <f>$CK$4</f>
        <v>#N/A</v>
      </c>
      <c r="CM3" s="55" t="e">
        <f>FREQUENCY(Raw!$BN$3:$BN133,$CL$3:$CL$1003)</f>
        <v>#N/A</v>
      </c>
      <c r="CO3" s="56" t="s">
        <v>778</v>
      </c>
      <c r="CP3" s="57" t="e">
        <f>$CO$4</f>
        <v>#N/A</v>
      </c>
      <c r="CQ3" s="57" t="e">
        <f>FREQUENCY(Raw!$AI$3:$AI$133,$CP$3:$CP$503)</f>
        <v>#N/A</v>
      </c>
      <c r="CS3" s="56" t="s">
        <v>778</v>
      </c>
      <c r="CT3" s="57" t="e">
        <f>$CS$4</f>
        <v>#N/A</v>
      </c>
      <c r="CU3" s="57" t="e">
        <f>FREQUENCY(Raw!$AK$3:$AK$133,$CT$3:$CT$503)</f>
        <v>#N/A</v>
      </c>
      <c r="CW3" s="56" t="s">
        <v>778</v>
      </c>
      <c r="CX3" s="57" t="e">
        <f>$CW$4</f>
        <v>#N/A</v>
      </c>
      <c r="CY3" s="57" t="e">
        <f>FREQUENCY(Raw!$AM$3:$AM$133,$CX$3:$CX$503)</f>
        <v>#N/A</v>
      </c>
      <c r="DA3" s="56" t="s">
        <v>778</v>
      </c>
      <c r="DB3" s="57" t="e">
        <f>$DA$4</f>
        <v>#N/A</v>
      </c>
      <c r="DC3" s="57" t="e">
        <f>FREQUENCY(Raw!$AO$3:$AO$133,$DB$3:$DB$503)</f>
        <v>#N/A</v>
      </c>
      <c r="DE3" s="56" t="s">
        <v>778</v>
      </c>
      <c r="DF3" s="57" t="e">
        <f>$DE$4</f>
        <v>#N/A</v>
      </c>
      <c r="DG3" s="57" t="e">
        <f>FREQUENCY(Raw!$AQ$3:$AQ$133,$DF$3:$DF$503)</f>
        <v>#N/A</v>
      </c>
      <c r="DI3" s="59">
        <f t="shared" ref="DI3:DI34" si="20">DI2+150</f>
        <v>160</v>
      </c>
      <c r="DJ3" s="59">
        <f t="shared" si="0"/>
        <v>2.7799623762755146</v>
      </c>
      <c r="DL3" s="25">
        <f t="shared" ref="DL3:DL34" si="21">DL2+150</f>
        <v>160</v>
      </c>
      <c r="DM3" s="25">
        <f t="shared" si="1"/>
        <v>4.0460064139839096</v>
      </c>
      <c r="DO3" s="39">
        <f t="shared" si="2"/>
        <v>380</v>
      </c>
      <c r="DP3" s="39">
        <f t="shared" si="3"/>
        <v>5.4795986622073576</v>
      </c>
      <c r="DQ3" s="39">
        <f t="shared" si="4"/>
        <v>2</v>
      </c>
      <c r="DS3" s="39">
        <f t="shared" si="5"/>
        <v>163.5283781355474</v>
      </c>
      <c r="DT3" s="39">
        <f t="shared" si="6"/>
        <v>5.4795986622073576</v>
      </c>
      <c r="DU3" s="39">
        <f t="shared" si="7"/>
        <v>2</v>
      </c>
      <c r="DW3" s="39">
        <f t="shared" si="8"/>
        <v>440.10576981821208</v>
      </c>
      <c r="DX3" s="39">
        <f t="shared" si="9"/>
        <v>5.4795986622073576</v>
      </c>
      <c r="DY3" s="39">
        <f t="shared" si="10"/>
        <v>2</v>
      </c>
      <c r="EA3" s="61">
        <f>Raw!N4</f>
        <v>5.8672043126806797</v>
      </c>
      <c r="EB3" s="61">
        <f>Raw!O4</f>
        <v>0.338282240725988</v>
      </c>
      <c r="EC3" s="61">
        <f>1/Raw!R4</f>
        <v>5.4795986622073576</v>
      </c>
      <c r="ED3" s="61">
        <f>1/(Raw!R4-Raw!S4)-1/(Raw!R4+Raw!S4)</f>
        <v>0</v>
      </c>
      <c r="EF3" s="62">
        <f>Raw!N4</f>
        <v>5.8672043126806797</v>
      </c>
      <c r="EG3" s="61">
        <f>Raw!O4</f>
        <v>0.338282240725988</v>
      </c>
      <c r="EH3" s="61">
        <f>1/Raw!AB4</f>
        <v>5.6888888888888891</v>
      </c>
      <c r="EI3" s="61">
        <f>1/(Raw!AB4-Raw!AC4)-1/(Raw!AB4+Raw!AC4)</f>
        <v>0</v>
      </c>
      <c r="EK3" s="37">
        <f>Raw!CB4</f>
        <v>13.417999999999999</v>
      </c>
      <c r="EL3" s="72">
        <f>(Raw!C4)/(Raw!CG4)</f>
        <v>0.29786534689354044</v>
      </c>
      <c r="EN3" s="37">
        <f>Raw!BS4</f>
        <v>0.35</v>
      </c>
      <c r="EO3" s="72">
        <f>(Raw!C4)/(Raw!CG4)</f>
        <v>0.29786534689354044</v>
      </c>
      <c r="EQ3" s="64">
        <f>(Raw!C4)/((Raw!CC4*1000)^(1/3))</f>
        <v>440.10576981821208</v>
      </c>
      <c r="ER3" s="64">
        <f>Raw!BZ4</f>
        <v>820.61224484443699</v>
      </c>
      <c r="ET3" s="64">
        <f>Raw!BN4</f>
        <v>11.8953831522704</v>
      </c>
      <c r="EU3" s="64">
        <f>Raw!BZ4</f>
        <v>820.61224484443699</v>
      </c>
      <c r="EW3" s="66">
        <f>Raw!AI4</f>
        <v>26.754770078816399</v>
      </c>
      <c r="EX3" s="66">
        <f>Raw!BZ4</f>
        <v>820.61224484443699</v>
      </c>
      <c r="EZ3" s="73">
        <f>Raw!AI4</f>
        <v>26.754770078816399</v>
      </c>
      <c r="FA3" s="66">
        <f>Raw!F4</f>
        <v>0.49399669004326602</v>
      </c>
      <c r="FB3" s="66">
        <f>Raw!G4</f>
        <v>4.5278550159946002E-2</v>
      </c>
      <c r="FD3" s="66">
        <f>(Raw!C4)/((Raw!CC4*1000)^(1/3))</f>
        <v>440.10576981821208</v>
      </c>
      <c r="FE3" s="66">
        <f>(Raw!BZ4)*(Raw!AI4)</f>
        <v>21955.2919346743</v>
      </c>
      <c r="FG3" s="59">
        <f>Raw!CJ4</f>
        <v>237.35189707974899</v>
      </c>
      <c r="FH3" s="59">
        <f>Raw!BR4</f>
        <v>225.72800000000001</v>
      </c>
      <c r="FJ3" s="25">
        <f>Raw!CB4</f>
        <v>13.417999999999999</v>
      </c>
      <c r="FK3" s="25">
        <f>(Raw!BR4)-(Raw!CJ4)</f>
        <v>-11.623897079748986</v>
      </c>
      <c r="FM3" s="68" t="str">
        <f t="shared" ref="FM3:FM34" si="22">IF(ROW()=2,-0.00869," ")</f>
        <v xml:space="preserve"> </v>
      </c>
      <c r="FN3" s="68">
        <f>(Raw!C4)/((Raw!CC4*1000)^(1/3))</f>
        <v>440.10576981821208</v>
      </c>
      <c r="FO3" s="68">
        <f>(10^($FM$2*Raw!CB4))*(Raw!D4)</f>
        <v>0.25326232211028404</v>
      </c>
      <c r="FP3" s="68">
        <f>(10^($FM$2*Raw!CB4))*(Raw!E4)</f>
        <v>1.7791071965934244E-2</v>
      </c>
      <c r="FR3" s="68" t="str">
        <f t="shared" ref="FR3:FR34" si="23">IF(ROW()=2,-0.00859," ")</f>
        <v xml:space="preserve"> </v>
      </c>
      <c r="FS3" s="74">
        <f>(Raw!C4)/((Raw!CC4*1000)^(1/3))</f>
        <v>440.10576981821208</v>
      </c>
      <c r="FT3" s="68">
        <f>(10^($FR$2*Raw!CB4))*(Raw!F4)</f>
        <v>0.38784759163009364</v>
      </c>
      <c r="FU3" s="68">
        <f>(10^($FR$2*Raw!CB4))*(Raw!G4)</f>
        <v>3.5549178741459533E-2</v>
      </c>
      <c r="FW3" s="68" t="str">
        <f t="shared" ref="FW3:FW34" si="24">IF(ROW()=2,-0.01713," ")</f>
        <v xml:space="preserve"> </v>
      </c>
      <c r="FX3" s="74">
        <f>(Raw!C4)/((Raw!CC4*1000)^(1/3))</f>
        <v>440.10576981821208</v>
      </c>
      <c r="FY3" s="74">
        <f>(10^($FW$2*Raw!CB4))*(Raw!BJ4)</f>
        <v>1.7383994619126917</v>
      </c>
      <c r="FZ3" s="74">
        <f>(10^($FW$2*Raw!CB4))*(Raw!BK4)</f>
        <v>0.43973777829651667</v>
      </c>
      <c r="GB3" s="68" t="str">
        <f t="shared" ref="GB3:GB34" si="25">IF(ROW()=2,-0.0047," ")</f>
        <v xml:space="preserve"> </v>
      </c>
      <c r="GC3" s="74">
        <f>IF(  ( (10^($FR$2*Raw!CB4))*(Raw!BM4) )/( (10^($FR$2*Raw!CB4))*(Raw!BL4))&lt;0.9,(Raw!C4)/((Raw!CC4*1000)^(1/3)) )</f>
        <v>440.10576981821208</v>
      </c>
      <c r="GD3" s="74">
        <f>IF(  ( (10^($FR$2*Raw!CB4))*(Raw!BM4) )/( (10^($FR$2*Raw!CB4))*(Raw!BL4))&lt;0.9, (10^($GB$2*Raw!CB4))*(Raw!BL4) )</f>
        <v>24.661933933095138</v>
      </c>
      <c r="GE3" s="74">
        <f>IF( ( (10^($FR$2*Raw!CB4))*(Raw!BM4) )/( (10^($FR$2*Raw!CB4))*(Raw!BL4))&lt;0.9, (10^($FR$2*Raw!CB4))*(Raw!BM4) )</f>
        <v>13.004958904920688</v>
      </c>
      <c r="GG3" s="68" t="str">
        <f t="shared" ref="GG3:GG34" si="26">IF(ROW()=2,-0.01169," ")</f>
        <v xml:space="preserve"> </v>
      </c>
      <c r="GH3" s="74">
        <f>IF( ( (10^($GG$2*Raw!CB4))*(Raw!BO4) )/( (10^($GG$2*Raw!CB4))*(Raw!BN4))&lt;0.5,(Raw!C4)/((Raw!CC4*1000)^(1/3)))</f>
        <v>440.10576981821208</v>
      </c>
      <c r="GI3" s="74">
        <f>IF( ( (10^($GG$2*Raw!CB4))*(Raw!BO4) )/( (10^($GG$2*Raw!CB4))*(Raw!BN4))&lt;0.5,(10^($GG$2*Raw!CB4))*(Raw!BN4))</f>
        <v>9.5671269162866359</v>
      </c>
      <c r="GJ3" s="74">
        <f>IF( ( (10^($GG$2*Raw!CB4))*(Raw!BO4) )/( (10^($GG$2*Raw!CB4))*(Raw!BN4))&lt;0.5,(10^($GG$2*Raw!CB4))*(Raw!BO4))</f>
        <v>1.8756823722896203</v>
      </c>
      <c r="GL3">
        <f>(Raw!C4)/((Raw!CC4*1000)^(1/3))</f>
        <v>440.10576981821208</v>
      </c>
      <c r="GM3" s="75">
        <f>Raw!U4</f>
        <v>0.1861572265625</v>
      </c>
      <c r="GN3" s="75">
        <f>(LOG(Raw!CC4)+5)/25</f>
        <v>0.1831913438646724</v>
      </c>
      <c r="GO3">
        <f>(Raw!C4)/((Raw!CC4*1000)^(1/3))</f>
        <v>440.10576981821208</v>
      </c>
      <c r="GP3" s="75">
        <f>Raw!W4</f>
        <v>0.2001953125</v>
      </c>
      <c r="GR3">
        <f>(Raw!C4)/((Raw!CC4*1000)^(1/3))</f>
        <v>440.10576981821208</v>
      </c>
      <c r="GS3" s="75">
        <f>Raw!AE4</f>
        <v>0.205078125</v>
      </c>
      <c r="GU3">
        <f>(Raw!C4)/((Raw!CC4*1000)^(1/3))</f>
        <v>440.10576981821208</v>
      </c>
      <c r="GV3" s="75">
        <f>Raw!AG4</f>
        <v>0.60546875</v>
      </c>
      <c r="GX3">
        <f>(Raw!C4)/((Raw!CC4*1000)^(1/3))</f>
        <v>440.10576981821208</v>
      </c>
      <c r="GY3">
        <f>Raw!BQ4</f>
        <v>0.67</v>
      </c>
      <c r="HA3">
        <f>Raw!C4</f>
        <v>3187.7549424546701</v>
      </c>
      <c r="HB3" s="75">
        <f>Raw!U4</f>
        <v>0.1861572265625</v>
      </c>
      <c r="HC3" s="4"/>
      <c r="HD3">
        <f>Raw!C4</f>
        <v>3187.7549424546701</v>
      </c>
      <c r="HE3" s="75">
        <f>Raw!W4</f>
        <v>0.2001953125</v>
      </c>
      <c r="HG3">
        <f>Raw!C4</f>
        <v>3187.7549424546701</v>
      </c>
      <c r="HH3" s="75">
        <f>Raw!AE4</f>
        <v>0.205078125</v>
      </c>
      <c r="HJ3">
        <f>Raw!C4</f>
        <v>3187.7549424546701</v>
      </c>
      <c r="HK3" s="75">
        <f>Raw!AG4</f>
        <v>0.60546875</v>
      </c>
      <c r="HM3">
        <f>Raw!C4</f>
        <v>3187.7549424546701</v>
      </c>
      <c r="HN3">
        <f>Raw!BQ4</f>
        <v>0.67</v>
      </c>
      <c r="HP3">
        <f>Raw!CC4*1000</f>
        <v>380</v>
      </c>
      <c r="HQ3">
        <f>Raw!N4</f>
        <v>5.8672043126806797</v>
      </c>
      <c r="HR3">
        <f>MIN(ABS(Raw!CB4)/100,0.3)</f>
        <v>0.13417999999999999</v>
      </c>
      <c r="HS3" t="str">
        <f>IF( Raw!CB4&gt;0,"@rgb(255,0,0)","@rgb(0,128,255)" )</f>
        <v>@rgb(255,0,0)</v>
      </c>
      <c r="HU3" t="str">
        <f t="shared" ref="HU3:HU34" si="27">IF(ROW()=2,-0.00869," ")</f>
        <v xml:space="preserve"> </v>
      </c>
      <c r="HV3" t="b">
        <f>IF(Raw!CC4&gt;7,(Raw!C4)/((Raw!CC4*1000)^(1/3)))</f>
        <v>0</v>
      </c>
      <c r="HW3" t="b">
        <f>IF(Raw!CC4&gt;7,(10^($FM$2*Raw!CB4))*(Raw!D4))</f>
        <v>0</v>
      </c>
      <c r="HX3" t="b">
        <f>IF(Raw!CC4&gt;7,(10^($HU$2*Raw!CB4))*(Raw!E4))</f>
        <v>0</v>
      </c>
      <c r="IA3" t="b">
        <f>IF(Raw!CC4&gt;7,(Raw!C4)/((Raw!CC4*1000)^(1/3)))</f>
        <v>0</v>
      </c>
      <c r="IB3" t="b">
        <f>IF(Raw!CC4&gt;7,(10^($HZ$2*Raw!CB4))*(Raw!F4))</f>
        <v>0</v>
      </c>
      <c r="IC3" t="b">
        <f>IF(Raw!CC4&gt;7,(10^($HZ$2*Raw!CB4))*(Raw!G4))</f>
        <v>0</v>
      </c>
      <c r="IF3" t="b">
        <f>IF(Raw!CC4&gt;7,(Raw!C4)/((Raw!CC4*1000)^(1/3)))</f>
        <v>0</v>
      </c>
      <c r="IG3" t="b">
        <f>IF(Raw!CC4&gt;7,(10^($IE$2*Raw!CB4))*(Raw!BJ4))</f>
        <v>0</v>
      </c>
      <c r="IH3" t="b">
        <f>IF(Raw!CC4&gt;7,(10^($IE$2*Raw!CB4))*(Raw!BK4))</f>
        <v>0</v>
      </c>
      <c r="IJ3" t="str">
        <f t="shared" ref="IJ3:IJ34" si="28">IF(ROW()=2,-0.0047," ")</f>
        <v xml:space="preserve"> </v>
      </c>
      <c r="IK3" t="b">
        <f>IF(Raw!CC4&gt;7,(Raw!C4)/((Raw!CC4*1000)^(1/3)))</f>
        <v>0</v>
      </c>
      <c r="IL3" t="b">
        <f>IF(Raw!CC4&gt;7,(10^($IJ$2*Raw!CB4))*(Raw!BL4))</f>
        <v>0</v>
      </c>
      <c r="IM3" t="b">
        <f>IF(Raw!CC4&gt;7,(10^($IJ$2*Raw!CB4))*(Raw!BM4))</f>
        <v>0</v>
      </c>
      <c r="IO3" t="str">
        <f t="shared" ref="IO3:IO34" si="29">IF(ROW()=2,-0.01169," ")</f>
        <v xml:space="preserve"> </v>
      </c>
      <c r="IP3" t="b">
        <f>IF(Raw!CC4&gt;7,(Raw!C4)/((Raw!CC4*1000)^(1/3)))</f>
        <v>0</v>
      </c>
      <c r="IQ3" t="b">
        <f>IF(Raw!CC4&gt;7,(10^($IO$2*Raw!CB4))*(Raw!BN4))</f>
        <v>0</v>
      </c>
      <c r="IR3" t="b">
        <f>IF(Raw!CC4&gt;7,(10^($IO$2*Raw!CB4))*(Raw!BO4))</f>
        <v>0</v>
      </c>
      <c r="IT3" s="68" t="str">
        <f t="shared" ref="IT3:IT34" si="30">IF(ROW()=2,-0.00869," ")</f>
        <v xml:space="preserve"> </v>
      </c>
      <c r="IU3" s="68">
        <f>IF(Raw!CC4&lt;3.5,(Raw!C4)/((Raw!CC4*1000)^(1/3)))</f>
        <v>440.10576981821208</v>
      </c>
      <c r="IV3" s="68">
        <f>IF(Raw!CC4&lt;3.5,(10^($IT$2*Raw!CB4))*(Raw!D4))</f>
        <v>0.2550684391107596</v>
      </c>
      <c r="IW3" s="68">
        <f>IF(Raw!CC4&lt;3.5,(10^($IT$2*Raw!CB4))*(Raw!E4))</f>
        <v>1.7917947362426762E-2</v>
      </c>
      <c r="IY3" s="68" t="str">
        <f t="shared" ref="IY3:IY34" si="31">IF(ROW()=2,-0.00859," ")</f>
        <v xml:space="preserve"> </v>
      </c>
      <c r="IZ3" s="74">
        <f>IF(Raw!CC4&lt;3.5,(Raw!C4)/((Raw!CC4*1000)^(1/3)))</f>
        <v>440.10576981821208</v>
      </c>
      <c r="JA3" s="68">
        <f>IF(Raw!CC4&lt;3.5,(10^($IY$2*Raw!CB4))*(Raw!F4))</f>
        <v>0.39121737886515545</v>
      </c>
      <c r="JB3" s="68">
        <f>IF(Raw!CC4&lt;3.5,(10^($IY$2*Raw!CB4))*(Raw!G4))</f>
        <v>3.5858045346087448E-2</v>
      </c>
      <c r="JD3" s="68" t="str">
        <f t="shared" ref="JD3:JD34" si="32">IF(ROW()=2,-0.01713," ")</f>
        <v xml:space="preserve"> </v>
      </c>
      <c r="JE3" s="74">
        <f>IF(Raw!CC4&lt;3.5,(Raw!C4)/((Raw!CC4*1000)^(1/3)))</f>
        <v>440.10576981821208</v>
      </c>
      <c r="JF3" s="74">
        <f>IF(Raw!CC4&lt;3.5,(10^($JD$2*Raw!CB4))*(Raw!BJ4))</f>
        <v>1.6991051603524086</v>
      </c>
      <c r="JG3" s="74">
        <f>IF(Raw!CC4&lt;3.5,(10^($JD$2*Raw!CB4))*(Raw!BK4))</f>
        <v>0.42979806694339612</v>
      </c>
      <c r="JI3" s="68" t="str">
        <f t="shared" ref="JI3:JI34" si="33">IF(ROW()=2,-0.0047," ")</f>
        <v xml:space="preserve"> </v>
      </c>
      <c r="JJ3" s="74">
        <f>IF( AND( Raw!CC4&lt;3.5, ( (10^($JI$2*Raw!CB4))*(Raw!BM4) )/( (10^($JI$2*Raw!CB4))*(Raw!BL4))&lt;0.9 ),(Raw!C4)/((Raw!CC4*1000)^(1/3)) )</f>
        <v>440.10576981821208</v>
      </c>
      <c r="JK3" s="74">
        <f>IF( AND( Raw!CC4&lt;3.5, ( (10^($JI$2*Raw!CB4))*(Raw!BM4) )/( (10^($JI$2*Raw!CB4))*(Raw!BL4))&lt;0.9 ), (10^($JI$2*Raw!CB4))*(Raw!BL4) )</f>
        <v>26.560138171013712</v>
      </c>
      <c r="JL3" s="74">
        <f>IF( AND( Raw!CC4&lt;3.5, ( (10^($JI$2*Raw!CB4))*(Raw!BM4) )/( (10^($JI$2*Raw!CB4))*(Raw!BL4))&lt;0.9 ), (10^($JI$2*Raw!CB4))*(Raw!BM4) )</f>
        <v>15.528457014225935</v>
      </c>
      <c r="JN3" s="68" t="str">
        <f t="shared" ref="JN3:JN34" si="34">IF(ROW()=2,-0.01169," ")</f>
        <v xml:space="preserve"> </v>
      </c>
      <c r="JO3" s="74">
        <f>IF( AND( Raw!CC4&lt;3.5, ( (10^($JN$2*Raw!CB4))*(Raw!BO4) )/( (10^($JN$2*Raw!CB4))*(Raw!BN4))&lt;0.5 ),(Raw!C4)/((Raw!CC4*1000)^(1/3)))</f>
        <v>440.10576981821208</v>
      </c>
      <c r="JP3" s="74">
        <f>IF( AND( Raw!CC4&lt;3.5, ( (10^($JN$2*Raw!CB4))*(Raw!BO4) )/( (10^($JN$2*Raw!CB4))*(Raw!BN4))&lt;0.5 ),(10^($JN$2*Raw!CB4))*(Raw!BN4))</f>
        <v>11.58705678413293</v>
      </c>
      <c r="JQ3" s="74">
        <f>IF( AND( Raw!CC4&lt;3.5, ( (10^($JN$2*Raw!CB4))*(Raw!BO4) )/( (10^($JN$2*Raw!CB4))*(Raw!BN4))&lt;0.5 ),(10^($JN$2*Raw!CB4))*(Raw!BO4))</f>
        <v>2.2716995757335097</v>
      </c>
      <c r="JS3">
        <v>1030</v>
      </c>
      <c r="JW3">
        <v>1030</v>
      </c>
      <c r="JX3">
        <v>4.6022471910112399</v>
      </c>
      <c r="JY3">
        <v>4.6022471910112399</v>
      </c>
      <c r="KA3">
        <v>1030</v>
      </c>
      <c r="KB3">
        <v>4.6022471910112399</v>
      </c>
      <c r="KC3">
        <v>4.6022471910112399</v>
      </c>
      <c r="KE3">
        <v>1030</v>
      </c>
      <c r="KF3">
        <v>4.6062456922274801</v>
      </c>
      <c r="KG3">
        <v>0.41026234659011601</v>
      </c>
      <c r="KI3">
        <v>1030</v>
      </c>
      <c r="KJ3">
        <v>4.6022471910112399</v>
      </c>
      <c r="KK3">
        <v>1.86759633373973E-4</v>
      </c>
      <c r="KM3">
        <v>1030</v>
      </c>
      <c r="KN3">
        <v>4.3574468085106401</v>
      </c>
      <c r="KO3">
        <v>1.22677192516196E-2</v>
      </c>
      <c r="KQ3">
        <f>Raw!CC4*1000</f>
        <v>380</v>
      </c>
      <c r="KR3">
        <f>Raw!N4</f>
        <v>5.8672043126806797</v>
      </c>
      <c r="KS3">
        <f>(1/ABS(Raw!BL4))*2</f>
        <v>7.0592090903413646E-2</v>
      </c>
      <c r="KU3">
        <f>Raw!CC4*1000</f>
        <v>380</v>
      </c>
      <c r="KV3">
        <f>Raw!N4</f>
        <v>5.8672043126806797</v>
      </c>
      <c r="KW3">
        <f>MIN(1/ABS(Raw!BN4)/2,0.8)</f>
        <v>4.2033114326760296E-2</v>
      </c>
      <c r="KY3">
        <f>Raw!CC4*1000</f>
        <v>380</v>
      </c>
      <c r="KZ3">
        <f>Raw!CP4</f>
        <v>6.1439731007439899</v>
      </c>
      <c r="LA3">
        <f t="shared" si="11"/>
        <v>5.8672043126806797</v>
      </c>
      <c r="LB3" s="82"/>
      <c r="LE3" s="82"/>
      <c r="NJ3" s="76"/>
      <c r="NV3" s="76"/>
      <c r="OH3" s="76"/>
      <c r="OT3" s="76"/>
      <c r="PF3" s="76"/>
      <c r="PR3" s="76"/>
      <c r="QD3" s="76"/>
      <c r="QP3" s="76"/>
      <c r="RB3" s="76"/>
      <c r="RN3" s="76"/>
      <c r="RZ3" s="76"/>
      <c r="SL3" s="76"/>
      <c r="SX3" s="76"/>
      <c r="TJ3" s="76"/>
      <c r="TV3" s="76"/>
      <c r="UF3">
        <f>IF(Raw!CC4&lt;3.5,Raw!C4)</f>
        <v>3187.7549424546701</v>
      </c>
      <c r="UG3">
        <f>MIN(UF:UF)</f>
        <v>322.7</v>
      </c>
      <c r="UH3">
        <f>$UG$3</f>
        <v>322.7</v>
      </c>
      <c r="UI3">
        <f>FREQUENCY(UF2:UF120,UH3:UH54)</f>
        <v>1</v>
      </c>
      <c r="UK3" t="b">
        <f>IF(Raw!CC4&gt;7,Raw!C4)</f>
        <v>0</v>
      </c>
      <c r="UL3">
        <f>MIN(UK:UK)</f>
        <v>1088.4468461245399</v>
      </c>
      <c r="UM3">
        <f>$UL$3</f>
        <v>1088.4468461245399</v>
      </c>
      <c r="UN3">
        <f>FREQUENCY(UK2:UK131,UM3:UM54)</f>
        <v>1</v>
      </c>
      <c r="UP3">
        <f>Raw!C4</f>
        <v>3187.7549424546701</v>
      </c>
      <c r="UQ3">
        <f>MIN(UP:UP)</f>
        <v>322.7</v>
      </c>
      <c r="UR3">
        <f>UQ$3</f>
        <v>322.7</v>
      </c>
      <c r="US3">
        <f>FREQUENCY(UP2:UP119,UR3:UR54)</f>
        <v>1</v>
      </c>
      <c r="UU3">
        <v>40</v>
      </c>
      <c r="UV3">
        <f>IF(AND(Raw!BL4&lt;$UU$3,Raw!BL4&gt;$UU$4),(Raw!C4)/((Raw!CC4*1000)^(1/3)))</f>
        <v>440.10576981821208</v>
      </c>
      <c r="UW3">
        <f>IF(AND(Raw!BL4&lt;$UU$3,Raw!BL4&gt;$UU$4),(10^($UU$2*Raw!CB4))*(Raw!D4))</f>
        <v>0.25326232211028404</v>
      </c>
      <c r="UX3">
        <f>IF(AND(Raw!BL4&lt;$UU$3,Raw!BL4&gt;$UU$4),(10^($FM$2*Raw!CB4))*(Raw!E4))</f>
        <v>1.7791071965934244E-2</v>
      </c>
      <c r="UZ3">
        <f>Raw!C4</f>
        <v>3187.7549424546701</v>
      </c>
      <c r="VA3">
        <f>((LOG10(Raw!CC5))+ABS(LOG10(MIN(Raw!CC$3:$CC202)))+0.3)/5</f>
        <v>0.31575072019056577</v>
      </c>
      <c r="VB3">
        <f>Raw!BQ4</f>
        <v>0.67</v>
      </c>
      <c r="VC3">
        <v>2038.5</v>
      </c>
      <c r="VD3">
        <v>7.5</v>
      </c>
      <c r="VE3">
        <f>(Raw!C4)/((Raw!CC4)^(1/2))</f>
        <v>5171.2213698160876</v>
      </c>
      <c r="VF3">
        <f>((LOG10(Raw!CC5))+ABS(LOG10(MIN(Raw!CC$3:$CC202)))+0.3)/5</f>
        <v>0.31575072019056577</v>
      </c>
      <c r="VG3">
        <f>Raw!BQ4</f>
        <v>0.67</v>
      </c>
      <c r="VH3">
        <v>1697.3794</v>
      </c>
      <c r="VI3">
        <v>9</v>
      </c>
      <c r="VK3">
        <f>(Raw!C4)/((Raw!CC4)^(1/2))</f>
        <v>5171.2213698160876</v>
      </c>
      <c r="VL3">
        <f>Raw!BZ4</f>
        <v>820.61224484443699</v>
      </c>
      <c r="VM3">
        <f>MIN(Raw!BL5/150,0.6)</f>
        <v>0.14605965492586334</v>
      </c>
      <c r="VO3">
        <f>(Raw!C4)/((Raw!CC4)^(1/2))</f>
        <v>5171.2213698160876</v>
      </c>
      <c r="VP3">
        <f>Raw!BZ4</f>
        <v>820.61224484443699</v>
      </c>
      <c r="VQ3">
        <f>MIN(Raw!BN5/50,0.6)</f>
        <v>0.17010144239502259</v>
      </c>
      <c r="VS3">
        <f>(Raw!C4)/((Raw!CC4)^(1/2))</f>
        <v>5171.2213698160876</v>
      </c>
      <c r="VT3">
        <f>Raw!BZ4</f>
        <v>820.61224484443699</v>
      </c>
      <c r="VU3">
        <f>(LOG10(Raw!AS5)-LOG10(MIN(Raw!AS$3:AS$200)) + 0.1)/10</f>
        <v>0.42196751267352062</v>
      </c>
      <c r="VW3">
        <f>Raw!CB4</f>
        <v>13.417999999999999</v>
      </c>
      <c r="VX3">
        <f>IF(ABS((Raw!BR4)-(Raw!CJ4))=343.0818,16.89,ABS((Raw!BR4)-(Raw!CJ4)))</f>
        <v>11.623897079748986</v>
      </c>
      <c r="VY3">
        <f>(LOG10(Raw!C5)-LOG10(MIN(Raw!C$3:C$200)))/2</f>
        <v>0.24682774675553532</v>
      </c>
      <c r="WA3" s="78">
        <v>39728</v>
      </c>
      <c r="WB3">
        <f t="shared" si="12"/>
        <v>10</v>
      </c>
      <c r="WC3">
        <v>1</v>
      </c>
      <c r="WD3">
        <f>FREQUENCY(WB2:WB67,WC3:WC14)</f>
        <v>3</v>
      </c>
      <c r="WF3">
        <v>1.03</v>
      </c>
      <c r="WG3">
        <f t="shared" si="13"/>
        <v>1.2837224705172217E-2</v>
      </c>
      <c r="WH3">
        <f>MIN(WG2:WG67)</f>
        <v>-1.6989700043360187</v>
      </c>
      <c r="WI3">
        <f>WH3</f>
        <v>-1.6989700043360187</v>
      </c>
      <c r="WJ3">
        <f>FREQUENCY(WG2:WG67,WI3:WI23)</f>
        <v>2</v>
      </c>
      <c r="WK3">
        <f>WJ3</f>
        <v>2</v>
      </c>
      <c r="WL3">
        <f t="shared" ref="WL3:WL23" si="35">10^WI3</f>
        <v>1.9999999999999993E-2</v>
      </c>
      <c r="WM3" s="75">
        <v>0.51365322999999996</v>
      </c>
      <c r="WN3">
        <f t="shared" ref="WN3:WN34" si="36">WN2+200</f>
        <v>200</v>
      </c>
      <c r="WO3">
        <f t="shared" si="14"/>
        <v>19.330851331408542</v>
      </c>
      <c r="WQ3">
        <f>Raw!BP4</f>
        <v>0.10199999999999999</v>
      </c>
      <c r="WR3">
        <f>Raw!BZ4</f>
        <v>820.61224484443699</v>
      </c>
      <c r="WT3">
        <f>Raw!N4</f>
        <v>5.8672043126806797</v>
      </c>
      <c r="WU3">
        <f>Raw!CP4</f>
        <v>6.1439731007439899</v>
      </c>
      <c r="WV3">
        <f t="shared" si="15"/>
        <v>0.27676878806331029</v>
      </c>
      <c r="WX3">
        <f>Raw!C4</f>
        <v>3187.7549424546701</v>
      </c>
      <c r="WY3">
        <f>Raw!BP4</f>
        <v>0.10199999999999999</v>
      </c>
      <c r="WZ3">
        <f>((LOG10(Raw!CC5))+ABS(LOG10(MIN(Raw!CC$3:$CC202)))+0.3)/5</f>
        <v>0.31575072019056577</v>
      </c>
      <c r="XA3">
        <v>3993.67</v>
      </c>
      <c r="XB3">
        <v>0.3</v>
      </c>
      <c r="XC3">
        <v>5.901E-2</v>
      </c>
      <c r="XD3">
        <f t="shared" ref="XD3:XD34" si="37">XD2+200</f>
        <v>200</v>
      </c>
      <c r="XE3">
        <f t="shared" si="16"/>
        <v>76.046394309274561</v>
      </c>
      <c r="XG3">
        <f>(Raw!C4)/((Raw!CC4)^(1/2))</f>
        <v>5171.2213698160876</v>
      </c>
      <c r="XH3">
        <f>Raw!BP4</f>
        <v>0.10199999999999999</v>
      </c>
      <c r="XI3">
        <v>8647.39</v>
      </c>
      <c r="XJ3">
        <v>0.36</v>
      </c>
      <c r="XK3">
        <v>0.30885000000000001</v>
      </c>
      <c r="XL3">
        <f t="shared" ref="XL3:XL34" si="38">XL2+200</f>
        <v>200</v>
      </c>
      <c r="XM3">
        <f t="shared" si="17"/>
        <v>4.1367644985262526</v>
      </c>
      <c r="XR3">
        <f>Raw!CB4</f>
        <v>13.417999999999999</v>
      </c>
      <c r="XS3">
        <f>IF(ABS((Raw!BR4)-(Raw!CJ4))=343.0818,16.89,(Raw!BR4)-(Raw!CJ4))</f>
        <v>-11.623897079748986</v>
      </c>
      <c r="XT3">
        <f>(LOG10(Raw!C5)-LOG10(MIN(Raw!C$3:C$200)))/2</f>
        <v>0.24682774675553532</v>
      </c>
      <c r="XV3">
        <v>1.09463</v>
      </c>
      <c r="XW3">
        <f t="shared" ref="XW3:XW34" si="39">XW2+200</f>
        <v>200</v>
      </c>
      <c r="XX3">
        <f t="shared" si="18"/>
        <v>13.80747431672404</v>
      </c>
      <c r="YC3">
        <v>3187.7549424546701</v>
      </c>
      <c r="YD3">
        <f>Raw!CC4</f>
        <v>0.38</v>
      </c>
      <c r="YE3">
        <f>((LOG10(Raw!CC5))+ABS(LOG10(MIN(Raw!CC$3:$CC202)))+0.3)/5</f>
        <v>0.31575072019056577</v>
      </c>
      <c r="YF3">
        <v>395.65354966192598</v>
      </c>
      <c r="YG3">
        <v>33.281383937805103</v>
      </c>
      <c r="YH3">
        <v>3.6946408381923401</v>
      </c>
      <c r="YI3">
        <v>0.46854792598329897</v>
      </c>
      <c r="YJ3">
        <v>5.4002349960024197E-2</v>
      </c>
      <c r="YM3" s="10"/>
      <c r="YP3">
        <v>1</v>
      </c>
      <c r="YQ3">
        <v>1</v>
      </c>
      <c r="YR3">
        <f>FREQUENCY(YP2:YP64,YQ3:YQ9)</f>
        <v>34</v>
      </c>
      <c r="YT3">
        <v>3187.7549424546701</v>
      </c>
      <c r="YU3">
        <v>0.38</v>
      </c>
      <c r="YV3" s="79">
        <v>1.45252716471708E-10</v>
      </c>
      <c r="YY3">
        <v>80</v>
      </c>
      <c r="YZ3" s="80">
        <v>1.71794371752486E-8</v>
      </c>
      <c r="ZB3">
        <v>3828.9263604083799</v>
      </c>
      <c r="ZC3">
        <v>-7.6043700446961704E-4</v>
      </c>
      <c r="ZE3">
        <v>2593.5977347575399</v>
      </c>
      <c r="ZF3" s="10" t="s">
        <v>786</v>
      </c>
      <c r="ZH3">
        <v>13430</v>
      </c>
      <c r="ZI3">
        <v>12964.8</v>
      </c>
      <c r="ZJ3">
        <v>2.7968600000000001</v>
      </c>
      <c r="ZK3">
        <f t="shared" ref="ZK3:ZK34" si="40">ZK2+200</f>
        <v>220</v>
      </c>
      <c r="ZL3" s="81">
        <f t="shared" si="19"/>
        <v>3693.0943855974615</v>
      </c>
    </row>
    <row r="4" spans="1:688">
      <c r="A4" s="37">
        <f>Raw!CC5*1000</f>
        <v>380</v>
      </c>
      <c r="B4" s="37">
        <f>Raw!N5</f>
        <v>5.6145827955598797</v>
      </c>
      <c r="C4" s="37">
        <f>Raw!O5</f>
        <v>0.143796232698023</v>
      </c>
      <c r="E4" s="37">
        <f>(Raw!C5)/((Raw!CC5*1000)^(1/2))</f>
        <v>51.589659397462185</v>
      </c>
      <c r="F4" s="37">
        <f>Raw!N5</f>
        <v>5.6145827955598797</v>
      </c>
      <c r="G4" s="37">
        <f>Raw!O5</f>
        <v>0.143796232698023</v>
      </c>
      <c r="I4" s="37">
        <f>(Raw!C5)/((Raw!CC5*1000)^(1/3))</f>
        <v>138.8438326279952</v>
      </c>
      <c r="J4" s="37">
        <f>Raw!N5</f>
        <v>5.6145827955598797</v>
      </c>
      <c r="K4" s="37">
        <f>Raw!O5</f>
        <v>0.143796232698023</v>
      </c>
      <c r="M4" s="39">
        <f>Raw!CC5*1000</f>
        <v>380</v>
      </c>
      <c r="N4" s="39">
        <f>1/(Raw!R5)</f>
        <v>7.1859649122807019</v>
      </c>
      <c r="O4" s="39">
        <f>IF(1/(Raw!R5-Raw!S5)-1/(Raw!R5+Raw!S5)&gt;0,1/(Raw!R5-Raw!S5)-1/(Raw!R5+Raw!S5),2)</f>
        <v>1.6642247873988048E-2</v>
      </c>
      <c r="Q4" s="39">
        <f>(Raw!C5)/((Raw!CC5*1000)^(1/2))</f>
        <v>51.589659397462185</v>
      </c>
      <c r="R4" s="39">
        <f>1/(Raw!R5)</f>
        <v>7.1859649122807019</v>
      </c>
      <c r="S4" s="39">
        <f>IF(1/(Raw!R5-Raw!S5)-1/(Raw!R5+Raw!S5)&gt;0,1/(Raw!R5-Raw!S5)-1/(Raw!R5+Raw!S5),2)</f>
        <v>1.6642247873988048E-2</v>
      </c>
      <c r="U4" s="39">
        <f>(Raw!C5)/((Raw!CC5*1000)^(1/3))</f>
        <v>138.8438326279952</v>
      </c>
      <c r="V4" s="39">
        <f>1/(Raw!R5)</f>
        <v>7.1859649122807019</v>
      </c>
      <c r="W4" s="39">
        <f>IF(1/(Raw!R5-Raw!S5)-1/(Raw!R5+Raw!S5)&gt;0,1/(Raw!R5-Raw!S5)-1/(Raw!R5+Raw!S5),2)</f>
        <v>1.6642247873988048E-2</v>
      </c>
      <c r="Y4" s="41">
        <f>Raw!CC5*1000</f>
        <v>380</v>
      </c>
      <c r="Z4" s="41">
        <f>1/(Raw!AB5)</f>
        <v>8.5333333333333332</v>
      </c>
      <c r="AA4" s="41">
        <f>IF(1/(Raw!AB5-Raw!AC5)-1/(Raw!AB5+Raw!AC5)&gt;0,1/(Raw!AB5-Raw!AC5)-1/(Raw!AB5+Raw!AC5),5)</f>
        <v>0.23556142340522612</v>
      </c>
      <c r="AC4" s="41">
        <f>(Raw!C5)/((Raw!CC5*1000)^(1/2))</f>
        <v>51.589659397462185</v>
      </c>
      <c r="AD4" s="41">
        <f>1/(Raw!AB5)</f>
        <v>8.5333333333333332</v>
      </c>
      <c r="AE4" s="41">
        <f>IF(1/(Raw!AB5-Raw!AC5)-1/(Raw!AB5+Raw!AC5)&gt;0,1/(Raw!AB5-Raw!AC5)-1/(Raw!AB5+Raw!AC5),5)</f>
        <v>0.23556142340522612</v>
      </c>
      <c r="AG4" s="41">
        <f>(Raw!C5)/((Raw!CC5*1000)^(1/3))</f>
        <v>138.8438326279952</v>
      </c>
      <c r="AH4" s="41">
        <f>1/(Raw!AB5)</f>
        <v>8.5333333333333332</v>
      </c>
      <c r="AI4" s="41">
        <f>IF(1/(Raw!AB5-Raw!AC5)-1/(Raw!AB5+Raw!AC5)&gt;0,1/(Raw!AB5-Raw!AC5)-1/(Raw!AB5+Raw!AC5),5)</f>
        <v>0.23556142340522612</v>
      </c>
      <c r="AK4" s="43">
        <f>Raw!CC5*1000</f>
        <v>380</v>
      </c>
      <c r="AL4" s="43">
        <f>Raw!BL5</f>
        <v>21.9089482388795</v>
      </c>
      <c r="AM4" s="43">
        <f>Raw!BM5</f>
        <v>14.5161167884348</v>
      </c>
      <c r="AO4" s="43">
        <f>(Raw!C5)/((Raw!CC5*1000)^(1/2))</f>
        <v>51.589659397462185</v>
      </c>
      <c r="AP4" s="43">
        <f>Raw!BL5</f>
        <v>21.9089482388795</v>
      </c>
      <c r="AQ4" s="43">
        <f>Raw!BM5</f>
        <v>14.5161167884348</v>
      </c>
      <c r="AS4" s="43">
        <f>(Raw!C5)/((Raw!CC5*1000)^(1/3))</f>
        <v>138.8438326279952</v>
      </c>
      <c r="AT4" s="43">
        <f>Raw!BL5</f>
        <v>21.9089482388795</v>
      </c>
      <c r="AU4" s="43">
        <f>Raw!BM5</f>
        <v>14.5161167884348</v>
      </c>
      <c r="AW4" s="21">
        <f>Raw!CC5*1000</f>
        <v>380</v>
      </c>
      <c r="AX4" s="21">
        <f>Raw!BN5</f>
        <v>8.5050721197511301</v>
      </c>
      <c r="AY4" s="21">
        <f>Raw!BO5</f>
        <v>5.2725910310916202</v>
      </c>
      <c r="BA4" s="21">
        <f>(Raw!C5)/((Raw!CC5*1000)^(1/2))</f>
        <v>51.589659397462185</v>
      </c>
      <c r="BB4" s="21">
        <f>Raw!BN5</f>
        <v>8.5050721197511301</v>
      </c>
      <c r="BC4" s="21">
        <f>Raw!BO5</f>
        <v>5.2725910310916202</v>
      </c>
      <c r="BE4" s="21">
        <f>(Raw!C5)/((Raw!CC5*1000)^(1/3))</f>
        <v>138.8438326279952</v>
      </c>
      <c r="BF4" s="21">
        <f>Raw!BN5</f>
        <v>8.5050721197511301</v>
      </c>
      <c r="BG4" s="21">
        <f>Raw!BO5</f>
        <v>5.2725910310916202</v>
      </c>
      <c r="BI4" s="46">
        <f>Raw!C5</f>
        <v>1005.66760093161</v>
      </c>
      <c r="BJ4" s="46">
        <f>(Raw!C5)/(Raw!CG5)</f>
        <v>0.33059421463892502</v>
      </c>
      <c r="BK4" s="46"/>
      <c r="BM4" s="47">
        <f>Raw!CC5*1000</f>
        <v>380</v>
      </c>
      <c r="BN4" s="47">
        <f>(Raw!C5)/(Raw!CG5)</f>
        <v>0.33059421463892502</v>
      </c>
      <c r="BO4" s="47"/>
      <c r="BQ4" s="46">
        <f>(Raw!C5)/((Raw!CC5*1000)^(1/2))</f>
        <v>51.589659397462185</v>
      </c>
      <c r="BR4" s="47">
        <f>(Raw!C5)/(Raw!CG5)</f>
        <v>0.33059421463892502</v>
      </c>
      <c r="BS4" s="47"/>
      <c r="BU4" s="49">
        <f>(Raw!C5)/((Raw!CC5*1000)^(1/3))</f>
        <v>138.8438326279952</v>
      </c>
      <c r="BV4" s="49">
        <f>(Raw!C5)/(Raw!CG5)</f>
        <v>0.33059421463892502</v>
      </c>
      <c r="BW4" s="49"/>
      <c r="BY4" s="51">
        <f>Raw!C5</f>
        <v>1005.66760093161</v>
      </c>
      <c r="BZ4" s="51">
        <f>Raw!BS5</f>
        <v>0.34399999999999997</v>
      </c>
      <c r="CA4" s="51"/>
      <c r="CC4" s="53">
        <f>MIN(Raw!$CA$3:$CA$133)</f>
        <v>1</v>
      </c>
      <c r="CD4" s="53">
        <f t="shared" ref="CD4:CD13" si="41">CD3+($CC$6-$CC$4)/10</f>
        <v>1.7</v>
      </c>
      <c r="CE4" s="53">
        <f>CE3</f>
        <v>61</v>
      </c>
      <c r="CG4" s="55" t="e">
        <v>#N/A</v>
      </c>
      <c r="CH4" s="55" t="e">
        <f t="shared" ref="CH4:CH67" si="42">CH3+($CG$6-$CG$4)/250</f>
        <v>#N/A</v>
      </c>
      <c r="CI4" s="55" t="e">
        <f>CI3</f>
        <v>#N/A</v>
      </c>
      <c r="CK4" s="55" t="e">
        <v>#N/A</v>
      </c>
      <c r="CL4" s="55" t="e">
        <f t="shared" ref="CL4:CL67" si="43">CL3+($CK$6-$CK$4)/1000</f>
        <v>#N/A</v>
      </c>
      <c r="CM4" s="55" t="e">
        <f>CM3</f>
        <v>#N/A</v>
      </c>
      <c r="CO4" s="57" t="e">
        <v>#N/A</v>
      </c>
      <c r="CP4" s="57" t="e">
        <f t="shared" ref="CP4:CP67" si="44">CP3+($CO$6-$CO$4)/500</f>
        <v>#N/A</v>
      </c>
      <c r="CQ4" s="57" t="e">
        <f>CQ3</f>
        <v>#N/A</v>
      </c>
      <c r="CS4" s="57" t="e">
        <v>#N/A</v>
      </c>
      <c r="CT4" s="57" t="e">
        <f t="shared" ref="CT4:CT67" si="45">CT3+($CS$6-$CS$4)/500</f>
        <v>#N/A</v>
      </c>
      <c r="CU4" s="57" t="e">
        <f>CU3</f>
        <v>#N/A</v>
      </c>
      <c r="CW4" s="57" t="e">
        <v>#N/A</v>
      </c>
      <c r="CX4" s="57" t="e">
        <f t="shared" ref="CX4:CX67" si="46">CX3+($CW$6-$CW$4)/500</f>
        <v>#N/A</v>
      </c>
      <c r="CY4" s="57" t="e">
        <f>CY3</f>
        <v>#N/A</v>
      </c>
      <c r="DA4" s="57" t="e">
        <v>#N/A</v>
      </c>
      <c r="DB4" s="57" t="e">
        <f t="shared" ref="DB4:DB67" si="47">DB3+($DA$6-$DA$4)/500</f>
        <v>#N/A</v>
      </c>
      <c r="DC4" s="57" t="e">
        <f>DC3</f>
        <v>#N/A</v>
      </c>
      <c r="DE4" s="57" t="e">
        <v>#N/A</v>
      </c>
      <c r="DF4" s="57" t="e">
        <f t="shared" ref="DF4:DF67" si="48">DF3+($DE$6-$DE$4)/500</f>
        <v>#N/A</v>
      </c>
      <c r="DG4" s="57" t="e">
        <f>DG3</f>
        <v>#N/A</v>
      </c>
      <c r="DI4" s="59">
        <f t="shared" si="20"/>
        <v>310</v>
      </c>
      <c r="DJ4" s="59">
        <f t="shared" si="0"/>
        <v>3.3887492197222229</v>
      </c>
      <c r="DL4" s="25">
        <f t="shared" si="21"/>
        <v>310</v>
      </c>
      <c r="DM4" s="25">
        <f t="shared" si="1"/>
        <v>4.7468840414127627</v>
      </c>
      <c r="DO4" s="39">
        <f t="shared" si="2"/>
        <v>380</v>
      </c>
      <c r="DP4" s="39">
        <f t="shared" si="3"/>
        <v>7.1859649122807019</v>
      </c>
      <c r="DQ4" s="39">
        <f t="shared" si="4"/>
        <v>1.6642247873988048E-2</v>
      </c>
      <c r="DS4" s="39">
        <f t="shared" si="5"/>
        <v>51.589659397462185</v>
      </c>
      <c r="DT4" s="39">
        <f t="shared" si="6"/>
        <v>7.1859649122807019</v>
      </c>
      <c r="DU4" s="39">
        <f t="shared" si="7"/>
        <v>1.6642247873988048E-2</v>
      </c>
      <c r="DW4" s="39">
        <f t="shared" si="8"/>
        <v>138.8438326279952</v>
      </c>
      <c r="DX4" s="39">
        <f t="shared" si="9"/>
        <v>7.1859649122807019</v>
      </c>
      <c r="DY4" s="39">
        <f t="shared" si="10"/>
        <v>1.6642247873988048E-2</v>
      </c>
      <c r="EA4" s="61">
        <f>Raw!N5</f>
        <v>5.6145827955598797</v>
      </c>
      <c r="EB4" s="61">
        <f>Raw!O5</f>
        <v>0.143796232698023</v>
      </c>
      <c r="EC4" s="61">
        <f>1/Raw!R5</f>
        <v>7.1859649122807019</v>
      </c>
      <c r="ED4" s="61">
        <f>1/(Raw!R5-Raw!S5)-1/(Raw!R5+Raw!S5)</f>
        <v>1.6642247873988048E-2</v>
      </c>
      <c r="EF4" s="62">
        <f>Raw!N5</f>
        <v>5.6145827955598797</v>
      </c>
      <c r="EG4" s="61">
        <f>Raw!O5</f>
        <v>0.143796232698023</v>
      </c>
      <c r="EH4" s="61">
        <f>1/Raw!AB5</f>
        <v>8.5333333333333332</v>
      </c>
      <c r="EI4" s="61">
        <f>1/(Raw!AB5-Raw!AC5)-1/(Raw!AB5+Raw!AC5)</f>
        <v>0.23556142340522612</v>
      </c>
      <c r="EK4" s="37">
        <f>Raw!CB5</f>
        <v>66.443899999999999</v>
      </c>
      <c r="EL4" s="72">
        <f>(Raw!C5)/(Raw!CG5)</f>
        <v>0.33059421463892502</v>
      </c>
      <c r="EN4" s="37">
        <f>Raw!BS5</f>
        <v>0.34399999999999997</v>
      </c>
      <c r="EO4" s="72">
        <f>(Raw!C5)/(Raw!CG5)</f>
        <v>0.33059421463892502</v>
      </c>
      <c r="EQ4" s="64">
        <f>(Raw!C5)/((Raw!CC5*1000)^(1/3))</f>
        <v>138.8438326279952</v>
      </c>
      <c r="ER4" s="64">
        <f>Raw!BZ5</f>
        <v>352.244897842407</v>
      </c>
      <c r="ET4" s="64">
        <f>Raw!BN5</f>
        <v>8.5050721197511301</v>
      </c>
      <c r="EU4" s="64">
        <f>Raw!BZ5</f>
        <v>352.244897842407</v>
      </c>
      <c r="EW4" s="66">
        <f>Raw!AI5</f>
        <v>2.4512919091935099E-2</v>
      </c>
      <c r="EX4" s="66">
        <f>Raw!BZ5</f>
        <v>352.244897842407</v>
      </c>
      <c r="EZ4" s="73">
        <f>Raw!AI5</f>
        <v>2.4512919091935099E-2</v>
      </c>
      <c r="FA4" s="66">
        <f>Raw!F5</f>
        <v>2.0899223765590502</v>
      </c>
      <c r="FB4" s="66">
        <f>Raw!G5</f>
        <v>0.63216336640883497</v>
      </c>
      <c r="FD4" s="66">
        <f>(Raw!C5)/((Raw!CC5*1000)^(1/3))</f>
        <v>138.8438326279952</v>
      </c>
      <c r="FE4" s="66">
        <f>(Raw!BZ5)*(Raw!AI5)</f>
        <v>8.634550681357867</v>
      </c>
      <c r="FG4" s="59">
        <f>Raw!CJ5</f>
        <v>293.268909044466</v>
      </c>
      <c r="FH4" s="59">
        <f>Raw!BR5</f>
        <v>291.697</v>
      </c>
      <c r="FJ4" s="25">
        <f>Raw!CB5</f>
        <v>66.443899999999999</v>
      </c>
      <c r="FK4" s="25">
        <f>(Raw!BR5)-(Raw!CJ5)</f>
        <v>-1.5719090444659969</v>
      </c>
      <c r="FM4" s="68" t="str">
        <f t="shared" si="22"/>
        <v xml:space="preserve"> </v>
      </c>
      <c r="FN4" s="68">
        <f>(Raw!C5)/((Raw!CC5*1000)^(1/3))</f>
        <v>138.8438326279952</v>
      </c>
      <c r="FO4" s="68">
        <f>(10^($FM$2*Raw!CB5))*(Raw!D5)</f>
        <v>0.3704059582914111</v>
      </c>
      <c r="FP4" s="68">
        <f>(10^($FM$2*Raw!CB5))*(Raw!E5)</f>
        <v>9.5837816254785449E-2</v>
      </c>
      <c r="FR4" s="68" t="str">
        <f t="shared" si="23"/>
        <v xml:space="preserve"> </v>
      </c>
      <c r="FS4" s="74">
        <f>(Raw!C5)/((Raw!CC5*1000)^(1/3))</f>
        <v>138.8438326279952</v>
      </c>
      <c r="FT4" s="68">
        <f>(10^($FR$2*Raw!CB5))*(Raw!F5)</f>
        <v>0.63077492255060663</v>
      </c>
      <c r="FU4" s="68">
        <f>(10^($FR$2*Raw!CB5))*(Raw!G5)</f>
        <v>0.19079789898340133</v>
      </c>
      <c r="FW4" s="68" t="str">
        <f t="shared" si="24"/>
        <v xml:space="preserve"> </v>
      </c>
      <c r="FX4" s="74">
        <f>(Raw!C5)/((Raw!CC5*1000)^(1/3))</f>
        <v>138.8438326279952</v>
      </c>
      <c r="FY4" s="74">
        <f>(10^($FW$2*Raw!CB5))*(Raw!BJ5)</f>
        <v>1.4716074318807619</v>
      </c>
      <c r="FZ4" s="74">
        <f>(10^($FW$2*Raw!CB5))*(Raw!BK5)</f>
        <v>1.3990076766205293</v>
      </c>
      <c r="GB4" s="68" t="str">
        <f t="shared" si="25"/>
        <v xml:space="preserve"> </v>
      </c>
      <c r="GC4" s="74">
        <f>IF(  ( (10^($FR$2*Raw!CB5))*(Raw!BM5) )/( (10^($FR$2*Raw!CB5))*(Raw!BL5))&lt;0.9,(Raw!C5)/((Raw!CC5*1000)^(1/3)) )</f>
        <v>138.8438326279952</v>
      </c>
      <c r="GD4" s="74">
        <f>IF(  ( (10^($FR$2*Raw!CB5))*(Raw!BM5) )/( (10^($FR$2*Raw!CB5))*(Raw!BL5))&lt;0.9, (10^($GB$2*Raw!CB5))*(Raw!BL5) )</f>
        <v>11.022710932630384</v>
      </c>
      <c r="GE4" s="74">
        <f>IF( ( (10^($FR$2*Raw!CB5))*(Raw!BM5) )/( (10^($FR$2*Raw!CB5))*(Raw!BL5))&lt;0.9, (10^($FR$2*Raw!CB5))*(Raw!BM5) )</f>
        <v>4.3812165206040179</v>
      </c>
      <c r="GG4" s="68" t="str">
        <f t="shared" si="26"/>
        <v xml:space="preserve"> </v>
      </c>
      <c r="GH4" s="74" t="b">
        <f>IF( ( (10^($GG$2*Raw!CB5))*(Raw!BO5) )/( (10^($GG$2*Raw!CB5))*(Raw!BN5))&lt;0.5,(Raw!C5)/((Raw!CC5*1000)^(1/3)))</f>
        <v>0</v>
      </c>
      <c r="GI4" s="74" t="b">
        <f>IF( ( (10^($GG$2*Raw!CB5))*(Raw!BO5) )/( (10^($GG$2*Raw!CB5))*(Raw!BN5))&lt;0.5,(10^($GG$2*Raw!CB5))*(Raw!BN5))</f>
        <v>0</v>
      </c>
      <c r="GJ4" s="74" t="b">
        <f>IF( ( (10^($GG$2*Raw!CB5))*(Raw!BO5) )/( (10^($GG$2*Raw!CB5))*(Raw!BN5))&lt;0.5,(10^($GG$2*Raw!CB5))*(Raw!BO5))</f>
        <v>0</v>
      </c>
      <c r="GL4">
        <f>(Raw!C5)/((Raw!CC5*1000)^(1/3))</f>
        <v>138.8438326279952</v>
      </c>
      <c r="GM4" s="75">
        <f>Raw!U5</f>
        <v>1.78955078125</v>
      </c>
      <c r="GN4" s="75">
        <f>(LOG(Raw!CC5)+5)/25</f>
        <v>0.1831913438646724</v>
      </c>
      <c r="GO4">
        <f>(Raw!C5)/((Raw!CC5*1000)^(1/3))</f>
        <v>138.8438326279952</v>
      </c>
      <c r="GP4" s="75">
        <f>Raw!W5</f>
        <v>2.1435546875</v>
      </c>
      <c r="GR4">
        <f>(Raw!C5)/((Raw!CC5*1000)^(1/3))</f>
        <v>138.8438326279952</v>
      </c>
      <c r="GS4" s="75">
        <f>Raw!AE5</f>
        <v>4.208984375</v>
      </c>
      <c r="GU4">
        <f>(Raw!C5)/((Raw!CC5*1000)^(1/3))</f>
        <v>138.8438326279952</v>
      </c>
      <c r="GV4" s="75">
        <f>Raw!AG5</f>
        <v>5.361328125</v>
      </c>
      <c r="GX4">
        <f>(Raw!C5)/((Raw!CC5*1000)^(1/3))</f>
        <v>138.8438326279952</v>
      </c>
      <c r="GY4">
        <f>Raw!BQ5</f>
        <v>9.9</v>
      </c>
      <c r="HA4">
        <f>Raw!C5</f>
        <v>1005.66760093161</v>
      </c>
      <c r="HB4" s="75">
        <f>Raw!U5</f>
        <v>1.78955078125</v>
      </c>
      <c r="HC4" s="4"/>
      <c r="HD4">
        <f>Raw!C5</f>
        <v>1005.66760093161</v>
      </c>
      <c r="HE4" s="75">
        <f>Raw!W5</f>
        <v>2.1435546875</v>
      </c>
      <c r="HG4">
        <f>Raw!C5</f>
        <v>1005.66760093161</v>
      </c>
      <c r="HH4" s="75">
        <f>Raw!AE5</f>
        <v>4.208984375</v>
      </c>
      <c r="HJ4">
        <f>Raw!C5</f>
        <v>1005.66760093161</v>
      </c>
      <c r="HK4" s="75">
        <f>Raw!AG5</f>
        <v>5.361328125</v>
      </c>
      <c r="HM4">
        <f>Raw!C5</f>
        <v>1005.66760093161</v>
      </c>
      <c r="HN4">
        <f>Raw!BQ5</f>
        <v>9.9</v>
      </c>
      <c r="HP4">
        <f>Raw!CC5*1000</f>
        <v>380</v>
      </c>
      <c r="HQ4">
        <f>Raw!N5</f>
        <v>5.6145827955598797</v>
      </c>
      <c r="HR4">
        <f>MIN(ABS(Raw!CB5)/100,0.3)</f>
        <v>0.3</v>
      </c>
      <c r="HS4" t="str">
        <f>IF( Raw!CB5&gt;0,"@rgb(255,0,0)","@rgb(0,128,255)" )</f>
        <v>@rgb(255,0,0)</v>
      </c>
      <c r="HU4" t="str">
        <f t="shared" si="27"/>
        <v xml:space="preserve"> </v>
      </c>
      <c r="HV4" t="b">
        <f>IF(Raw!CC5&gt;7,(Raw!C5)/((Raw!CC5*1000)^(1/3)))</f>
        <v>0</v>
      </c>
      <c r="HW4" t="b">
        <f>IF(Raw!CC5&gt;7,(10^($FM$2*Raw!CB5))*(Raw!D5))</f>
        <v>0</v>
      </c>
      <c r="HX4" t="b">
        <f>IF(Raw!CC5&gt;7,(10^($HU$2*Raw!CB5))*(Raw!E5))</f>
        <v>0</v>
      </c>
      <c r="IA4" t="b">
        <f>IF(Raw!CC5&gt;7,(Raw!C5)/((Raw!CC5*1000)^(1/3)))</f>
        <v>0</v>
      </c>
      <c r="IB4" t="b">
        <f>IF(Raw!CC5&gt;7,(10^($HZ$2*Raw!CB5))*(Raw!F5))</f>
        <v>0</v>
      </c>
      <c r="IC4" t="b">
        <f>IF(Raw!CC5&gt;7,(10^($HZ$2*Raw!CB5))*(Raw!G5))</f>
        <v>0</v>
      </c>
      <c r="IF4" t="b">
        <f>IF(Raw!CC5&gt;7,(Raw!C5)/((Raw!CC5*1000)^(1/3)))</f>
        <v>0</v>
      </c>
      <c r="IG4" t="b">
        <f>IF(Raw!CC5&gt;7,(10^($IE$2*Raw!CB5))*(Raw!BJ5))</f>
        <v>0</v>
      </c>
      <c r="IH4" t="b">
        <f>IF(Raw!CC5&gt;7,(10^($IE$2*Raw!CB5))*(Raw!BK5))</f>
        <v>0</v>
      </c>
      <c r="IJ4" t="str">
        <f t="shared" si="28"/>
        <v xml:space="preserve"> </v>
      </c>
      <c r="IK4" t="b">
        <f>IF(Raw!CC5&gt;7,(Raw!C5)/((Raw!CC5*1000)^(1/3)))</f>
        <v>0</v>
      </c>
      <c r="IL4" t="b">
        <f>IF(Raw!CC5&gt;7,(10^($IJ$2*Raw!CB5))*(Raw!BL5))</f>
        <v>0</v>
      </c>
      <c r="IM4" t="b">
        <f>IF(Raw!CC5&gt;7,(10^($IJ$2*Raw!CB5))*(Raw!BM5))</f>
        <v>0</v>
      </c>
      <c r="IO4" t="str">
        <f t="shared" si="29"/>
        <v xml:space="preserve"> </v>
      </c>
      <c r="IP4" t="b">
        <f>IF(Raw!CC5&gt;7,(Raw!C5)/((Raw!CC5*1000)^(1/3)))</f>
        <v>0</v>
      </c>
      <c r="IQ4" t="b">
        <f>IF(Raw!CC5&gt;7,(10^($IO$2*Raw!CB5))*(Raw!BN5))</f>
        <v>0</v>
      </c>
      <c r="IR4" t="b">
        <f>IF(Raw!CC5&gt;7,(10^($IO$2*Raw!CB5))*(Raw!BO5))</f>
        <v>0</v>
      </c>
      <c r="IT4" s="68" t="str">
        <f t="shared" si="30"/>
        <v xml:space="preserve"> </v>
      </c>
      <c r="IU4" s="68">
        <f>IF(Raw!CC5&lt;3.5,(Raw!C5)/((Raw!CC5*1000)^(1/3)))</f>
        <v>138.8438326279952</v>
      </c>
      <c r="IV4" s="68">
        <f>IF(Raw!CC5&lt;3.5,(10^($IT$2*Raw!CB5))*(Raw!D5))</f>
        <v>0.3836719603174244</v>
      </c>
      <c r="IW4" s="68">
        <f>IF(Raw!CC5&lt;3.5,(10^($IT$2*Raw!CB5))*(Raw!E5))</f>
        <v>9.9270225038027626E-2</v>
      </c>
      <c r="IY4" s="68" t="str">
        <f t="shared" si="31"/>
        <v xml:space="preserve"> </v>
      </c>
      <c r="IZ4" s="74">
        <f>IF(Raw!CC5&lt;3.5,(Raw!C5)/((Raw!CC5*1000)^(1/3)))</f>
        <v>138.8438326279952</v>
      </c>
      <c r="JA4" s="68">
        <f>IF(Raw!CC5&lt;3.5,(10^($IY$2*Raw!CB5))*(Raw!F5))</f>
        <v>0.65838315529376434</v>
      </c>
      <c r="JB4" s="68">
        <f>IF(Raw!CC5&lt;3.5,(10^($IY$2*Raw!CB5))*(Raw!G5))</f>
        <v>0.19914888538713968</v>
      </c>
      <c r="JD4" s="68" t="str">
        <f t="shared" si="32"/>
        <v xml:space="preserve"> </v>
      </c>
      <c r="JE4" s="74">
        <f>IF(Raw!CC5&lt;3.5,(Raw!C5)/((Raw!CC5*1000)^(1/3)))</f>
        <v>138.8438326279952</v>
      </c>
      <c r="JF4" s="74">
        <f>IF(Raw!CC5&lt;3.5,(10^($JD$2*Raw!CB5))*(Raw!BJ5))</f>
        <v>1.3140850861849671</v>
      </c>
      <c r="JG4" s="74">
        <f>IF(Raw!CC5&lt;3.5,(10^($JD$2*Raw!CB5))*(Raw!BK5))</f>
        <v>1.2492564820468219</v>
      </c>
      <c r="JI4" s="68" t="str">
        <f t="shared" si="33"/>
        <v xml:space="preserve"> </v>
      </c>
      <c r="JJ4" s="74">
        <f>IF( AND( Raw!CC5&lt;3.5, ( (10^($JI$2*Raw!CB5))*(Raw!BM5) )/( (10^($JI$2*Raw!CB5))*(Raw!BL5))&lt;0.9 ),(Raw!C5)/((Raw!CC5*1000)^(1/3)) )</f>
        <v>138.8438326279952</v>
      </c>
      <c r="JK4" s="74">
        <f>IF( AND( Raw!CC5&lt;3.5, ( (10^($JI$2*Raw!CB5))*(Raw!BM5) )/( (10^($JI$2*Raw!CB5))*(Raw!BL5))&lt;0.9 ), (10^($JI$2*Raw!CB5))*(Raw!BL5) )</f>
        <v>15.913062859250381</v>
      </c>
      <c r="JL4" s="74">
        <f>IF( AND( Raw!CC5&lt;3.5, ( (10^($JI$2*Raw!CB5))*(Raw!BM5) )/( (10^($JI$2*Raw!CB5))*(Raw!BL5))&lt;0.9 ), (10^($JI$2*Raw!CB5))*(Raw!BM5) )</f>
        <v>10.54344902402292</v>
      </c>
      <c r="JN4" s="68" t="str">
        <f t="shared" si="34"/>
        <v xml:space="preserve"> </v>
      </c>
      <c r="JO4" s="74" t="b">
        <f>IF( AND( Raw!CC5&lt;3.5, ( (10^($JN$2*Raw!CB5))*(Raw!BO5) )/( (10^($JN$2*Raw!CB5))*(Raw!BN5))&lt;0.5 ),(Raw!C5)/((Raw!CC5*1000)^(1/3)))</f>
        <v>0</v>
      </c>
      <c r="JP4" s="74" t="b">
        <f>IF( AND( Raw!CC5&lt;3.5, ( (10^($JN$2*Raw!CB5))*(Raw!BO5) )/( (10^($JN$2*Raw!CB5))*(Raw!BN5))&lt;0.5 ),(10^($JN$2*Raw!CB5))*(Raw!BN5))</f>
        <v>0</v>
      </c>
      <c r="JQ4" s="74" t="b">
        <f>IF( AND( Raw!CC5&lt;3.5, ( (10^($JN$2*Raw!CB5))*(Raw!BO5) )/( (10^($JN$2*Raw!CB5))*(Raw!BN5))&lt;0.5 ),(10^($JN$2*Raw!CB5))*(Raw!BO5))</f>
        <v>0</v>
      </c>
      <c r="JS4">
        <v>360</v>
      </c>
      <c r="JW4">
        <v>360</v>
      </c>
      <c r="JX4">
        <v>3.1875486381322999</v>
      </c>
      <c r="JY4">
        <v>3.1875486381322999</v>
      </c>
      <c r="KA4">
        <v>360</v>
      </c>
      <c r="KB4">
        <v>3.1875486381322999</v>
      </c>
      <c r="KC4">
        <v>3.1875486381322999</v>
      </c>
      <c r="KE4">
        <v>360</v>
      </c>
      <c r="KF4">
        <v>2.9065886353896402</v>
      </c>
      <c r="KG4">
        <v>6.3492820933575306E-2</v>
      </c>
      <c r="KI4">
        <v>360</v>
      </c>
      <c r="KJ4">
        <v>3.1875486381322999</v>
      </c>
      <c r="KK4">
        <v>1.4000196069774399E-4</v>
      </c>
      <c r="KM4">
        <v>360</v>
      </c>
      <c r="KN4">
        <v>2.8444444444444401</v>
      </c>
      <c r="KO4">
        <v>4.1412409796531798E-3</v>
      </c>
      <c r="KQ4">
        <f>Raw!CC5*1000</f>
        <v>380</v>
      </c>
      <c r="KR4">
        <f>Raw!N5</f>
        <v>5.6145827955598797</v>
      </c>
      <c r="KS4">
        <f>(1/ABS(Raw!BL5))*2</f>
        <v>9.128690150679214E-2</v>
      </c>
      <c r="KU4">
        <f>Raw!CC5*1000</f>
        <v>380</v>
      </c>
      <c r="KV4">
        <f>Raw!N5</f>
        <v>5.6145827955598797</v>
      </c>
      <c r="KW4">
        <f>MIN(1/ABS(Raw!BN5)/2,0.8)</f>
        <v>5.8788449170097179E-2</v>
      </c>
      <c r="KY4">
        <f>Raw!CC5*1000</f>
        <v>380</v>
      </c>
      <c r="KZ4">
        <f>Raw!CP5</f>
        <v>7.0268649589176704</v>
      </c>
      <c r="LA4">
        <f t="shared" si="11"/>
        <v>5.6145827955598797</v>
      </c>
      <c r="LE4" s="82"/>
      <c r="LO4" s="4"/>
      <c r="MA4" s="4"/>
      <c r="MM4" s="4"/>
      <c r="MY4" s="4"/>
      <c r="NJ4" s="76"/>
      <c r="NK4" s="4"/>
      <c r="NV4" s="76"/>
      <c r="NW4" s="4"/>
      <c r="OH4" s="76"/>
      <c r="OI4" s="4"/>
      <c r="OT4" s="76"/>
      <c r="OU4" s="4"/>
      <c r="PF4" s="76"/>
      <c r="PG4" s="4"/>
      <c r="PR4" s="76"/>
      <c r="PS4" s="4"/>
      <c r="QD4" s="76"/>
      <c r="QE4" s="4"/>
      <c r="QP4" s="76"/>
      <c r="QQ4" s="4"/>
      <c r="RB4" s="76"/>
      <c r="RC4" s="4"/>
      <c r="RN4" s="76"/>
      <c r="RO4" s="4"/>
      <c r="RZ4" s="76"/>
      <c r="SA4" s="4"/>
      <c r="SL4" s="76"/>
      <c r="SM4" s="4"/>
      <c r="SX4" s="76"/>
      <c r="SY4" s="4"/>
      <c r="TJ4" s="76"/>
      <c r="TK4" s="4"/>
      <c r="TV4" s="76"/>
      <c r="TW4" s="4"/>
      <c r="UF4">
        <f>IF(Raw!CC5&lt;3.5,Raw!C5)</f>
        <v>1005.66760093161</v>
      </c>
      <c r="UG4" s="4" t="s">
        <v>787</v>
      </c>
      <c r="UH4">
        <f t="shared" ref="UH4:UH35" si="49">UH3+($UG$5-$UG$3)/50</f>
        <v>494.83464369454396</v>
      </c>
      <c r="UI4">
        <f>UI3</f>
        <v>1</v>
      </c>
      <c r="UK4" t="b">
        <f>IF(Raw!CC5&gt;7,Raw!C5)</f>
        <v>0</v>
      </c>
      <c r="UL4" s="4" t="s">
        <v>787</v>
      </c>
      <c r="UM4">
        <f t="shared" ref="UM4:UM35" si="50">UM3+($UL$5-$UL$3)/50</f>
        <v>1411.798902049723</v>
      </c>
      <c r="UN4">
        <f>UN3</f>
        <v>1</v>
      </c>
      <c r="UP4">
        <f>Raw!C5</f>
        <v>1005.66760093161</v>
      </c>
      <c r="UQ4" s="4" t="s">
        <v>787</v>
      </c>
      <c r="UR4">
        <f t="shared" ref="UR4:UR35" si="51">UR3+($UQ$5-$UQ$3)/50</f>
        <v>661.36699284767394</v>
      </c>
      <c r="US4">
        <f>US3</f>
        <v>1</v>
      </c>
      <c r="UU4">
        <v>15</v>
      </c>
      <c r="UV4">
        <f>IF(AND(Raw!BL5&lt;$UU$3,Raw!BL5&gt;$UU$4),(Raw!C5)/((Raw!CC5*1000)^(1/3)))</f>
        <v>138.8438326279952</v>
      </c>
      <c r="UW4">
        <f>IF(AND(Raw!BL5&lt;$UU$3,Raw!BL5&gt;$UU$4),(10^($UU$2*Raw!CB5))*(Raw!D5))</f>
        <v>0.3704059582914111</v>
      </c>
      <c r="UX4">
        <f>IF(AND(Raw!BL5&lt;$UU$3,Raw!BL5&gt;$UU$4),(10^($FM$2*Raw!CB5))*(Raw!E5))</f>
        <v>9.5837816254785449E-2</v>
      </c>
      <c r="UZ4">
        <f>Raw!C5</f>
        <v>1005.66760093161</v>
      </c>
      <c r="VA4">
        <f>((LOG10(Raw!CC6))+ABS(LOG10(MIN(Raw!CC$3:$CC203)))+0.3)/5</f>
        <v>0.40236144580823818</v>
      </c>
      <c r="VB4">
        <f>Raw!BQ5</f>
        <v>9.9</v>
      </c>
      <c r="VC4">
        <v>2414.20572391726</v>
      </c>
      <c r="VD4">
        <v>5</v>
      </c>
      <c r="VE4">
        <f>(Raw!C5)/((Raw!CC5)^(1/2))</f>
        <v>1631.4082740829035</v>
      </c>
      <c r="VF4">
        <f>((LOG10(Raw!CC6))+ABS(LOG10(MIN(Raw!CC$3:$CC203)))+0.3)/5</f>
        <v>0.40236144580823818</v>
      </c>
      <c r="VG4">
        <f>Raw!BQ5</f>
        <v>9.9</v>
      </c>
      <c r="VH4">
        <v>4791.2912999999999</v>
      </c>
      <c r="VI4">
        <v>5</v>
      </c>
      <c r="VK4">
        <f>(Raw!C5)/((Raw!CC5)^(1/2))</f>
        <v>1631.4082740829035</v>
      </c>
      <c r="VL4">
        <f>Raw!BZ5</f>
        <v>352.244897842407</v>
      </c>
      <c r="VM4">
        <f>MIN(Raw!BL6/150,0.6)</f>
        <v>5.1052444653214596E-2</v>
      </c>
      <c r="VO4">
        <f>(Raw!C5)/((Raw!CC5)^(1/2))</f>
        <v>1631.4082740829035</v>
      </c>
      <c r="VP4">
        <f>Raw!BZ5</f>
        <v>352.244897842407</v>
      </c>
      <c r="VQ4">
        <f>MIN(Raw!BN6/50,0.6)</f>
        <v>2.7941951492658001E-2</v>
      </c>
      <c r="VS4">
        <f>(Raw!C5)/((Raw!CC5)^(1/2))</f>
        <v>1631.4082740829035</v>
      </c>
      <c r="VT4">
        <f>Raw!BZ5</f>
        <v>352.244897842407</v>
      </c>
      <c r="VU4">
        <f>(LOG10(Raw!AS6)-LOG10(MIN(Raw!AS$3:AS$200)) + 0.1)/10</f>
        <v>0.28065538402267121</v>
      </c>
      <c r="VW4">
        <f>Raw!CB5</f>
        <v>66.443899999999999</v>
      </c>
      <c r="VX4">
        <f>IF(ABS((Raw!BR5)-(Raw!CJ5))=343.0818,16.89,ABS((Raw!BR5)-(Raw!CJ5)))</f>
        <v>1.5719090444659969</v>
      </c>
      <c r="VY4">
        <f>(LOG10(Raw!C6)-LOG10(MIN(Raw!C$3:C$200)))/2</f>
        <v>0.44476027673995722</v>
      </c>
      <c r="WA4" s="78">
        <v>39652</v>
      </c>
      <c r="WB4">
        <f t="shared" si="12"/>
        <v>7</v>
      </c>
      <c r="WC4">
        <v>2</v>
      </c>
      <c r="WD4">
        <f>WD3</f>
        <v>3</v>
      </c>
      <c r="WF4">
        <v>0.36</v>
      </c>
      <c r="WG4">
        <f t="shared" si="13"/>
        <v>-0.44369749923271273</v>
      </c>
      <c r="WH4" s="4" t="s">
        <v>788</v>
      </c>
      <c r="WI4">
        <f t="shared" ref="WI4:WI23" si="52">WI3+($WH$5-$WH$3)/$WH$7</f>
        <v>-1.5507570228261762</v>
      </c>
      <c r="WJ4">
        <f>WJ3</f>
        <v>2</v>
      </c>
      <c r="WK4">
        <f t="shared" ref="WK4:WK23" si="53">WK3+WJ4</f>
        <v>4</v>
      </c>
      <c r="WL4">
        <f t="shared" si="35"/>
        <v>2.8134744605176575E-2</v>
      </c>
      <c r="WM4" s="4" t="s">
        <v>789</v>
      </c>
      <c r="WN4">
        <f t="shared" si="36"/>
        <v>400</v>
      </c>
      <c r="WO4">
        <f t="shared" si="14"/>
        <v>17.434508988920633</v>
      </c>
      <c r="WQ4">
        <f>Raw!BP5</f>
        <v>0.04</v>
      </c>
      <c r="WR4">
        <f>Raw!BZ5</f>
        <v>352.244897842407</v>
      </c>
      <c r="WT4">
        <f>Raw!N5</f>
        <v>5.6145827955598797</v>
      </c>
      <c r="WU4">
        <f>Raw!CP5</f>
        <v>7.0268649589176704</v>
      </c>
      <c r="WV4">
        <f t="shared" si="15"/>
        <v>1.4122821633577907</v>
      </c>
      <c r="WX4">
        <f>Raw!C5</f>
        <v>1005.66760093161</v>
      </c>
      <c r="WY4">
        <f>Raw!BP5</f>
        <v>0.04</v>
      </c>
      <c r="WZ4">
        <f>((LOG10(Raw!CC6))+ABS(LOG10(MIN(Raw!CC$3:$CC203)))+0.3)/5</f>
        <v>0.40236144580823818</v>
      </c>
      <c r="XA4">
        <v>4065.72</v>
      </c>
      <c r="XB4">
        <v>0.2</v>
      </c>
      <c r="XC4" s="4" t="s">
        <v>789</v>
      </c>
      <c r="XD4">
        <f t="shared" si="37"/>
        <v>400</v>
      </c>
      <c r="XE4">
        <f t="shared" si="16"/>
        <v>56.657663592427944</v>
      </c>
      <c r="XG4">
        <f>(Raw!C5)/((Raw!CC5)^(1/2))</f>
        <v>1631.4082740829035</v>
      </c>
      <c r="XH4">
        <f>Raw!BP5</f>
        <v>0.04</v>
      </c>
      <c r="XI4">
        <v>12180</v>
      </c>
      <c r="XJ4">
        <v>0.3</v>
      </c>
      <c r="XK4" s="4" t="s">
        <v>789</v>
      </c>
      <c r="XL4">
        <f t="shared" si="38"/>
        <v>400</v>
      </c>
      <c r="XM4">
        <f t="shared" si="17"/>
        <v>3.7545387902353649</v>
      </c>
      <c r="XR4">
        <f>Raw!CB5</f>
        <v>66.443899999999999</v>
      </c>
      <c r="XS4">
        <f>IF(ABS((Raw!BR5)-(Raw!CJ5))=343.0818,16.89,(Raw!BR5)-(Raw!CJ5))</f>
        <v>-1.5719090444659969</v>
      </c>
      <c r="XT4">
        <f>(LOG10(Raw!C6)-LOG10(MIN(Raw!C$3:C$200)))/2</f>
        <v>0.44476027673995722</v>
      </c>
      <c r="XV4" s="4" t="s">
        <v>789</v>
      </c>
      <c r="XW4">
        <f t="shared" si="39"/>
        <v>400</v>
      </c>
      <c r="XX4">
        <f t="shared" si="18"/>
        <v>13.179816727180885</v>
      </c>
      <c r="YC4">
        <v>1005.66760093161</v>
      </c>
      <c r="YD4">
        <f>Raw!CC5</f>
        <v>0.38</v>
      </c>
      <c r="YE4">
        <f>((LOG10(Raw!CC6))+ABS(LOG10(MIN(Raw!CC$3:$CC203)))+0.3)/5</f>
        <v>0.40236144580823818</v>
      </c>
      <c r="YF4">
        <v>1.0012902965486801</v>
      </c>
      <c r="YG4">
        <v>0.362156501934565</v>
      </c>
      <c r="YH4">
        <v>0.13798804219041999</v>
      </c>
      <c r="YI4">
        <v>5.0928258084548102E-2</v>
      </c>
      <c r="YJ4">
        <v>1.50604393267135E-2</v>
      </c>
      <c r="YM4" s="10"/>
      <c r="YP4">
        <v>2</v>
      </c>
      <c r="YQ4">
        <v>2</v>
      </c>
      <c r="YR4">
        <f>YR3</f>
        <v>34</v>
      </c>
      <c r="YT4">
        <v>1005.66760093161</v>
      </c>
      <c r="YU4">
        <v>0.38</v>
      </c>
      <c r="YV4" s="79">
        <v>3.92177950054578E-10</v>
      </c>
      <c r="YY4">
        <v>10170</v>
      </c>
      <c r="YZ4" s="80">
        <v>4.7221124688049002E-9</v>
      </c>
      <c r="ZB4">
        <v>2731.7581146637599</v>
      </c>
      <c r="ZC4">
        <v>1.5981624372122501E-3</v>
      </c>
      <c r="ZE4">
        <v>2502.1855911960502</v>
      </c>
      <c r="ZF4" s="10" t="s">
        <v>790</v>
      </c>
      <c r="ZH4">
        <v>8970</v>
      </c>
      <c r="ZI4">
        <v>10809.7</v>
      </c>
      <c r="ZJ4" s="4" t="s">
        <v>789</v>
      </c>
      <c r="ZK4">
        <f t="shared" si="40"/>
        <v>420</v>
      </c>
      <c r="ZL4" s="81">
        <f t="shared" si="19"/>
        <v>4568.4321317392496</v>
      </c>
    </row>
    <row r="5" spans="1:688">
      <c r="A5" s="37">
        <f>Raw!CC6*1000</f>
        <v>1030</v>
      </c>
      <c r="B5" s="37">
        <f>Raw!N6</f>
        <v>6.8392405899333504</v>
      </c>
      <c r="C5" s="37">
        <f>Raw!O6</f>
        <v>0.81392946401911104</v>
      </c>
      <c r="E5" s="37">
        <f>(Raw!C6)/((Raw!CC6*1000)^(1/2))</f>
        <v>77.965219609305962</v>
      </c>
      <c r="F5" s="37">
        <f>Raw!N6</f>
        <v>6.8392405899333504</v>
      </c>
      <c r="G5" s="37">
        <f>Raw!O6</f>
        <v>0.81392946401911104</v>
      </c>
      <c r="I5" s="37">
        <f>(Raw!C6)/((Raw!CC6*1000)^(1/3))</f>
        <v>247.76527800649779</v>
      </c>
      <c r="J5" s="37">
        <f>Raw!N6</f>
        <v>6.8392405899333504</v>
      </c>
      <c r="K5" s="37">
        <f>Raw!O6</f>
        <v>0.81392946401911104</v>
      </c>
      <c r="M5" s="39">
        <f>Raw!CC6*1000</f>
        <v>1030</v>
      </c>
      <c r="N5" s="39">
        <f>1/(Raw!R6)</f>
        <v>8.0313725490196077</v>
      </c>
      <c r="O5" s="39">
        <f>IF(1/(Raw!R6-Raw!S6)-1/(Raw!R6+Raw!S6)&gt;0,1/(Raw!R6-Raw!S6)-1/(Raw!R6+Raw!S6),2)</f>
        <v>0.46137118459159243</v>
      </c>
      <c r="Q5" s="39">
        <f>(Raw!C6)/((Raw!CC6*1000)^(1/2))</f>
        <v>77.965219609305962</v>
      </c>
      <c r="R5" s="39">
        <f>1/(Raw!R6)</f>
        <v>8.0313725490196077</v>
      </c>
      <c r="S5" s="39">
        <f>IF(1/(Raw!R6-Raw!S6)-1/(Raw!R6+Raw!S6)&gt;0,1/(Raw!R6-Raw!S6)-1/(Raw!R6+Raw!S6),2)</f>
        <v>0.46137118459159243</v>
      </c>
      <c r="U5" s="39">
        <f>(Raw!C6)/((Raw!CC6*1000)^(1/3))</f>
        <v>247.76527800649779</v>
      </c>
      <c r="V5" s="39">
        <f>1/(Raw!R6)</f>
        <v>8.0313725490196077</v>
      </c>
      <c r="W5" s="39">
        <f>IF(1/(Raw!R6-Raw!S6)-1/(Raw!R6+Raw!S6)&gt;0,1/(Raw!R6-Raw!S6)-1/(Raw!R6+Raw!S6),2)</f>
        <v>0.46137118459159243</v>
      </c>
      <c r="Y5" s="41">
        <f>Raw!CC6*1000</f>
        <v>1030</v>
      </c>
      <c r="Z5" s="41">
        <f>1/(Raw!AB6)</f>
        <v>7.8769230769230774</v>
      </c>
      <c r="AA5" s="41">
        <f>IF(1/(Raw!AB6-Raw!AC6)-1/(Raw!AB6+Raw!AC6)&gt;0,1/(Raw!AB6-Raw!AC6)-1/(Raw!AB6+Raw!AC6),5)</f>
        <v>5.5161329828202605</v>
      </c>
      <c r="AC5" s="41">
        <f>(Raw!C6)/((Raw!CC6*1000)^(1/2))</f>
        <v>77.965219609305962</v>
      </c>
      <c r="AD5" s="41">
        <f>1/(Raw!AB6)</f>
        <v>7.8769230769230774</v>
      </c>
      <c r="AE5" s="41">
        <f>IF(1/(Raw!AB6-Raw!AC6)-1/(Raw!AB6+Raw!AC6)&gt;0,1/(Raw!AB6-Raw!AC6)-1/(Raw!AB6+Raw!AC6),5)</f>
        <v>5.5161329828202605</v>
      </c>
      <c r="AG5" s="41">
        <f>(Raw!C6)/((Raw!CC6*1000)^(1/3))</f>
        <v>247.76527800649779</v>
      </c>
      <c r="AH5" s="41">
        <f>1/(Raw!AB6)</f>
        <v>7.8769230769230774</v>
      </c>
      <c r="AI5" s="41">
        <f>IF(1/(Raw!AB6-Raw!AC6)-1/(Raw!AB6+Raw!AC6)&gt;0,1/(Raw!AB6-Raw!AC6)-1/(Raw!AB6+Raw!AC6),5)</f>
        <v>5.5161329828202605</v>
      </c>
      <c r="AK5" s="43">
        <f>Raw!CC6*1000</f>
        <v>1030</v>
      </c>
      <c r="AL5" s="43">
        <f>Raw!BL6</f>
        <v>7.6578666979821897</v>
      </c>
      <c r="AM5" s="43">
        <f>Raw!BM6</f>
        <v>5.1815751342933902</v>
      </c>
      <c r="AO5" s="43">
        <f>(Raw!C6)/((Raw!CC6*1000)^(1/2))</f>
        <v>77.965219609305962</v>
      </c>
      <c r="AP5" s="43">
        <f>Raw!BL6</f>
        <v>7.6578666979821897</v>
      </c>
      <c r="AQ5" s="43">
        <f>Raw!BM6</f>
        <v>5.1815751342933902</v>
      </c>
      <c r="AS5" s="43">
        <f>(Raw!C6)/((Raw!CC6*1000)^(1/3))</f>
        <v>247.76527800649779</v>
      </c>
      <c r="AT5" s="43">
        <f>Raw!BL6</f>
        <v>7.6578666979821897</v>
      </c>
      <c r="AU5" s="43">
        <f>Raw!BM6</f>
        <v>5.1815751342933902</v>
      </c>
      <c r="AW5" s="21">
        <f>Raw!CC6*1000</f>
        <v>1030</v>
      </c>
      <c r="AX5" s="21">
        <f>Raw!BN6</f>
        <v>1.3970975746329</v>
      </c>
      <c r="AY5" s="21">
        <f>Raw!BO6</f>
        <v>0.34440169311332902</v>
      </c>
      <c r="BA5" s="21">
        <f>(Raw!C6)/((Raw!CC6*1000)^(1/2))</f>
        <v>77.965219609305962</v>
      </c>
      <c r="BB5" s="21">
        <f>Raw!BN6</f>
        <v>1.3970975746329</v>
      </c>
      <c r="BC5" s="21">
        <f>Raw!BO6</f>
        <v>0.34440169311332902</v>
      </c>
      <c r="BE5" s="21">
        <f>(Raw!C6)/((Raw!CC6*1000)^(1/3))</f>
        <v>247.76527800649779</v>
      </c>
      <c r="BF5" s="21">
        <f>Raw!BN6</f>
        <v>1.3970975746329</v>
      </c>
      <c r="BG5" s="21">
        <f>Raw!BO6</f>
        <v>0.34440169311332902</v>
      </c>
      <c r="BI5" s="46">
        <f>Raw!C6</f>
        <v>2502.1855911960502</v>
      </c>
      <c r="BJ5" s="46">
        <f>(Raw!C6)/(Raw!CG6)</f>
        <v>0.29402885912997062</v>
      </c>
      <c r="BK5" s="46"/>
      <c r="BM5" s="47">
        <f>Raw!CC6*1000</f>
        <v>1030</v>
      </c>
      <c r="BN5" s="47">
        <f>(Raw!C6)/(Raw!CG6)</f>
        <v>0.29402885912997062</v>
      </c>
      <c r="BO5" s="47"/>
      <c r="BQ5" s="46">
        <f>(Raw!C6)/((Raw!CC6*1000)^(1/2))</f>
        <v>77.965219609305962</v>
      </c>
      <c r="BR5" s="47">
        <f>(Raw!C6)/(Raw!CG6)</f>
        <v>0.29402885912997062</v>
      </c>
      <c r="BS5" s="47"/>
      <c r="BU5" s="49">
        <f>(Raw!C6)/((Raw!CC6*1000)^(1/3))</f>
        <v>247.76527800649779</v>
      </c>
      <c r="BV5" s="49">
        <f>(Raw!C6)/(Raw!CG6)</f>
        <v>0.29402885912997062</v>
      </c>
      <c r="BW5" s="49"/>
      <c r="BY5" s="51">
        <f>Raw!C6</f>
        <v>2502.1855911960502</v>
      </c>
      <c r="BZ5" s="51">
        <f>Raw!BS6</f>
        <v>0.34300000000000003</v>
      </c>
      <c r="CA5" s="51"/>
      <c r="CC5" s="52" t="s">
        <v>787</v>
      </c>
      <c r="CD5" s="53">
        <f t="shared" si="41"/>
        <v>2.4</v>
      </c>
      <c r="CE5" s="53">
        <f>CE3</f>
        <v>61</v>
      </c>
      <c r="CG5" s="54" t="s">
        <v>787</v>
      </c>
      <c r="CH5" s="55" t="e">
        <f t="shared" si="42"/>
        <v>#N/A</v>
      </c>
      <c r="CI5" s="55" t="e">
        <f>CI3</f>
        <v>#N/A</v>
      </c>
      <c r="CK5" s="54" t="s">
        <v>787</v>
      </c>
      <c r="CL5" s="55" t="e">
        <f t="shared" si="43"/>
        <v>#N/A</v>
      </c>
      <c r="CM5" s="55" t="e">
        <f>CM3</f>
        <v>#N/A</v>
      </c>
      <c r="CO5" s="56" t="s">
        <v>787</v>
      </c>
      <c r="CP5" s="57" t="e">
        <f t="shared" si="44"/>
        <v>#N/A</v>
      </c>
      <c r="CQ5" s="57" t="e">
        <f>CQ3</f>
        <v>#N/A</v>
      </c>
      <c r="CS5" s="56" t="s">
        <v>787</v>
      </c>
      <c r="CT5" s="57" t="e">
        <f t="shared" si="45"/>
        <v>#N/A</v>
      </c>
      <c r="CU5" s="57" t="e">
        <f>CU3</f>
        <v>#N/A</v>
      </c>
      <c r="CW5" s="56" t="s">
        <v>787</v>
      </c>
      <c r="CX5" s="57" t="e">
        <f t="shared" si="46"/>
        <v>#N/A</v>
      </c>
      <c r="CY5" s="57" t="e">
        <f>CY3</f>
        <v>#N/A</v>
      </c>
      <c r="DA5" s="56" t="s">
        <v>787</v>
      </c>
      <c r="DB5" s="57" t="e">
        <f t="shared" si="47"/>
        <v>#N/A</v>
      </c>
      <c r="DC5" s="57" t="e">
        <f>DC3</f>
        <v>#N/A</v>
      </c>
      <c r="DE5" s="56" t="s">
        <v>787</v>
      </c>
      <c r="DF5" s="57" t="e">
        <f t="shared" si="48"/>
        <v>#N/A</v>
      </c>
      <c r="DG5" s="57" t="e">
        <f>DG3</f>
        <v>#N/A</v>
      </c>
      <c r="DI5" s="59">
        <f t="shared" si="20"/>
        <v>460</v>
      </c>
      <c r="DJ5" s="59">
        <f t="shared" si="0"/>
        <v>3.8137800229206298</v>
      </c>
      <c r="DL5" s="25">
        <f t="shared" si="21"/>
        <v>460</v>
      </c>
      <c r="DM5" s="25">
        <f t="shared" si="1"/>
        <v>5.2216607938114432</v>
      </c>
      <c r="DO5" s="39">
        <f t="shared" si="2"/>
        <v>1030</v>
      </c>
      <c r="DP5" s="39">
        <f t="shared" si="3"/>
        <v>8.0313725490196077</v>
      </c>
      <c r="DQ5" s="39">
        <f t="shared" si="4"/>
        <v>0.46137118459159243</v>
      </c>
      <c r="DS5" s="39">
        <f t="shared" si="5"/>
        <v>77.965219609305962</v>
      </c>
      <c r="DT5" s="39">
        <f t="shared" si="6"/>
        <v>8.0313725490196077</v>
      </c>
      <c r="DU5" s="39">
        <f t="shared" si="7"/>
        <v>0.46137118459159243</v>
      </c>
      <c r="DW5" s="39">
        <f t="shared" si="8"/>
        <v>247.76527800649779</v>
      </c>
      <c r="DX5" s="39">
        <f t="shared" si="9"/>
        <v>8.0313725490196077</v>
      </c>
      <c r="DY5" s="39">
        <f t="shared" si="10"/>
        <v>0.46137118459159243</v>
      </c>
      <c r="EA5" s="61">
        <f>Raw!N6</f>
        <v>6.8392405899333504</v>
      </c>
      <c r="EB5" s="61">
        <f>Raw!O6</f>
        <v>0.81392946401911104</v>
      </c>
      <c r="EC5" s="61">
        <f>1/Raw!R6</f>
        <v>8.0313725490196077</v>
      </c>
      <c r="ED5" s="61">
        <f>1/(Raw!R6-Raw!S6)-1/(Raw!R6+Raw!S6)</f>
        <v>0.46137118459159243</v>
      </c>
      <c r="EF5" s="62">
        <f>Raw!N6</f>
        <v>6.8392405899333504</v>
      </c>
      <c r="EG5" s="61">
        <f>Raw!O6</f>
        <v>0.81392946401911104</v>
      </c>
      <c r="EH5" s="61">
        <f>1/Raw!AB6</f>
        <v>7.8769230769230774</v>
      </c>
      <c r="EI5" s="61">
        <f>1/(Raw!AB6-Raw!AC6)-1/(Raw!AB6+Raw!AC6)</f>
        <v>5.5161329828202605</v>
      </c>
      <c r="EK5" s="37">
        <f>Raw!CB6</f>
        <v>2.8765000000000001</v>
      </c>
      <c r="EL5" s="72">
        <f>(Raw!C6)/(Raw!CG6)</f>
        <v>0.29402885912997062</v>
      </c>
      <c r="EN5" s="37">
        <f>Raw!BS6</f>
        <v>0.34300000000000003</v>
      </c>
      <c r="EO5" s="72">
        <f>(Raw!C6)/(Raw!CG6)</f>
        <v>0.29402885912997062</v>
      </c>
      <c r="EQ5" s="64">
        <f>(Raw!C6)/((Raw!CC6*1000)^(1/3))</f>
        <v>247.76527800649779</v>
      </c>
      <c r="ER5" s="64">
        <f>Raw!BZ6</f>
        <v>263.31320261955301</v>
      </c>
      <c r="ET5" s="64">
        <f>Raw!BN6</f>
        <v>1.3970975746329</v>
      </c>
      <c r="EU5" s="64">
        <f>Raw!BZ6</f>
        <v>263.31320261955301</v>
      </c>
      <c r="EW5" s="66">
        <f>Raw!AI6</f>
        <v>1.32089508217661E-3</v>
      </c>
      <c r="EX5" s="66">
        <f>Raw!BZ6</f>
        <v>263.31320261955301</v>
      </c>
      <c r="EZ5" s="73">
        <f>Raw!AI6</f>
        <v>1.32089508217661E-3</v>
      </c>
      <c r="FA5" s="66">
        <f>Raw!F6</f>
        <v>3.7383588703669403E-2</v>
      </c>
      <c r="FB5" s="66">
        <f>Raw!G6</f>
        <v>1.2006198248428201E-2</v>
      </c>
      <c r="FD5" s="66">
        <f>(Raw!C6)/((Raw!CC6*1000)^(1/3))</f>
        <v>247.76527800649779</v>
      </c>
      <c r="FE5" s="66">
        <f>(Raw!BZ6)*(Raw!AI6)</f>
        <v>0.34780911441234086</v>
      </c>
      <c r="FG5" s="59">
        <f>Raw!CJ6</f>
        <v>348.72803163985901</v>
      </c>
      <c r="FH5" s="59">
        <f>Raw!BR6</f>
        <v>347.10500000000002</v>
      </c>
      <c r="FJ5" s="25">
        <f>Raw!CB6</f>
        <v>2.8765000000000001</v>
      </c>
      <c r="FK5" s="25">
        <f>(Raw!BR6)-(Raw!CJ6)</f>
        <v>-1.6230316398589935</v>
      </c>
      <c r="FM5" s="68" t="str">
        <f t="shared" si="22"/>
        <v xml:space="preserve"> </v>
      </c>
      <c r="FN5" s="68">
        <f>(Raw!C6)/((Raw!CC6*1000)^(1/3))</f>
        <v>247.76527800649779</v>
      </c>
      <c r="FO5" s="68">
        <f>(10^($FM$2*Raw!CB6))*(Raw!D6)</f>
        <v>2.5692981673516527E-2</v>
      </c>
      <c r="FP5" s="68">
        <f>(10^($FM$2*Raw!CB6))*(Raw!E6)</f>
        <v>5.7008395052789776E-3</v>
      </c>
      <c r="FR5" s="68" t="str">
        <f t="shared" si="23"/>
        <v xml:space="preserve"> </v>
      </c>
      <c r="FS5" s="74">
        <f>(Raw!C6)/((Raw!CC6*1000)^(1/3))</f>
        <v>247.76527800649779</v>
      </c>
      <c r="FT5" s="68">
        <f>(10^($FR$2*Raw!CB6))*(Raw!F6)</f>
        <v>3.5494249266500411E-2</v>
      </c>
      <c r="FU5" s="68">
        <f>(10^($FR$2*Raw!CB6))*(Raw!G6)</f>
        <v>1.1399413703984555E-2</v>
      </c>
      <c r="FW5" s="68" t="str">
        <f t="shared" si="24"/>
        <v xml:space="preserve"> </v>
      </c>
      <c r="FX5" s="74">
        <f>(Raw!C6)/((Raw!CC6*1000)^(1/3))</f>
        <v>247.76527800649779</v>
      </c>
      <c r="FY5" s="74">
        <f>(10^($FW$2*Raw!CB6))*(Raw!BJ6)</f>
        <v>3.1486269185787871E-3</v>
      </c>
      <c r="FZ5" s="74">
        <f>(10^($FW$2*Raw!CB6))*(Raw!BK6)</f>
        <v>1.2154308710998259E-2</v>
      </c>
      <c r="GB5" s="68" t="str">
        <f t="shared" si="25"/>
        <v xml:space="preserve"> </v>
      </c>
      <c r="GC5" s="74">
        <f>IF(  ( (10^($FR$2*Raw!CB6))*(Raw!BM6) )/( (10^($FR$2*Raw!CB6))*(Raw!BL6))&lt;0.9,(Raw!C6)/((Raw!CC6*1000)^(1/3)) )</f>
        <v>247.76527800649779</v>
      </c>
      <c r="GD5" s="74">
        <f>IF(  ( (10^($FR$2*Raw!CB6))*(Raw!BM6) )/( (10^($FR$2*Raw!CB6))*(Raw!BL6))&lt;0.9, (10^($GB$2*Raw!CB6))*(Raw!BL6) )</f>
        <v>7.4334823953034421</v>
      </c>
      <c r="GE5" s="74">
        <f>IF( ( (10^($FR$2*Raw!CB6))*(Raw!BM6) )/( (10^($FR$2*Raw!CB6))*(Raw!BL6))&lt;0.9, (10^($FR$2*Raw!CB6))*(Raw!BM6) )</f>
        <v>4.9197020881961926</v>
      </c>
      <c r="GG5" s="68" t="str">
        <f t="shared" si="26"/>
        <v xml:space="preserve"> </v>
      </c>
      <c r="GH5" s="74">
        <f>IF( ( (10^($GG$2*Raw!CB6))*(Raw!BO6) )/( (10^($GG$2*Raw!CB6))*(Raw!BN6))&lt;0.5,(Raw!C6)/((Raw!CC6*1000)^(1/3)))</f>
        <v>247.76527800649779</v>
      </c>
      <c r="GI5" s="74">
        <f>IF( ( (10^($GG$2*Raw!CB6))*(Raw!BO6) )/( (10^($GG$2*Raw!CB6))*(Raw!BN6))&lt;0.5,(10^($GG$2*Raw!CB6))*(Raw!BN6))</f>
        <v>1.3333599733047445</v>
      </c>
      <c r="GJ5" s="74">
        <f>IF( ( (10^($GG$2*Raw!CB6))*(Raw!BO6) )/( (10^($GG$2*Raw!CB6))*(Raw!BN6))&lt;0.5,(10^($GG$2*Raw!CB6))*(Raw!BO6))</f>
        <v>0.32868959239039486</v>
      </c>
      <c r="GL5">
        <f>(Raw!C6)/((Raw!CC6*1000)^(1/3))</f>
        <v>247.76527800649779</v>
      </c>
      <c r="GM5" s="75">
        <f>Raw!U6</f>
        <v>0.1416015625</v>
      </c>
      <c r="GN5" s="75">
        <f>(LOG(Raw!CC6)+5)/25</f>
        <v>0.20051348898820687</v>
      </c>
      <c r="GO5">
        <f>(Raw!C6)/((Raw!CC6*1000)^(1/3))</f>
        <v>247.76527800649779</v>
      </c>
      <c r="GP5" s="75">
        <f>Raw!W6</f>
        <v>0.15625</v>
      </c>
      <c r="GR5">
        <f>(Raw!C6)/((Raw!CC6*1000)^(1/3))</f>
        <v>247.76527800649779</v>
      </c>
      <c r="GS5" s="75">
        <f>Raw!AE6</f>
        <v>0.21484375</v>
      </c>
      <c r="GU5">
        <f>(Raw!C6)/((Raw!CC6*1000)^(1/3))</f>
        <v>247.76527800649779</v>
      </c>
      <c r="GV5" s="75">
        <f>Raw!AG6</f>
        <v>0.2734375</v>
      </c>
      <c r="GX5">
        <f>(Raw!C6)/((Raw!CC6*1000)^(1/3))</f>
        <v>247.76527800649779</v>
      </c>
      <c r="GY5">
        <f>Raw!BQ6</f>
        <v>1.3</v>
      </c>
      <c r="HA5">
        <f>Raw!C6</f>
        <v>2502.1855911960502</v>
      </c>
      <c r="HB5" s="75">
        <f>Raw!U6</f>
        <v>0.1416015625</v>
      </c>
      <c r="HC5" s="4"/>
      <c r="HD5">
        <f>Raw!C6</f>
        <v>2502.1855911960502</v>
      </c>
      <c r="HE5" s="75">
        <f>Raw!W6</f>
        <v>0.15625</v>
      </c>
      <c r="HG5">
        <f>Raw!C6</f>
        <v>2502.1855911960502</v>
      </c>
      <c r="HH5" s="75">
        <f>Raw!AE6</f>
        <v>0.21484375</v>
      </c>
      <c r="HJ5">
        <f>Raw!C6</f>
        <v>2502.1855911960502</v>
      </c>
      <c r="HK5" s="75">
        <f>Raw!AG6</f>
        <v>0.2734375</v>
      </c>
      <c r="HM5">
        <f>Raw!C6</f>
        <v>2502.1855911960502</v>
      </c>
      <c r="HN5">
        <f>Raw!BQ6</f>
        <v>1.3</v>
      </c>
      <c r="HP5">
        <f>Raw!CC6*1000</f>
        <v>1030</v>
      </c>
      <c r="HQ5">
        <f>Raw!N6</f>
        <v>6.8392405899333504</v>
      </c>
      <c r="HR5">
        <f>MIN(ABS(Raw!CB6)/100,0.3)</f>
        <v>2.8764999999999999E-2</v>
      </c>
      <c r="HS5" t="str">
        <f>IF( Raw!CB6&gt;0,"@rgb(255,0,0)","@rgb(0,128,255)" )</f>
        <v>@rgb(255,0,0)</v>
      </c>
      <c r="HU5" t="str">
        <f t="shared" si="27"/>
        <v xml:space="preserve"> </v>
      </c>
      <c r="HV5" t="b">
        <f>IF(Raw!CC6&gt;7,(Raw!C6)/((Raw!CC6*1000)^(1/3)))</f>
        <v>0</v>
      </c>
      <c r="HW5" t="b">
        <f>IF(Raw!CC6&gt;7,(10^($FM$2*Raw!CB6))*(Raw!D6))</f>
        <v>0</v>
      </c>
      <c r="HX5" t="b">
        <f>IF(Raw!CC6&gt;7,(10^($HU$2*Raw!CB6))*(Raw!E6))</f>
        <v>0</v>
      </c>
      <c r="IA5" t="b">
        <f>IF(Raw!CC6&gt;7,(Raw!C6)/((Raw!CC6*1000)^(1/3)))</f>
        <v>0</v>
      </c>
      <c r="IB5" t="b">
        <f>IF(Raw!CC6&gt;7,(10^($HZ$2*Raw!CB6))*(Raw!F6))</f>
        <v>0</v>
      </c>
      <c r="IC5" t="b">
        <f>IF(Raw!CC6&gt;7,(10^($HZ$2*Raw!CB6))*(Raw!G6))</f>
        <v>0</v>
      </c>
      <c r="IF5" t="b">
        <f>IF(Raw!CC6&gt;7,(Raw!C6)/((Raw!CC6*1000)^(1/3)))</f>
        <v>0</v>
      </c>
      <c r="IG5" t="b">
        <f>IF(Raw!CC6&gt;7,(10^($IE$2*Raw!CB6))*(Raw!BJ6))</f>
        <v>0</v>
      </c>
      <c r="IH5" t="b">
        <f>IF(Raw!CC6&gt;7,(10^($IE$2*Raw!CB6))*(Raw!BK6))</f>
        <v>0</v>
      </c>
      <c r="IJ5" t="str">
        <f t="shared" si="28"/>
        <v xml:space="preserve"> </v>
      </c>
      <c r="IK5" t="b">
        <f>IF(Raw!CC6&gt;7,(Raw!C6)/((Raw!CC6*1000)^(1/3)))</f>
        <v>0</v>
      </c>
      <c r="IL5" t="b">
        <f>IF(Raw!CC6&gt;7,(10^($IJ$2*Raw!CB6))*(Raw!BL6))</f>
        <v>0</v>
      </c>
      <c r="IM5" t="b">
        <f>IF(Raw!CC6&gt;7,(10^($IJ$2*Raw!CB6))*(Raw!BM6))</f>
        <v>0</v>
      </c>
      <c r="IO5" t="str">
        <f t="shared" si="29"/>
        <v xml:space="preserve"> </v>
      </c>
      <c r="IP5" t="b">
        <f>IF(Raw!CC6&gt;7,(Raw!C6)/((Raw!CC6*1000)^(1/3)))</f>
        <v>0</v>
      </c>
      <c r="IQ5" t="b">
        <f>IF(Raw!CC6&gt;7,(10^($IO$2*Raw!CB6))*(Raw!BN6))</f>
        <v>0</v>
      </c>
      <c r="IR5" t="b">
        <f>IF(Raw!CC6&gt;7,(10^($IO$2*Raw!CB6))*(Raw!BO6))</f>
        <v>0</v>
      </c>
      <c r="IT5" s="68" t="str">
        <f t="shared" si="30"/>
        <v xml:space="preserve"> </v>
      </c>
      <c r="IU5" s="68">
        <f>IF(Raw!CC6&lt;3.5,(Raw!C6)/((Raw!CC6*1000)^(1/3)))</f>
        <v>247.76527800649779</v>
      </c>
      <c r="IV5" s="68">
        <f>IF(Raw!CC6&lt;3.5,(10^($IT$2*Raw!CB6))*(Raw!D6))</f>
        <v>2.5732151644487361E-2</v>
      </c>
      <c r="IW5" s="68">
        <f>IF(Raw!CC6&lt;3.5,(10^($IT$2*Raw!CB6))*(Raw!E6))</f>
        <v>5.7095306615164536E-3</v>
      </c>
      <c r="IY5" s="68" t="str">
        <f t="shared" si="31"/>
        <v xml:space="preserve"> </v>
      </c>
      <c r="IZ5" s="74">
        <f>IF(Raw!CC6&lt;3.5,(Raw!C6)/((Raw!CC6*1000)^(1/3)))</f>
        <v>247.76527800649779</v>
      </c>
      <c r="JA5" s="68">
        <f>IF(Raw!CC6&lt;3.5,(10^($IY$2*Raw!CB6))*(Raw!F6))</f>
        <v>3.5560136134826156E-2</v>
      </c>
      <c r="JB5" s="68">
        <f>IF(Raw!CC6&lt;3.5,(10^($IY$2*Raw!CB6))*(Raw!G6))</f>
        <v>1.1420574080249055E-2</v>
      </c>
      <c r="JD5" s="68" t="str">
        <f t="shared" si="32"/>
        <v xml:space="preserve"> </v>
      </c>
      <c r="JE5" s="74">
        <f>IF(Raw!CC6&lt;3.5,(Raw!C6)/((Raw!CC6*1000)^(1/3)))</f>
        <v>247.76527800649779</v>
      </c>
      <c r="JF5" s="74">
        <f>IF(Raw!CC6&lt;3.5,(10^($JD$2*Raw!CB6))*(Raw!BJ6))</f>
        <v>3.133232293358215E-3</v>
      </c>
      <c r="JG5" s="74">
        <f>IF(Raw!CC6&lt;3.5,(10^($JD$2*Raw!CB6))*(Raw!BK6))</f>
        <v>1.2094882481006741E-2</v>
      </c>
      <c r="JI5" s="68" t="str">
        <f t="shared" si="33"/>
        <v xml:space="preserve"> </v>
      </c>
      <c r="JJ5" s="74">
        <f>IF( AND( Raw!CC6&lt;3.5, ( (10^($JI$2*Raw!CB6))*(Raw!BM6) )/( (10^($JI$2*Raw!CB6))*(Raw!BL6))&lt;0.9 ),(Raw!C6)/((Raw!CC6*1000)^(1/3)) )</f>
        <v>247.76527800649779</v>
      </c>
      <c r="JK5" s="74">
        <f>IF( AND( Raw!CC6&lt;3.5, ( (10^($JI$2*Raw!CB6))*(Raw!BM6) )/( (10^($JI$2*Raw!CB6))*(Raw!BL6))&lt;0.9 ), (10^($JI$2*Raw!CB6))*(Raw!BL6) )</f>
        <v>7.5525901392178696</v>
      </c>
      <c r="JL5" s="74">
        <f>IF( AND( Raw!CC6&lt;3.5, ( (10^($JI$2*Raw!CB6))*(Raw!BM6) )/( (10^($JI$2*Raw!CB6))*(Raw!BL6))&lt;0.9 ), (10^($JI$2*Raw!CB6))*(Raw!BM6) )</f>
        <v>5.1103414055499901</v>
      </c>
      <c r="JN5" s="68" t="str">
        <f t="shared" si="34"/>
        <v xml:space="preserve"> </v>
      </c>
      <c r="JO5" s="74">
        <f>IF( AND( Raw!CC6&lt;3.5, ( (10^($JN$2*Raw!CB6))*(Raw!BO6) )/( (10^($JN$2*Raw!CB6))*(Raw!BN6))&lt;0.5 ),(Raw!C6)/((Raw!CC6*1000)^(1/3)))</f>
        <v>247.76527800649779</v>
      </c>
      <c r="JP5" s="74">
        <f>IF( AND( Raw!CC6&lt;3.5, ( (10^($JN$2*Raw!CB6))*(Raw!BO6) )/( (10^($JN$2*Raw!CB6))*(Raw!BN6))&lt;0.5 ),(10^($JN$2*Raw!CB6))*(Raw!BN6))</f>
        <v>1.3892541849508178</v>
      </c>
      <c r="JQ5" s="74">
        <f>IF( AND( Raw!CC6&lt;3.5, ( (10^($JN$2*Raw!CB6))*(Raw!BO6) )/( (10^($JN$2*Raw!CB6))*(Raw!BN6))&lt;0.5 ),(10^($JN$2*Raw!CB6))*(Raw!BO6))</f>
        <v>0.34246820132628147</v>
      </c>
      <c r="JS5">
        <v>250</v>
      </c>
      <c r="JW5">
        <v>250</v>
      </c>
      <c r="JX5">
        <v>7.2495575221238902</v>
      </c>
      <c r="JY5" s="76">
        <v>7.2495575221238902</v>
      </c>
      <c r="KA5">
        <v>250</v>
      </c>
      <c r="KB5">
        <v>7.2495575221238902</v>
      </c>
      <c r="KC5">
        <v>7.2495575221238902</v>
      </c>
      <c r="KE5">
        <v>480</v>
      </c>
      <c r="KF5">
        <v>3.2430937103670199</v>
      </c>
      <c r="KG5">
        <v>0.21508909927848899</v>
      </c>
      <c r="KI5">
        <v>480</v>
      </c>
      <c r="KJ5">
        <v>2.61099601593626</v>
      </c>
      <c r="KK5">
        <v>1.3373233139463099E-4</v>
      </c>
      <c r="KM5">
        <v>480</v>
      </c>
      <c r="KN5">
        <v>3.6571428571428601</v>
      </c>
      <c r="KO5">
        <v>3.40195514649672E-3</v>
      </c>
      <c r="KQ5">
        <f>Raw!CC6*1000</f>
        <v>1030</v>
      </c>
      <c r="KR5">
        <f>Raw!N6</f>
        <v>6.8392405899333504</v>
      </c>
      <c r="KS5">
        <f>(1/ABS(Raw!BL6))*2</f>
        <v>0.26116934113347651</v>
      </c>
      <c r="KU5">
        <f>Raw!CC6*1000</f>
        <v>1030</v>
      </c>
      <c r="KV5">
        <f>Raw!N6</f>
        <v>6.8392405899333504</v>
      </c>
      <c r="KW5">
        <f>MIN(1/ABS(Raw!BN6)/2,0.8)</f>
        <v>0.35788480996495864</v>
      </c>
      <c r="KY5">
        <f>Raw!CC6*1000</f>
        <v>1030</v>
      </c>
      <c r="KZ5">
        <f>Raw!CP6</f>
        <v>6.9068102830511799</v>
      </c>
      <c r="LA5">
        <f t="shared" si="11"/>
        <v>6.8392405899333504</v>
      </c>
      <c r="LE5" s="82"/>
      <c r="NJ5" s="76"/>
      <c r="NV5" s="76"/>
      <c r="OH5" s="76"/>
      <c r="OT5" s="76"/>
      <c r="PF5" s="76"/>
      <c r="PR5" s="76"/>
      <c r="QD5" s="76"/>
      <c r="QP5" s="76"/>
      <c r="RB5" s="76"/>
      <c r="RN5" s="76"/>
      <c r="RZ5" s="76"/>
      <c r="SL5" s="76"/>
      <c r="SX5" s="76"/>
      <c r="TJ5" s="76"/>
      <c r="TV5" s="76"/>
      <c r="UF5">
        <f>IF(Raw!CC6&lt;3.5,Raw!C6)</f>
        <v>2502.1855911960502</v>
      </c>
      <c r="UG5">
        <f>MAX(UF:UF)</f>
        <v>8929.4321847272004</v>
      </c>
      <c r="UH5">
        <f t="shared" si="49"/>
        <v>666.96928738908798</v>
      </c>
      <c r="UI5">
        <f>UI3</f>
        <v>1</v>
      </c>
      <c r="UK5" t="b">
        <f>IF(Raw!CC6&gt;7,Raw!C6)</f>
        <v>0</v>
      </c>
      <c r="UL5">
        <f>MAX(UK:UK)</f>
        <v>17256.049642383699</v>
      </c>
      <c r="UM5">
        <f t="shared" si="50"/>
        <v>1735.1509579749063</v>
      </c>
      <c r="UN5">
        <f>UN3</f>
        <v>1</v>
      </c>
      <c r="UP5">
        <f>Raw!C6</f>
        <v>2502.1855911960502</v>
      </c>
      <c r="UQ5">
        <f>MAX(UP:UP)</f>
        <v>17256.049642383699</v>
      </c>
      <c r="UR5">
        <f t="shared" si="51"/>
        <v>1000.0339856953478</v>
      </c>
      <c r="US5">
        <f>US3</f>
        <v>1</v>
      </c>
      <c r="UU5" t="str">
        <f t="shared" ref="UU5:UU36" si="54">IF(ROW()=2,-0.0078," ")</f>
        <v xml:space="preserve"> </v>
      </c>
      <c r="UV5" t="b">
        <f>IF(AND(Raw!BL6&lt;$UU$3,Raw!BL6&gt;$UU$4),(Raw!C6)/((Raw!CC6*1000)^(1/3)))</f>
        <v>0</v>
      </c>
      <c r="UW5" t="b">
        <f>IF(AND(Raw!BL6&lt;$UU$3,Raw!BL6&gt;$UU$4),(10^($UU$2*Raw!CB6))*(Raw!D6))</f>
        <v>0</v>
      </c>
      <c r="UX5" t="b">
        <f>IF(AND(Raw!BL6&lt;$UU$3,Raw!BL6&gt;$UU$4),(10^($FM$2*Raw!CB6))*(Raw!E6))</f>
        <v>0</v>
      </c>
      <c r="UZ5">
        <f>Raw!C6</f>
        <v>2502.1855911960502</v>
      </c>
      <c r="VA5">
        <f>((LOG10(Raw!CC7))+ABS(LOG10(MIN(Raw!CC$3:$CC204)))+0.3)/5</f>
        <v>0.40236144580823818</v>
      </c>
      <c r="VB5">
        <f>Raw!BQ6</f>
        <v>1.3</v>
      </c>
      <c r="VC5">
        <v>3427.47594099665</v>
      </c>
      <c r="VD5">
        <v>4</v>
      </c>
      <c r="VE5">
        <f>(Raw!C6)/((Raw!CC6)^(1/2))</f>
        <v>2465.4767224062994</v>
      </c>
      <c r="VF5">
        <f>((LOG10(Raw!CC7))+ABS(LOG10(MIN(Raw!CC$3:$CC204)))+0.3)/5</f>
        <v>0.40236144580823818</v>
      </c>
      <c r="VG5">
        <f>Raw!BQ6</f>
        <v>1.3</v>
      </c>
      <c r="VH5">
        <v>5496.2510000000002</v>
      </c>
      <c r="VI5">
        <v>4.4000000000000004</v>
      </c>
      <c r="VK5">
        <f>(Raw!C6)/((Raw!CC6)^(1/2))</f>
        <v>2465.4767224062994</v>
      </c>
      <c r="VL5">
        <f>Raw!BZ6</f>
        <v>263.31320261955301</v>
      </c>
      <c r="VM5">
        <f>MIN(Raw!BL7/150,0.6)</f>
        <v>7.5694784861852674E-2</v>
      </c>
      <c r="VO5">
        <f>(Raw!C6)/((Raw!CC6)^(1/2))</f>
        <v>2465.4767224062994</v>
      </c>
      <c r="VP5">
        <f>Raw!BZ6</f>
        <v>263.31320261955301</v>
      </c>
      <c r="VQ5">
        <f>MIN(Raw!BN7/50,0.6)</f>
        <v>3.02862847846764E-2</v>
      </c>
      <c r="VS5">
        <f>(Raw!C6)/((Raw!CC6)^(1/2))</f>
        <v>2465.4767224062994</v>
      </c>
      <c r="VT5">
        <f>Raw!BZ6</f>
        <v>263.31320261955301</v>
      </c>
      <c r="VU5">
        <f>(LOG10(Raw!AS7)-LOG10(MIN(Raw!AS$3:AS$200)) + 0.1)/10</f>
        <v>0.35348424054865835</v>
      </c>
      <c r="VW5">
        <f>Raw!CB6</f>
        <v>2.8765000000000001</v>
      </c>
      <c r="VX5">
        <f>IF(ABS((Raw!BR6)-(Raw!CJ6))=343.0818,16.89,ABS((Raw!BR6)-(Raw!CJ6)))</f>
        <v>1.6230316398589935</v>
      </c>
      <c r="VY5">
        <f>(LOG10(Raw!C7)-LOG10(MIN(Raw!C$3:C$200)))/2</f>
        <v>0.54628681463530437</v>
      </c>
      <c r="WA5" s="78">
        <v>39651</v>
      </c>
      <c r="WB5">
        <f t="shared" si="12"/>
        <v>7</v>
      </c>
      <c r="WC5">
        <v>3</v>
      </c>
      <c r="WD5">
        <f>WD3</f>
        <v>3</v>
      </c>
      <c r="WF5">
        <v>0.25</v>
      </c>
      <c r="WG5">
        <f t="shared" si="13"/>
        <v>-0.6020599913279624</v>
      </c>
      <c r="WH5">
        <f>MAX(WG2:WG67)</f>
        <v>1.2652896258608302</v>
      </c>
      <c r="WI5">
        <f t="shared" si="52"/>
        <v>-1.4025440413163337</v>
      </c>
      <c r="WJ5">
        <f>WJ3</f>
        <v>2</v>
      </c>
      <c r="WK5">
        <f t="shared" si="53"/>
        <v>6</v>
      </c>
      <c r="WL5">
        <f t="shared" si="35"/>
        <v>3.9578192699925629E-2</v>
      </c>
      <c r="WM5">
        <v>20.926065999999999</v>
      </c>
      <c r="WN5">
        <f t="shared" si="36"/>
        <v>600</v>
      </c>
      <c r="WO5">
        <f t="shared" si="14"/>
        <v>15.729274496843427</v>
      </c>
      <c r="WQ5">
        <f>Raw!BP6</f>
        <v>0.1</v>
      </c>
      <c r="WR5">
        <f>Raw!BZ6</f>
        <v>263.31320261955301</v>
      </c>
      <c r="WT5">
        <f>Raw!N6</f>
        <v>6.8392405899333504</v>
      </c>
      <c r="WU5">
        <f>Raw!CP6</f>
        <v>6.9068102830511799</v>
      </c>
      <c r="WV5">
        <f t="shared" si="15"/>
        <v>6.7569693117829566E-2</v>
      </c>
      <c r="WX5">
        <f>Raw!C6</f>
        <v>2502.1855911960502</v>
      </c>
      <c r="WY5">
        <f>Raw!BP6</f>
        <v>0.1</v>
      </c>
      <c r="WZ5">
        <f>((LOG10(Raw!CC7))+ABS(LOG10(MIN(Raw!CC$3:$CC204)))+0.3)/5</f>
        <v>0.40236144580823818</v>
      </c>
      <c r="XA5">
        <v>4943.1000000000004</v>
      </c>
      <c r="XB5">
        <v>0.15</v>
      </c>
      <c r="XC5">
        <v>102.01802000000001</v>
      </c>
      <c r="XD5">
        <f t="shared" si="37"/>
        <v>600</v>
      </c>
      <c r="XE5">
        <f t="shared" si="16"/>
        <v>42.216107755037058</v>
      </c>
      <c r="XG5">
        <f>(Raw!C6)/((Raw!CC6)^(1/2))</f>
        <v>2465.4767224062994</v>
      </c>
      <c r="XH5">
        <f>Raw!BP6</f>
        <v>0.1</v>
      </c>
      <c r="XI5">
        <v>18553.7</v>
      </c>
      <c r="XJ5">
        <v>0.32</v>
      </c>
      <c r="XK5">
        <v>4.2525399999999998</v>
      </c>
      <c r="XL5">
        <f t="shared" si="38"/>
        <v>600</v>
      </c>
      <c r="XM5">
        <f t="shared" si="17"/>
        <v>3.4104791622304171</v>
      </c>
      <c r="XR5">
        <f>Raw!CB6</f>
        <v>2.8765000000000001</v>
      </c>
      <c r="XS5">
        <f>IF(ABS((Raw!BR6)-(Raw!CJ6))=343.0818,16.89,(Raw!BR6)-(Raw!CJ6))</f>
        <v>-1.6230316398589935</v>
      </c>
      <c r="XT5">
        <f>(LOG10(Raw!C7)-LOG10(MIN(Raw!C$3:C$200)))/2</f>
        <v>0.54628681463530437</v>
      </c>
      <c r="XV5">
        <v>13.373100000000001</v>
      </c>
      <c r="XW5">
        <f t="shared" si="39"/>
        <v>600</v>
      </c>
      <c r="XX5">
        <f t="shared" si="18"/>
        <v>12.58314780074854</v>
      </c>
      <c r="YC5">
        <v>2502.1855911960502</v>
      </c>
      <c r="YD5">
        <f>Raw!CC6</f>
        <v>1.03</v>
      </c>
      <c r="YE5">
        <f>((LOG10(Raw!CC7))+ABS(LOG10(MIN(Raw!CC$3:$CC204)))+0.3)/5</f>
        <v>0.40236144580823818</v>
      </c>
      <c r="YF5" s="79">
        <v>2.6328529171541899E-2</v>
      </c>
      <c r="YG5" s="79">
        <v>3.1891533378616398E-3</v>
      </c>
      <c r="YH5" s="79">
        <v>4.8188102943314199E-4</v>
      </c>
      <c r="YI5" s="10" t="s">
        <v>790</v>
      </c>
      <c r="YJ5" s="10" t="s">
        <v>791</v>
      </c>
      <c r="YK5" s="79"/>
      <c r="YL5" s="79"/>
      <c r="YM5" s="10"/>
      <c r="YN5" s="79"/>
      <c r="YP5">
        <v>2</v>
      </c>
      <c r="YQ5">
        <v>3</v>
      </c>
      <c r="YR5">
        <f>YR3</f>
        <v>34</v>
      </c>
      <c r="YT5">
        <v>2502.1855911960502</v>
      </c>
      <c r="YU5">
        <v>1.03</v>
      </c>
      <c r="YV5" s="79">
        <v>3.1833583543899802E-8</v>
      </c>
      <c r="YY5">
        <v>2320</v>
      </c>
      <c r="YZ5" s="80">
        <v>-8.0736726007253399E-7</v>
      </c>
      <c r="ZB5">
        <v>7188.7483267953203</v>
      </c>
      <c r="ZC5">
        <v>0.43792010192835301</v>
      </c>
      <c r="ZE5">
        <v>3993.6738506525899</v>
      </c>
      <c r="ZF5">
        <v>9.8686022079767007E-3</v>
      </c>
      <c r="ZH5">
        <v>2320</v>
      </c>
      <c r="ZI5">
        <v>8929.43</v>
      </c>
      <c r="ZJ5">
        <v>0.32894593</v>
      </c>
      <c r="ZK5">
        <f t="shared" si="40"/>
        <v>620</v>
      </c>
      <c r="ZL5" s="81">
        <f t="shared" si="19"/>
        <v>5192.8512366484947</v>
      </c>
    </row>
    <row r="6" spans="1:688">
      <c r="A6" s="37">
        <f>Raw!CC7*1000</f>
        <v>1030</v>
      </c>
      <c r="B6" s="37">
        <f>Raw!N7</f>
        <v>2.3732507945216001</v>
      </c>
      <c r="C6" s="37">
        <f>Raw!O7</f>
        <v>6.5952291611211002E-3</v>
      </c>
      <c r="E6" s="37">
        <f>(Raw!C7)/((Raw!CC7*1000)^(1/2))</f>
        <v>124.43827504627158</v>
      </c>
      <c r="F6" s="37">
        <f>Raw!N7</f>
        <v>2.3732507945216001</v>
      </c>
      <c r="G6" s="37">
        <f>Raw!O7</f>
        <v>6.5952291611211002E-3</v>
      </c>
      <c r="I6" s="37">
        <f>(Raw!C7)/((Raw!CC7*1000)^(1/3))</f>
        <v>395.45176639005393</v>
      </c>
      <c r="J6" s="37">
        <f>Raw!N7</f>
        <v>2.3732507945216001</v>
      </c>
      <c r="K6" s="37">
        <f>Raw!O7</f>
        <v>6.5952291611211002E-3</v>
      </c>
      <c r="M6" s="39">
        <f>Raw!CC7*1000</f>
        <v>1030</v>
      </c>
      <c r="N6" s="39">
        <f>1/(Raw!R7)</f>
        <v>3.2251968503937007</v>
      </c>
      <c r="O6" s="39">
        <f>IF(1/(Raw!R7-Raw!S7)-1/(Raw!R7+Raw!S7)&gt;0,1/(Raw!R7-Raw!S7)-1/(Raw!R7+Raw!S7),2)</f>
        <v>4.1148398906878825E-2</v>
      </c>
      <c r="Q6" s="39">
        <f>(Raw!C7)/((Raw!CC7*1000)^(1/2))</f>
        <v>124.43827504627158</v>
      </c>
      <c r="R6" s="39">
        <f>1/(Raw!R7)</f>
        <v>3.2251968503937007</v>
      </c>
      <c r="S6" s="39">
        <f>IF(1/(Raw!R7-Raw!S7)-1/(Raw!R7+Raw!S7)&gt;0,1/(Raw!R7-Raw!S7)-1/(Raw!R7+Raw!S7),2)</f>
        <v>4.1148398906878825E-2</v>
      </c>
      <c r="U6" s="39">
        <f>(Raw!C7)/((Raw!CC7*1000)^(1/3))</f>
        <v>395.45176639005393</v>
      </c>
      <c r="V6" s="39">
        <f>1/(Raw!R7)</f>
        <v>3.2251968503937007</v>
      </c>
      <c r="W6" s="39">
        <f>IF(1/(Raw!R7-Raw!S7)-1/(Raw!R7+Raw!S7)&gt;0,1/(Raw!R7-Raw!S7)-1/(Raw!R7+Raw!S7),2)</f>
        <v>4.1148398906878825E-2</v>
      </c>
      <c r="Y6" s="41">
        <f>Raw!CC7*1000</f>
        <v>1030</v>
      </c>
      <c r="Z6" s="41">
        <f>1/(Raw!AB7)</f>
        <v>3.0117647058823529</v>
      </c>
      <c r="AA6" s="41">
        <f>IF(1/(Raw!AB7-Raw!AC7)-1/(Raw!AB7+Raw!AC7)&gt;0,1/(Raw!AB7-Raw!AC7)-1/(Raw!AB7+Raw!AC7),5)</f>
        <v>2.407090101716753</v>
      </c>
      <c r="AC6" s="41">
        <f>(Raw!C7)/((Raw!CC7*1000)^(1/2))</f>
        <v>124.43827504627158</v>
      </c>
      <c r="AD6" s="41">
        <f>1/(Raw!AB7)</f>
        <v>3.0117647058823529</v>
      </c>
      <c r="AE6" s="41">
        <f>IF(1/(Raw!AB7-Raw!AC7)-1/(Raw!AB7+Raw!AC7)&gt;0,1/(Raw!AB7-Raw!AC7)-1/(Raw!AB7+Raw!AC7),5)</f>
        <v>2.407090101716753</v>
      </c>
      <c r="AG6" s="41">
        <f>(Raw!C7)/((Raw!CC7*1000)^(1/3))</f>
        <v>395.45176639005393</v>
      </c>
      <c r="AH6" s="41">
        <f>1/(Raw!AB7)</f>
        <v>3.0117647058823529</v>
      </c>
      <c r="AI6" s="41">
        <f>IF(1/(Raw!AB7-Raw!AC7)-1/(Raw!AB7+Raw!AC7)&gt;0,1/(Raw!AB7-Raw!AC7)-1/(Raw!AB7+Raw!AC7),5)</f>
        <v>2.407090101716753</v>
      </c>
      <c r="AK6" s="43">
        <f>Raw!CC7*1000</f>
        <v>1030</v>
      </c>
      <c r="AL6" s="43">
        <f>Raw!BL7</f>
        <v>11.354217729277901</v>
      </c>
      <c r="AM6" s="43">
        <f>Raw!BM7</f>
        <v>11.4462829055183</v>
      </c>
      <c r="AO6" s="43">
        <f>(Raw!C7)/((Raw!CC7*1000)^(1/2))</f>
        <v>124.43827504627158</v>
      </c>
      <c r="AP6" s="43">
        <f>Raw!BL7</f>
        <v>11.354217729277901</v>
      </c>
      <c r="AQ6" s="43">
        <f>Raw!BM7</f>
        <v>11.4462829055183</v>
      </c>
      <c r="AS6" s="43">
        <f>(Raw!C7)/((Raw!CC7*1000)^(1/3))</f>
        <v>395.45176639005393</v>
      </c>
      <c r="AT6" s="43">
        <f>Raw!BL7</f>
        <v>11.354217729277901</v>
      </c>
      <c r="AU6" s="43">
        <f>Raw!BM7</f>
        <v>11.4462829055183</v>
      </c>
      <c r="AW6" s="21">
        <f>Raw!CC7*1000</f>
        <v>1030</v>
      </c>
      <c r="AX6" s="21">
        <f>Raw!BN7</f>
        <v>1.51431423923382</v>
      </c>
      <c r="AY6" s="21">
        <f>Raw!BO7</f>
        <v>0.18290939694449199</v>
      </c>
      <c r="BA6" s="21">
        <f>(Raw!C7)/((Raw!CC7*1000)^(1/2))</f>
        <v>124.43827504627158</v>
      </c>
      <c r="BB6" s="21">
        <f>Raw!BN7</f>
        <v>1.51431423923382</v>
      </c>
      <c r="BC6" s="21">
        <f>Raw!BO7</f>
        <v>0.18290939694449199</v>
      </c>
      <c r="BE6" s="21">
        <f>(Raw!C7)/((Raw!CC7*1000)^(1/3))</f>
        <v>395.45176639005393</v>
      </c>
      <c r="BF6" s="21">
        <f>Raw!BN7</f>
        <v>1.51431423923382</v>
      </c>
      <c r="BG6" s="21">
        <f>Raw!BO7</f>
        <v>0.18290939694449199</v>
      </c>
      <c r="BI6" s="46">
        <f>Raw!C7</f>
        <v>3993.6738506525899</v>
      </c>
      <c r="BJ6" s="46">
        <f>(Raw!C7)/(Raw!CG7)</f>
        <v>0.30626333210525997</v>
      </c>
      <c r="BK6" s="46"/>
      <c r="BM6" s="47">
        <f>Raw!CC7*1000</f>
        <v>1030</v>
      </c>
      <c r="BN6" s="47">
        <f>(Raw!C7)/(Raw!CG7)</f>
        <v>0.30626333210525997</v>
      </c>
      <c r="BO6" s="47"/>
      <c r="BQ6" s="46">
        <f>(Raw!C7)/((Raw!CC7*1000)^(1/2))</f>
        <v>124.43827504627158</v>
      </c>
      <c r="BR6" s="47">
        <f>(Raw!C7)/(Raw!CG7)</f>
        <v>0.30626333210525997</v>
      </c>
      <c r="BS6" s="47"/>
      <c r="BU6" s="49">
        <f>(Raw!C7)/((Raw!CC7*1000)^(1/3))</f>
        <v>395.45176639005393</v>
      </c>
      <c r="BV6" s="49">
        <f>(Raw!C7)/(Raw!CG7)</f>
        <v>0.30626333210525997</v>
      </c>
      <c r="BW6" s="49"/>
      <c r="BY6" s="51">
        <f>Raw!C7</f>
        <v>3993.6738506525899</v>
      </c>
      <c r="BZ6" s="51">
        <f>Raw!BS7</f>
        <v>0.33700000000000002</v>
      </c>
      <c r="CA6" s="51"/>
      <c r="CC6" s="53">
        <f>MAX(Raw!$CA$3:$CA$133)</f>
        <v>8</v>
      </c>
      <c r="CD6" s="53">
        <f t="shared" si="41"/>
        <v>3.0999999999999996</v>
      </c>
      <c r="CE6" s="53">
        <f>CE3</f>
        <v>61</v>
      </c>
      <c r="CG6" s="55" t="e">
        <v>#N/A</v>
      </c>
      <c r="CH6" s="55" t="e">
        <f t="shared" si="42"/>
        <v>#N/A</v>
      </c>
      <c r="CI6" s="55" t="e">
        <f>CI3</f>
        <v>#N/A</v>
      </c>
      <c r="CK6" s="55" t="e">
        <v>#N/A</v>
      </c>
      <c r="CL6" s="55" t="e">
        <f t="shared" si="43"/>
        <v>#N/A</v>
      </c>
      <c r="CM6" s="55" t="e">
        <f>CM3</f>
        <v>#N/A</v>
      </c>
      <c r="CO6" s="57">
        <v>0.2</v>
      </c>
      <c r="CP6" s="57" t="e">
        <f t="shared" si="44"/>
        <v>#N/A</v>
      </c>
      <c r="CQ6" s="57" t="e">
        <f>CQ3</f>
        <v>#N/A</v>
      </c>
      <c r="CS6" s="57">
        <v>0.5</v>
      </c>
      <c r="CT6" s="57" t="e">
        <f t="shared" si="45"/>
        <v>#N/A</v>
      </c>
      <c r="CU6" s="57" t="e">
        <f>CU3</f>
        <v>#N/A</v>
      </c>
      <c r="CW6" s="57">
        <v>0.05</v>
      </c>
      <c r="CX6" s="57" t="e">
        <f t="shared" si="46"/>
        <v>#N/A</v>
      </c>
      <c r="CY6" s="57" t="e">
        <f>CY3</f>
        <v>#N/A</v>
      </c>
      <c r="DA6" s="57">
        <v>0.01</v>
      </c>
      <c r="DB6" s="57" t="e">
        <f t="shared" si="47"/>
        <v>#N/A</v>
      </c>
      <c r="DC6" s="57" t="e">
        <f>DC3</f>
        <v>#N/A</v>
      </c>
      <c r="DE6" s="57" t="e">
        <f>DE9</f>
        <v>#N/A</v>
      </c>
      <c r="DF6" s="57" t="e">
        <f t="shared" si="48"/>
        <v>#N/A</v>
      </c>
      <c r="DG6" s="57" t="e">
        <f>DG3</f>
        <v>#N/A</v>
      </c>
      <c r="DI6" s="59">
        <f t="shared" si="20"/>
        <v>610</v>
      </c>
      <c r="DJ6" s="59">
        <f t="shared" si="0"/>
        <v>4.1500549209907636</v>
      </c>
      <c r="DL6" s="25">
        <f t="shared" si="21"/>
        <v>610</v>
      </c>
      <c r="DM6" s="25">
        <f t="shared" si="1"/>
        <v>5.5900464950350619</v>
      </c>
      <c r="DO6" s="39">
        <f t="shared" si="2"/>
        <v>1030</v>
      </c>
      <c r="DP6" s="39">
        <f t="shared" si="3"/>
        <v>3.2251968503937007</v>
      </c>
      <c r="DQ6" s="39">
        <f t="shared" si="4"/>
        <v>4.1148398906878825E-2</v>
      </c>
      <c r="DS6" s="39">
        <f t="shared" si="5"/>
        <v>124.43827504627158</v>
      </c>
      <c r="DT6" s="39">
        <f t="shared" si="6"/>
        <v>3.2251968503937007</v>
      </c>
      <c r="DU6" s="39">
        <f t="shared" si="7"/>
        <v>4.1148398906878825E-2</v>
      </c>
      <c r="DW6" s="39">
        <f t="shared" si="8"/>
        <v>395.45176639005393</v>
      </c>
      <c r="DX6" s="39">
        <f t="shared" si="9"/>
        <v>3.2251968503937007</v>
      </c>
      <c r="DY6" s="39">
        <f t="shared" si="10"/>
        <v>4.1148398906878825E-2</v>
      </c>
      <c r="EA6" s="61">
        <f>Raw!N7</f>
        <v>2.3732507945216001</v>
      </c>
      <c r="EB6" s="61">
        <f>Raw!O7</f>
        <v>6.5952291611211002E-3</v>
      </c>
      <c r="EC6" s="61">
        <f>1/Raw!R7</f>
        <v>3.2251968503937007</v>
      </c>
      <c r="ED6" s="61">
        <f>1/(Raw!R7-Raw!S7)-1/(Raw!R7+Raw!S7)</f>
        <v>4.1148398906878825E-2</v>
      </c>
      <c r="EF6" s="62">
        <f>Raw!N7</f>
        <v>2.3732507945216001</v>
      </c>
      <c r="EG6" s="61">
        <f>Raw!O7</f>
        <v>6.5952291611211002E-3</v>
      </c>
      <c r="EH6" s="61">
        <f>1/Raw!AB7</f>
        <v>3.0117647058823529</v>
      </c>
      <c r="EI6" s="61">
        <f>1/(Raw!AB7-Raw!AC7)-1/(Raw!AB7+Raw!AC7)</f>
        <v>2.407090101716753</v>
      </c>
      <c r="EK6" s="37">
        <f>Raw!CB7</f>
        <v>20.0883</v>
      </c>
      <c r="EL6" s="72">
        <f>(Raw!C7)/(Raw!CG7)</f>
        <v>0.30626333210525997</v>
      </c>
      <c r="EN6" s="37">
        <f>Raw!BS7</f>
        <v>0.33700000000000002</v>
      </c>
      <c r="EO6" s="72">
        <f>(Raw!C7)/(Raw!CG7)</f>
        <v>0.30626333210525997</v>
      </c>
      <c r="EQ6" s="64">
        <f>(Raw!C7)/((Raw!CC7*1000)^(1/3))</f>
        <v>395.45176639005393</v>
      </c>
      <c r="ER6" s="64">
        <f>Raw!BZ7</f>
        <v>553.39319729805004</v>
      </c>
      <c r="ET6" s="64">
        <f>Raw!BN7</f>
        <v>1.51431423923382</v>
      </c>
      <c r="EU6" s="64">
        <f>Raw!BZ7</f>
        <v>553.39319729805004</v>
      </c>
      <c r="EW6" s="66">
        <f>Raw!AI7</f>
        <v>6.7222766121007096E-3</v>
      </c>
      <c r="EX6" s="66">
        <f>Raw!BZ7</f>
        <v>553.39319729805004</v>
      </c>
      <c r="EZ6" s="73">
        <f>Raw!AI7</f>
        <v>6.7222766121007096E-3</v>
      </c>
      <c r="FA6" s="66">
        <f>Raw!F7</f>
        <v>0.122683391501181</v>
      </c>
      <c r="FB6" s="66">
        <f>Raw!G7</f>
        <v>9.9971693349974106E-2</v>
      </c>
      <c r="FD6" s="66">
        <f>(Raw!C7)/((Raw!CC7*1000)^(1/3))</f>
        <v>395.45176639005393</v>
      </c>
      <c r="FE6" s="66">
        <f>(Raw!BZ7)*(Raw!AI7)</f>
        <v>3.7200621474923152</v>
      </c>
      <c r="FG6" s="59">
        <f>Raw!CJ7</f>
        <v>223.94428878203701</v>
      </c>
      <c r="FH6" s="59">
        <f>Raw!BR7</f>
        <v>222.42</v>
      </c>
      <c r="FJ6" s="25">
        <f>Raw!CB7</f>
        <v>20.0883</v>
      </c>
      <c r="FK6" s="25">
        <f>(Raw!BR7)-(Raw!CJ7)</f>
        <v>-1.5242887820370186</v>
      </c>
      <c r="FM6" s="68" t="str">
        <f t="shared" si="22"/>
        <v xml:space="preserve"> </v>
      </c>
      <c r="FN6" s="68">
        <f>(Raw!C7)/((Raw!CC7*1000)^(1/3))</f>
        <v>395.45176639005393</v>
      </c>
      <c r="FO6" s="68">
        <f>(10^($FM$2*Raw!CB7))*(Raw!D7)</f>
        <v>4.6540074314109656E-2</v>
      </c>
      <c r="FP6" s="68">
        <f>(10^($FM$2*Raw!CB7))*(Raw!E7)</f>
        <v>3.4846431706014168E-2</v>
      </c>
      <c r="FR6" s="68" t="str">
        <f t="shared" si="23"/>
        <v xml:space="preserve"> </v>
      </c>
      <c r="FS6" s="74">
        <f>(Raw!C7)/((Raw!CC7*1000)^(1/3))</f>
        <v>395.45176639005393</v>
      </c>
      <c r="FT6" s="68">
        <f>(10^($FR$2*Raw!CB7))*(Raw!F7)</f>
        <v>8.5407180358443635E-2</v>
      </c>
      <c r="FU6" s="68">
        <f>(10^($FR$2*Raw!CB7))*(Raw!G7)</f>
        <v>6.9596221136404318E-2</v>
      </c>
      <c r="FW6" s="68" t="str">
        <f t="shared" si="24"/>
        <v xml:space="preserve"> </v>
      </c>
      <c r="FX6" s="74">
        <f>(Raw!C7)/((Raw!CC7*1000)^(1/3))</f>
        <v>395.45176639005393</v>
      </c>
      <c r="FY6" s="74">
        <f>(10^($FW$2*Raw!CB7))*(Raw!BJ7)</f>
        <v>2.5344146929206623E-2</v>
      </c>
      <c r="FZ6" s="74">
        <f>(10^($FW$2*Raw!CB7))*(Raw!BK7)</f>
        <v>0.13916730844603181</v>
      </c>
      <c r="GB6" s="68" t="str">
        <f t="shared" si="25"/>
        <v xml:space="preserve"> </v>
      </c>
      <c r="GC6" s="74" t="b">
        <f>IF(  ( (10^($FR$2*Raw!CB7))*(Raw!BM7) )/( (10^($FR$2*Raw!CB7))*(Raw!BL7))&lt;0.9,(Raw!C7)/((Raw!CC7*1000)^(1/3)) )</f>
        <v>0</v>
      </c>
      <c r="GD6" s="74" t="b">
        <f>IF(  ( (10^($FR$2*Raw!CB7))*(Raw!BM7) )/( (10^($FR$2*Raw!CB7))*(Raw!BL7))&lt;0.9, (10^($GB$2*Raw!CB7))*(Raw!BL7) )</f>
        <v>0</v>
      </c>
      <c r="GE6" s="74" t="b">
        <f>IF( ( (10^($FR$2*Raw!CB7))*(Raw!BM7) )/( (10^($FR$2*Raw!CB7))*(Raw!BL7))&lt;0.9, (10^($FR$2*Raw!CB7))*(Raw!BM7) )</f>
        <v>0</v>
      </c>
      <c r="GG6" s="68" t="str">
        <f t="shared" si="26"/>
        <v xml:space="preserve"> </v>
      </c>
      <c r="GH6" s="74">
        <f>IF( ( (10^($GG$2*Raw!CB7))*(Raw!BO7) )/( (10^($GG$2*Raw!CB7))*(Raw!BN7))&lt;0.5,(Raw!C7)/((Raw!CC7*1000)^(1/3)))</f>
        <v>395.45176639005393</v>
      </c>
      <c r="GI6" s="74">
        <f>IF( ( (10^($GG$2*Raw!CB7))*(Raw!BO7) )/( (10^($GG$2*Raw!CB7))*(Raw!BN7))&lt;0.5,(10^($GG$2*Raw!CB7))*(Raw!BN7))</f>
        <v>1.0929328787990851</v>
      </c>
      <c r="GJ6" s="74">
        <f>IF( ( (10^($GG$2*Raw!CB7))*(Raw!BO7) )/( (10^($GG$2*Raw!CB7))*(Raw!BN7))&lt;0.5,(10^($GG$2*Raw!CB7))*(Raw!BO7))</f>
        <v>0.1320120280075377</v>
      </c>
      <c r="GL6">
        <f>(Raw!C7)/((Raw!CC7*1000)^(1/3))</f>
        <v>395.45176639005393</v>
      </c>
      <c r="GM6" s="75">
        <f>Raw!U7</f>
        <v>0.330810546875</v>
      </c>
      <c r="GN6" s="75">
        <f>(LOG(Raw!CC7)+5)/25</f>
        <v>0.20051348898820687</v>
      </c>
      <c r="GO6">
        <f>(Raw!C7)/((Raw!CC7*1000)^(1/3))</f>
        <v>395.45176639005393</v>
      </c>
      <c r="GP6" s="75">
        <f>Raw!W7</f>
        <v>0.33447265625</v>
      </c>
      <c r="GR6">
        <f>(Raw!C7)/((Raw!CC7*1000)^(1/3))</f>
        <v>395.45176639005393</v>
      </c>
      <c r="GS6" s="75">
        <f>Raw!AE7</f>
        <v>0.41015625</v>
      </c>
      <c r="GU6">
        <f>(Raw!C7)/((Raw!CC7*1000)^(1/3))</f>
        <v>395.45176639005393</v>
      </c>
      <c r="GV6" s="75">
        <f>Raw!AG7</f>
        <v>0.5859375</v>
      </c>
      <c r="GX6">
        <f>(Raw!C7)/((Raw!CC7*1000)^(1/3))</f>
        <v>395.45176639005393</v>
      </c>
      <c r="GY6">
        <f>Raw!BQ7</f>
        <v>1.6</v>
      </c>
      <c r="HA6">
        <f>Raw!C7</f>
        <v>3993.6738506525899</v>
      </c>
      <c r="HB6" s="75">
        <f>Raw!U7</f>
        <v>0.330810546875</v>
      </c>
      <c r="HC6" s="4"/>
      <c r="HD6">
        <f>Raw!C7</f>
        <v>3993.6738506525899</v>
      </c>
      <c r="HE6" s="75">
        <f>Raw!W7</f>
        <v>0.33447265625</v>
      </c>
      <c r="HG6">
        <f>Raw!C7</f>
        <v>3993.6738506525899</v>
      </c>
      <c r="HH6" s="75">
        <f>Raw!AE7</f>
        <v>0.41015625</v>
      </c>
      <c r="HJ6">
        <f>Raw!C7</f>
        <v>3993.6738506525899</v>
      </c>
      <c r="HK6" s="75">
        <f>Raw!AG7</f>
        <v>0.5859375</v>
      </c>
      <c r="HM6">
        <f>Raw!C7</f>
        <v>3993.6738506525899</v>
      </c>
      <c r="HN6">
        <f>Raw!BQ7</f>
        <v>1.6</v>
      </c>
      <c r="HP6">
        <f>Raw!CC7*1000</f>
        <v>1030</v>
      </c>
      <c r="HQ6">
        <f>Raw!N7</f>
        <v>2.3732507945216001</v>
      </c>
      <c r="HR6">
        <f>MIN(ABS(Raw!CB7)/100,0.3)</f>
        <v>0.20088300000000001</v>
      </c>
      <c r="HS6" t="str">
        <f>IF( Raw!CB7&gt;0,"@rgb(255,0,0)","@rgb(0,128,255)" )</f>
        <v>@rgb(255,0,0)</v>
      </c>
      <c r="HU6" t="str">
        <f t="shared" si="27"/>
        <v xml:space="preserve"> </v>
      </c>
      <c r="HV6" t="b">
        <f>IF(Raw!CC7&gt;7,(Raw!C7)/((Raw!CC7*1000)^(1/3)))</f>
        <v>0</v>
      </c>
      <c r="HW6" t="b">
        <f>IF(Raw!CC7&gt;7,(10^($FM$2*Raw!CB7))*(Raw!D7))</f>
        <v>0</v>
      </c>
      <c r="HX6" t="b">
        <f>IF(Raw!CC7&gt;7,(10^($HU$2*Raw!CB7))*(Raw!E7))</f>
        <v>0</v>
      </c>
      <c r="IA6" t="b">
        <f>IF(Raw!CC7&gt;7,(Raw!C7)/((Raw!CC7*1000)^(1/3)))</f>
        <v>0</v>
      </c>
      <c r="IB6" t="b">
        <f>IF(Raw!CC7&gt;7,(10^($HZ$2*Raw!CB7))*(Raw!F7))</f>
        <v>0</v>
      </c>
      <c r="IC6" t="b">
        <f>IF(Raw!CC7&gt;7,(10^($HZ$2*Raw!CB7))*(Raw!G7))</f>
        <v>0</v>
      </c>
      <c r="IF6" t="b">
        <f>IF(Raw!CC7&gt;7,(Raw!C7)/((Raw!CC7*1000)^(1/3)))</f>
        <v>0</v>
      </c>
      <c r="IG6" t="b">
        <f>IF(Raw!CC7&gt;7,(10^($IE$2*Raw!CB7))*(Raw!BJ7))</f>
        <v>0</v>
      </c>
      <c r="IH6" t="b">
        <f>IF(Raw!CC7&gt;7,(10^($IE$2*Raw!CB7))*(Raw!BK7))</f>
        <v>0</v>
      </c>
      <c r="IJ6" t="str">
        <f t="shared" si="28"/>
        <v xml:space="preserve"> </v>
      </c>
      <c r="IK6" t="b">
        <f>IF(Raw!CC7&gt;7,(Raw!C7)/((Raw!CC7*1000)^(1/3)))</f>
        <v>0</v>
      </c>
      <c r="IL6" t="b">
        <f>IF(Raw!CC7&gt;7,(10^($IJ$2*Raw!CB7))*(Raw!BL7))</f>
        <v>0</v>
      </c>
      <c r="IM6" t="b">
        <f>IF(Raw!CC7&gt;7,(10^($IJ$2*Raw!CB7))*(Raw!BM7))</f>
        <v>0</v>
      </c>
      <c r="IO6" t="str">
        <f t="shared" si="29"/>
        <v xml:space="preserve"> </v>
      </c>
      <c r="IP6" t="b">
        <f>IF(Raw!CC7&gt;7,(Raw!C7)/((Raw!CC7*1000)^(1/3)))</f>
        <v>0</v>
      </c>
      <c r="IQ6" t="b">
        <f>IF(Raw!CC7&gt;7,(10^($IO$2*Raw!CB7))*(Raw!BN7))</f>
        <v>0</v>
      </c>
      <c r="IR6" t="b">
        <f>IF(Raw!CC7&gt;7,(10^($IO$2*Raw!CB7))*(Raw!BO7))</f>
        <v>0</v>
      </c>
      <c r="IT6" s="68" t="str">
        <f t="shared" si="30"/>
        <v xml:space="preserve"> </v>
      </c>
      <c r="IU6" s="68">
        <f>IF(Raw!CC7&lt;3.5,(Raw!C7)/((Raw!CC7*1000)^(1/3)))</f>
        <v>395.45176639005393</v>
      </c>
      <c r="IV6" s="68">
        <f>IF(Raw!CC7&lt;3.5,(10^($IT$2*Raw!CB7))*(Raw!D7))</f>
        <v>4.7037841181208385E-2</v>
      </c>
      <c r="IW6" s="68">
        <f>IF(Raw!CC7&lt;3.5,(10^($IT$2*Raw!CB7))*(Raw!E7))</f>
        <v>3.5219129846176228E-2</v>
      </c>
      <c r="IY6" s="68" t="str">
        <f t="shared" si="31"/>
        <v xml:space="preserve"> </v>
      </c>
      <c r="IZ6" s="74">
        <f>IF(Raw!CC7&lt;3.5,(Raw!C7)/((Raw!CC7*1000)^(1/3)))</f>
        <v>395.45176639005393</v>
      </c>
      <c r="JA6" s="68">
        <f>IF(Raw!CC7&lt;3.5,(10^($IY$2*Raw!CB7))*(Raw!F7))</f>
        <v>8.6520517473212016E-2</v>
      </c>
      <c r="JB6" s="68">
        <f>IF(Raw!CC7&lt;3.5,(10^($IY$2*Raw!CB7))*(Raw!G7))</f>
        <v>7.0503452304950046E-2</v>
      </c>
      <c r="JD6" s="68" t="str">
        <f t="shared" si="32"/>
        <v xml:space="preserve"> </v>
      </c>
      <c r="JE6" s="74">
        <f>IF(Raw!CC7&lt;3.5,(Raw!C7)/((Raw!CC7*1000)^(1/3)))</f>
        <v>395.45176639005393</v>
      </c>
      <c r="JF6" s="74">
        <f>IF(Raw!CC7&lt;3.5,(10^($JD$2*Raw!CB7))*(Raw!BJ7))</f>
        <v>2.4491328059052929E-2</v>
      </c>
      <c r="JG6" s="74">
        <f>IF(Raw!CC7&lt;3.5,(10^($JD$2*Raw!CB7))*(Raw!BK7))</f>
        <v>0.13448439262003084</v>
      </c>
      <c r="JI6" s="68" t="str">
        <f t="shared" si="33"/>
        <v xml:space="preserve"> </v>
      </c>
      <c r="JJ6" s="74" t="b">
        <f>IF( AND( Raw!CC7&lt;3.5, ( (10^($JI$2*Raw!CB7))*(Raw!BM7) )/( (10^($JI$2*Raw!CB7))*(Raw!BL7))&lt;0.9 ),(Raw!C7)/((Raw!CC7*1000)^(1/3)) )</f>
        <v>0</v>
      </c>
      <c r="JK6" s="74" t="b">
        <f>IF( AND( Raw!CC7&lt;3.5, ( (10^($JI$2*Raw!CB7))*(Raw!BM7) )/( (10^($JI$2*Raw!CB7))*(Raw!BL7))&lt;0.9 ), (10^($JI$2*Raw!CB7))*(Raw!BL7) )</f>
        <v>0</v>
      </c>
      <c r="JL6" s="74" t="b">
        <f>IF( AND( Raw!CC7&lt;3.5, ( (10^($JI$2*Raw!CB7))*(Raw!BM7) )/( (10^($JI$2*Raw!CB7))*(Raw!BL7))&lt;0.9 ), (10^($JI$2*Raw!CB7))*(Raw!BM7) )</f>
        <v>0</v>
      </c>
      <c r="JN6" s="68" t="str">
        <f t="shared" si="34"/>
        <v xml:space="preserve"> </v>
      </c>
      <c r="JO6" s="74">
        <f>IF( AND( Raw!CC7&lt;3.5, ( (10^($JN$2*Raw!CB7))*(Raw!BO7) )/( (10^($JN$2*Raw!CB7))*(Raw!BN7))&lt;0.5 ),(Raw!C7)/((Raw!CC7*1000)^(1/3)))</f>
        <v>395.45176639005393</v>
      </c>
      <c r="JP6" s="74">
        <f>IF( AND( Raw!CC7&lt;3.5, ( (10^($JN$2*Raw!CB7))*(Raw!BO7) )/( (10^($JN$2*Raw!CB7))*(Raw!BN7))&lt;0.5 ),(10^($JN$2*Raw!CB7))*(Raw!BN7))</f>
        <v>1.4559315291850947</v>
      </c>
      <c r="JQ6" s="74">
        <f>IF( AND( Raw!CC7&lt;3.5, ( (10^($JN$2*Raw!CB7))*(Raw!BO7) )/( (10^($JN$2*Raw!CB7))*(Raw!BN7))&lt;0.5 ),(10^($JN$2*Raw!CB7))*(Raw!BO7))</f>
        <v>0.17585752751717915</v>
      </c>
      <c r="JS6">
        <v>70</v>
      </c>
      <c r="JW6">
        <v>70</v>
      </c>
      <c r="JX6">
        <v>4.13737373737374</v>
      </c>
      <c r="JY6">
        <v>4.13737373737374</v>
      </c>
      <c r="KA6">
        <v>70</v>
      </c>
      <c r="KB6">
        <v>4.13737373737374</v>
      </c>
      <c r="KC6">
        <v>4.13737373737374</v>
      </c>
      <c r="KE6">
        <v>80</v>
      </c>
      <c r="KF6">
        <v>2.9843439870852002</v>
      </c>
      <c r="KG6">
        <v>7.6593171587553993E-2</v>
      </c>
      <c r="KI6">
        <v>80</v>
      </c>
      <c r="KJ6">
        <v>2.9414721723518902</v>
      </c>
      <c r="KK6">
        <v>5.3301653514536995E-4</v>
      </c>
      <c r="KM6">
        <v>80</v>
      </c>
      <c r="KN6">
        <v>2.1333333333333302</v>
      </c>
      <c r="KO6">
        <v>2.1983113678771999E-2</v>
      </c>
      <c r="KQ6">
        <f>Raw!CC7*1000</f>
        <v>1030</v>
      </c>
      <c r="KR6">
        <f>Raw!N7</f>
        <v>2.3732507945216001</v>
      </c>
      <c r="KS6">
        <f>(1/ABS(Raw!BL7))*2</f>
        <v>0.17614599681691986</v>
      </c>
      <c r="KU6">
        <f>Raw!CC7*1000</f>
        <v>1030</v>
      </c>
      <c r="KV6">
        <f>Raw!N7</f>
        <v>2.3732507945216001</v>
      </c>
      <c r="KW6">
        <f>MIN(1/ABS(Raw!BN7)/2,0.8)</f>
        <v>0.33018245952239028</v>
      </c>
      <c r="KY6">
        <f>Raw!CC7*1000</f>
        <v>1030</v>
      </c>
      <c r="KZ6">
        <f>Raw!CP7</f>
        <v>2.5398431543961402</v>
      </c>
      <c r="LA6">
        <f t="shared" si="11"/>
        <v>2.3732507945216001</v>
      </c>
      <c r="LO6" s="4"/>
      <c r="MA6" s="4"/>
      <c r="MM6" s="4"/>
      <c r="MY6" s="4"/>
      <c r="NJ6" s="76"/>
      <c r="NK6" s="4"/>
      <c r="NV6" s="76"/>
      <c r="NW6" s="4"/>
      <c r="OH6" s="76"/>
      <c r="OI6" s="4"/>
      <c r="OT6" s="76"/>
      <c r="OU6" s="4"/>
      <c r="PF6" s="76"/>
      <c r="PG6" s="4"/>
      <c r="PR6" s="76"/>
      <c r="PS6" s="4"/>
      <c r="QD6" s="76"/>
      <c r="QE6" s="4"/>
      <c r="QP6" s="76"/>
      <c r="QQ6" s="4"/>
      <c r="RB6" s="76"/>
      <c r="RC6" s="4"/>
      <c r="RN6" s="76"/>
      <c r="RO6" s="4"/>
      <c r="RZ6" s="76"/>
      <c r="SA6" s="4"/>
      <c r="SL6" s="76"/>
      <c r="SM6" s="4"/>
      <c r="SX6" s="76"/>
      <c r="SY6" s="4"/>
      <c r="TJ6" s="76"/>
      <c r="TK6" s="4"/>
      <c r="TV6" s="76"/>
      <c r="TW6" s="4"/>
      <c r="UF6">
        <f>IF(Raw!CC7&lt;3.5,Raw!C7)</f>
        <v>3993.6738506525899</v>
      </c>
      <c r="UG6" s="4"/>
      <c r="UH6">
        <f t="shared" si="49"/>
        <v>839.10393108363201</v>
      </c>
      <c r="UI6">
        <f>UI3</f>
        <v>1</v>
      </c>
      <c r="UK6" t="b">
        <f>IF(Raw!CC7&gt;7,Raw!C7)</f>
        <v>0</v>
      </c>
      <c r="UM6">
        <f t="shared" si="50"/>
        <v>2058.5030139000896</v>
      </c>
      <c r="UN6">
        <f>UN3</f>
        <v>1</v>
      </c>
      <c r="UP6">
        <f>Raw!C7</f>
        <v>3993.6738506525899</v>
      </c>
      <c r="UR6">
        <f t="shared" si="51"/>
        <v>1338.7009785430218</v>
      </c>
      <c r="US6">
        <f>US3</f>
        <v>1</v>
      </c>
      <c r="UU6" t="str">
        <f t="shared" si="54"/>
        <v xml:space="preserve"> </v>
      </c>
      <c r="UV6" t="b">
        <f>IF(AND(Raw!BL7&lt;$UU$3,Raw!BL7&gt;$UU$4),(Raw!C7)/((Raw!CC7*1000)^(1/3)))</f>
        <v>0</v>
      </c>
      <c r="UW6" t="b">
        <f>IF(AND(Raw!BL7&lt;$UU$3,Raw!BL7&gt;$UU$4),(10^($UU$2*Raw!CB7))*(Raw!D7))</f>
        <v>0</v>
      </c>
      <c r="UX6" t="b">
        <f>IF(AND(Raw!BL7&lt;$UU$3,Raw!BL7&gt;$UU$4),(10^($FM$2*Raw!CB7))*(Raw!E7))</f>
        <v>0</v>
      </c>
      <c r="UZ6">
        <f>Raw!C7</f>
        <v>3993.6738506525899</v>
      </c>
      <c r="VA6">
        <f>((LOG10(Raw!CC8))+ABS(LOG10(MIN(Raw!CC$3:$CC205)))+0.3)/5</f>
        <v>0.31105450102066123</v>
      </c>
      <c r="VB6">
        <f>Raw!BQ7</f>
        <v>1.6</v>
      </c>
      <c r="VC6">
        <v>2723.5296645060298</v>
      </c>
      <c r="VD6">
        <v>3.5</v>
      </c>
      <c r="VE6">
        <f>(Raw!C7)/((Raw!CC7)^(1/2))</f>
        <v>3935.0837724871294</v>
      </c>
      <c r="VF6">
        <f>((LOG10(Raw!CC8))+ABS(LOG10(MIN(Raw!CC$3:$CC205)))+0.3)/5</f>
        <v>0.31105450102066123</v>
      </c>
      <c r="VG6">
        <f>Raw!BQ7</f>
        <v>1.6</v>
      </c>
      <c r="VH6">
        <v>5867.5460999999996</v>
      </c>
      <c r="VI6">
        <v>4</v>
      </c>
      <c r="VK6">
        <f>(Raw!C7)/((Raw!CC7)^(1/2))</f>
        <v>3935.0837724871294</v>
      </c>
      <c r="VL6">
        <f>Raw!BZ7</f>
        <v>553.39319729805004</v>
      </c>
      <c r="VM6">
        <f>MIN(Raw!BL8/150,0.6)</f>
        <v>0.12186963880839267</v>
      </c>
      <c r="VO6">
        <f>(Raw!C7)/((Raw!CC7)^(1/2))</f>
        <v>3935.0837724871294</v>
      </c>
      <c r="VP6">
        <f>Raw!BZ7</f>
        <v>553.39319729805004</v>
      </c>
      <c r="VQ6">
        <f>MIN(Raw!BN8/50,0.6)</f>
        <v>4.41985269186526E-2</v>
      </c>
      <c r="VS6">
        <f>(Raw!C7)/((Raw!CC7)^(1/2))</f>
        <v>3935.0837724871294</v>
      </c>
      <c r="VT6">
        <f>Raw!BZ7</f>
        <v>553.39319729805004</v>
      </c>
      <c r="VU6">
        <f>(LOG10(Raw!AS8)-LOG10(MIN(Raw!AS$3:AS$200)) + 0.1)/10</f>
        <v>0.26467318329507328</v>
      </c>
      <c r="VW6">
        <f>Raw!CB7</f>
        <v>20.0883</v>
      </c>
      <c r="VX6">
        <f>IF(ABS((Raw!BR7)-(Raw!CJ7))=343.0818,16.89,ABS((Raw!BR7)-(Raw!CJ7)))</f>
        <v>1.5242887820370186</v>
      </c>
      <c r="VY6">
        <f>(LOG10(Raw!C8)-LOG10(MIN(Raw!C$3:C$200)))/2</f>
        <v>0.40973597115741445</v>
      </c>
      <c r="WA6" s="78">
        <v>39637</v>
      </c>
      <c r="WB6">
        <f t="shared" si="12"/>
        <v>7</v>
      </c>
      <c r="WC6">
        <v>4</v>
      </c>
      <c r="WD6">
        <f>WD3</f>
        <v>3</v>
      </c>
      <c r="WF6">
        <v>7.0000000000000007E-2</v>
      </c>
      <c r="WG6">
        <f t="shared" si="13"/>
        <v>-1.1549019599857431</v>
      </c>
      <c r="WH6" s="4" t="s">
        <v>792</v>
      </c>
      <c r="WI6">
        <f t="shared" si="52"/>
        <v>-1.2543310598064912</v>
      </c>
      <c r="WJ6">
        <f>WJ3</f>
        <v>2</v>
      </c>
      <c r="WK6">
        <f t="shared" si="53"/>
        <v>8</v>
      </c>
      <c r="WL6">
        <f t="shared" si="35"/>
        <v>5.5676117177343595E-2</v>
      </c>
      <c r="WM6" s="4" t="s">
        <v>793</v>
      </c>
      <c r="WN6">
        <f t="shared" si="36"/>
        <v>800</v>
      </c>
      <c r="WO6">
        <f t="shared" si="14"/>
        <v>14.195888563396997</v>
      </c>
      <c r="WQ6">
        <f>Raw!BP7</f>
        <v>0.3</v>
      </c>
      <c r="WR6">
        <f>Raw!BZ7</f>
        <v>553.39319729805004</v>
      </c>
      <c r="WT6">
        <f>Raw!N7</f>
        <v>2.3732507945216001</v>
      </c>
      <c r="WU6">
        <f>Raw!CP7</f>
        <v>2.5398431543961402</v>
      </c>
      <c r="WV6">
        <f t="shared" si="15"/>
        <v>0.16659235987454002</v>
      </c>
      <c r="WX6">
        <f>Raw!C7</f>
        <v>3993.6738506525899</v>
      </c>
      <c r="WY6">
        <f>Raw!BP7</f>
        <v>0.3</v>
      </c>
      <c r="WZ6">
        <f>((LOG10(Raw!CC8))+ABS(LOG10(MIN(Raw!CC$3:$CC205)))+0.3)/5</f>
        <v>0.31105450102066123</v>
      </c>
      <c r="XA6">
        <v>5430.6</v>
      </c>
      <c r="XB6">
        <v>0.08</v>
      </c>
      <c r="XC6" s="4" t="s">
        <v>793</v>
      </c>
      <c r="XD6">
        <f t="shared" si="37"/>
        <v>800</v>
      </c>
      <c r="XE6">
        <f t="shared" si="16"/>
        <v>31.459419344110543</v>
      </c>
      <c r="XG6">
        <f>(Raw!C7)/((Raw!CC7)^(1/2))</f>
        <v>3935.0837724871294</v>
      </c>
      <c r="XH6">
        <f>Raw!BP7</f>
        <v>0.3</v>
      </c>
      <c r="XK6" s="4" t="s">
        <v>793</v>
      </c>
      <c r="XL6">
        <f t="shared" si="38"/>
        <v>800</v>
      </c>
      <c r="XM6">
        <f t="shared" si="17"/>
        <v>3.1007746471881865</v>
      </c>
      <c r="XR6">
        <f>Raw!CB7</f>
        <v>20.0883</v>
      </c>
      <c r="XS6">
        <f>IF(ABS((Raw!BR7)-(Raw!CJ7))=343.0818,16.89,(Raw!BR7)-(Raw!CJ7))</f>
        <v>-1.5242887820370186</v>
      </c>
      <c r="XT6">
        <f>(LOG10(Raw!C8)-LOG10(MIN(Raw!C$3:C$200)))/2</f>
        <v>0.40973597115741445</v>
      </c>
      <c r="XV6" s="4" t="s">
        <v>793</v>
      </c>
      <c r="XW6">
        <f t="shared" si="39"/>
        <v>800</v>
      </c>
      <c r="XX6">
        <f t="shared" si="18"/>
        <v>12.015937567492132</v>
      </c>
      <c r="YC6">
        <v>3993.6738506525899</v>
      </c>
      <c r="YD6">
        <f>Raw!CC7</f>
        <v>1.03</v>
      </c>
      <c r="YE6">
        <f>((LOG10(Raw!CC8))+ABS(LOG10(MIN(Raw!CC$3:$CC205)))+0.3)/5</f>
        <v>0.31105450102066123</v>
      </c>
      <c r="YF6">
        <v>34.133171117960899</v>
      </c>
      <c r="YG6">
        <v>1.66157217438426</v>
      </c>
      <c r="YH6">
        <v>0.11615815114129401</v>
      </c>
      <c r="YI6">
        <v>9.8686022079767007E-3</v>
      </c>
      <c r="YJ6">
        <v>7.9883432031257399E-4</v>
      </c>
      <c r="YP6">
        <v>1</v>
      </c>
      <c r="YQ6">
        <v>4</v>
      </c>
      <c r="YR6">
        <f>YR3</f>
        <v>34</v>
      </c>
      <c r="YT6">
        <v>3993.6738506525899</v>
      </c>
      <c r="YU6">
        <v>1.03</v>
      </c>
      <c r="YV6" s="79">
        <v>2.6694139555248599E-9</v>
      </c>
      <c r="YY6">
        <v>190</v>
      </c>
      <c r="YZ6" s="80">
        <v>2.5214465017631499E-9</v>
      </c>
      <c r="ZB6">
        <v>2217.6892699168502</v>
      </c>
      <c r="ZC6">
        <v>1.75366589952327E-4</v>
      </c>
      <c r="ZE6">
        <v>617.77083090478095</v>
      </c>
      <c r="ZF6">
        <v>1.54274931781198E-4</v>
      </c>
      <c r="ZH6">
        <v>1620</v>
      </c>
      <c r="ZI6">
        <v>6663.71</v>
      </c>
      <c r="ZJ6" s="4"/>
      <c r="ZK6">
        <f t="shared" si="40"/>
        <v>820</v>
      </c>
      <c r="ZL6" s="81">
        <f t="shared" si="19"/>
        <v>5693.0789630243353</v>
      </c>
    </row>
    <row r="7" spans="1:688">
      <c r="A7" s="37">
        <f>Raw!CC8*1000</f>
        <v>360</v>
      </c>
      <c r="B7" s="37">
        <f>Raw!N8</f>
        <v>2.7020646453077601</v>
      </c>
      <c r="C7" s="37">
        <f>Raw!O8</f>
        <v>4.7268935364286301E-3</v>
      </c>
      <c r="E7" s="37">
        <f>(Raw!C8)/((Raw!CC8*1000)^(1/2))</f>
        <v>112.23276367596829</v>
      </c>
      <c r="F7" s="37">
        <f>Raw!N8</f>
        <v>2.7020646453077601</v>
      </c>
      <c r="G7" s="37">
        <f>Raw!O8</f>
        <v>4.7268935364286301E-3</v>
      </c>
      <c r="I7" s="37">
        <f>(Raw!C8)/((Raw!CC8*1000)^(1/3))</f>
        <v>299.34366673027364</v>
      </c>
      <c r="J7" s="37">
        <f>Raw!N8</f>
        <v>2.7020646453077601</v>
      </c>
      <c r="K7" s="37">
        <f>Raw!O8</f>
        <v>4.7268935364286301E-3</v>
      </c>
      <c r="M7" s="39">
        <f>Raw!CC8*1000</f>
        <v>360</v>
      </c>
      <c r="N7" s="39">
        <f>1/(Raw!R8)</f>
        <v>4.6022471910112364</v>
      </c>
      <c r="O7" s="39">
        <f>IF(1/(Raw!R8-Raw!S8)-1/(Raw!R8+Raw!S8)&gt;0,1/(Raw!R8-Raw!S8)-1/(Raw!R8+Raw!S8),2)</f>
        <v>9.8768813470311301E-2</v>
      </c>
      <c r="Q7" s="39">
        <f>(Raw!C8)/((Raw!CC8*1000)^(1/2))</f>
        <v>112.23276367596829</v>
      </c>
      <c r="R7" s="39">
        <f>1/(Raw!R8)</f>
        <v>4.6022471910112364</v>
      </c>
      <c r="S7" s="39">
        <f>IF(1/(Raw!R8-Raw!S8)-1/(Raw!R8+Raw!S8)&gt;0,1/(Raw!R8-Raw!S8)-1/(Raw!R8+Raw!S8),2)</f>
        <v>9.8768813470311301E-2</v>
      </c>
      <c r="U7" s="39">
        <f>(Raw!C8)/((Raw!CC8*1000)^(1/3))</f>
        <v>299.34366673027364</v>
      </c>
      <c r="V7" s="39">
        <f>1/(Raw!R8)</f>
        <v>4.6022471910112364</v>
      </c>
      <c r="W7" s="39">
        <f>IF(1/(Raw!R8-Raw!S8)-1/(Raw!R8+Raw!S8)&gt;0,1/(Raw!R8-Raw!S8)-1/(Raw!R8+Raw!S8),2)</f>
        <v>9.8768813470311301E-2</v>
      </c>
      <c r="Y7" s="41">
        <f>Raw!CC8*1000</f>
        <v>360</v>
      </c>
      <c r="Z7" s="41">
        <f>1/(Raw!AB8)</f>
        <v>3.657142857142857</v>
      </c>
      <c r="AA7" s="41">
        <f>IF(1/(Raw!AB8-Raw!AC8)-1/(Raw!AB8+Raw!AC8)&gt;0,1/(Raw!AB8-Raw!AC8)-1/(Raw!AB8+Raw!AC8),5)</f>
        <v>1.8366326267191275</v>
      </c>
      <c r="AC7" s="41">
        <f>(Raw!C8)/((Raw!CC8*1000)^(1/2))</f>
        <v>112.23276367596829</v>
      </c>
      <c r="AD7" s="41">
        <f>1/(Raw!AB8)</f>
        <v>3.657142857142857</v>
      </c>
      <c r="AE7" s="41">
        <f>IF(1/(Raw!AB8-Raw!AC8)-1/(Raw!AB8+Raw!AC8)&gt;0,1/(Raw!AB8-Raw!AC8)-1/(Raw!AB8+Raw!AC8),5)</f>
        <v>1.8366326267191275</v>
      </c>
      <c r="AG7" s="41">
        <f>(Raw!C8)/((Raw!CC8*1000)^(1/3))</f>
        <v>299.34366673027364</v>
      </c>
      <c r="AH7" s="41">
        <f>1/(Raw!AB8)</f>
        <v>3.657142857142857</v>
      </c>
      <c r="AI7" s="41">
        <f>IF(1/(Raw!AB8-Raw!AC8)-1/(Raw!AB8+Raw!AC8)&gt;0,1/(Raw!AB8-Raw!AC8)-1/(Raw!AB8+Raw!AC8),5)</f>
        <v>1.8366326267191275</v>
      </c>
      <c r="AK7" s="43">
        <f>Raw!CC8*1000</f>
        <v>360</v>
      </c>
      <c r="AL7" s="43">
        <f>Raw!BL8</f>
        <v>18.280445821258901</v>
      </c>
      <c r="AM7" s="43">
        <f>Raw!BM8</f>
        <v>12.228798703145699</v>
      </c>
      <c r="AO7" s="43">
        <f>(Raw!C8)/((Raw!CC8*1000)^(1/2))</f>
        <v>112.23276367596829</v>
      </c>
      <c r="AP7" s="43">
        <f>Raw!BL8</f>
        <v>18.280445821258901</v>
      </c>
      <c r="AQ7" s="43">
        <f>Raw!BM8</f>
        <v>12.228798703145699</v>
      </c>
      <c r="AS7" s="43">
        <f>(Raw!C8)/((Raw!CC8*1000)^(1/3))</f>
        <v>299.34366673027364</v>
      </c>
      <c r="AT7" s="43">
        <f>Raw!BL8</f>
        <v>18.280445821258901</v>
      </c>
      <c r="AU7" s="43">
        <f>Raw!BM8</f>
        <v>12.228798703145699</v>
      </c>
      <c r="AW7" s="21">
        <f>Raw!CC8*1000</f>
        <v>360</v>
      </c>
      <c r="AX7" s="21">
        <f>Raw!BN8</f>
        <v>2.2099263459326299</v>
      </c>
      <c r="AY7" s="21">
        <f>Raw!BO8</f>
        <v>0.29329004431913003</v>
      </c>
      <c r="BA7" s="21">
        <f>(Raw!C8)/((Raw!CC8*1000)^(1/2))</f>
        <v>112.23276367596829</v>
      </c>
      <c r="BB7" s="21">
        <f>Raw!BN8</f>
        <v>2.2099263459326299</v>
      </c>
      <c r="BC7" s="21">
        <f>Raw!BO8</f>
        <v>0.29329004431913003</v>
      </c>
      <c r="BE7" s="21">
        <f>(Raw!C8)/((Raw!CC8*1000)^(1/3))</f>
        <v>299.34366673027364</v>
      </c>
      <c r="BF7" s="21">
        <f>Raw!BN8</f>
        <v>2.2099263459326299</v>
      </c>
      <c r="BG7" s="21">
        <f>Raw!BO8</f>
        <v>0.29329004431913003</v>
      </c>
      <c r="BI7" s="46">
        <f>Raw!C8</f>
        <v>2129.4669678688301</v>
      </c>
      <c r="BJ7" s="46">
        <f>(Raw!C8)/(Raw!CG8)</f>
        <v>0.30974064987182981</v>
      </c>
      <c r="BK7" s="46"/>
      <c r="BM7" s="47">
        <f>Raw!CC8*1000</f>
        <v>360</v>
      </c>
      <c r="BN7" s="47">
        <f>(Raw!C8)/(Raw!CG8)</f>
        <v>0.30974064987182981</v>
      </c>
      <c r="BO7" s="47"/>
      <c r="BQ7" s="46">
        <f>(Raw!C8)/((Raw!CC8*1000)^(1/2))</f>
        <v>112.23276367596829</v>
      </c>
      <c r="BR7" s="47">
        <f>(Raw!C8)/(Raw!CG8)</f>
        <v>0.30974064987182981</v>
      </c>
      <c r="BS7" s="47"/>
      <c r="BU7" s="49">
        <f>(Raw!C8)/((Raw!CC8*1000)^(1/3))</f>
        <v>299.34366673027364</v>
      </c>
      <c r="BV7" s="49">
        <f>(Raw!C8)/(Raw!CG8)</f>
        <v>0.30974064987182981</v>
      </c>
      <c r="BW7" s="49"/>
      <c r="BY7" s="51">
        <f>Raw!C8</f>
        <v>2129.4669678688301</v>
      </c>
      <c r="BZ7" s="51">
        <f>Raw!BS8</f>
        <v>0.33900000000000002</v>
      </c>
      <c r="CA7" s="51"/>
      <c r="CC7" s="53"/>
      <c r="CD7" s="53">
        <f t="shared" si="41"/>
        <v>3.8</v>
      </c>
      <c r="CE7" s="53">
        <f>CE3</f>
        <v>61</v>
      </c>
      <c r="CG7" s="55"/>
      <c r="CH7" s="55" t="e">
        <f t="shared" si="42"/>
        <v>#N/A</v>
      </c>
      <c r="CI7" s="55" t="e">
        <f>CI3</f>
        <v>#N/A</v>
      </c>
      <c r="CK7" s="55"/>
      <c r="CL7" s="55" t="e">
        <f t="shared" si="43"/>
        <v>#N/A</v>
      </c>
      <c r="CM7" s="55" t="e">
        <f>CM3</f>
        <v>#N/A</v>
      </c>
      <c r="CO7" s="57"/>
      <c r="CP7" s="57" t="e">
        <f t="shared" si="44"/>
        <v>#N/A</v>
      </c>
      <c r="CQ7" s="57" t="e">
        <f>CQ3</f>
        <v>#N/A</v>
      </c>
      <c r="CS7" s="57"/>
      <c r="CT7" s="57" t="e">
        <f t="shared" si="45"/>
        <v>#N/A</v>
      </c>
      <c r="CU7" s="57" t="e">
        <f>CU3</f>
        <v>#N/A</v>
      </c>
      <c r="CW7" s="57"/>
      <c r="CX7" s="57" t="e">
        <f t="shared" si="46"/>
        <v>#N/A</v>
      </c>
      <c r="CY7" s="57" t="e">
        <f>CY3</f>
        <v>#N/A</v>
      </c>
      <c r="DA7" s="57"/>
      <c r="DB7" s="57" t="e">
        <f t="shared" si="47"/>
        <v>#N/A</v>
      </c>
      <c r="DC7" s="57" t="e">
        <f>DC3</f>
        <v>#N/A</v>
      </c>
      <c r="DE7" s="57"/>
      <c r="DF7" s="57" t="e">
        <f t="shared" si="48"/>
        <v>#N/A</v>
      </c>
      <c r="DG7" s="57" t="e">
        <f>DG3</f>
        <v>#N/A</v>
      </c>
      <c r="DI7" s="59">
        <f t="shared" si="20"/>
        <v>760</v>
      </c>
      <c r="DJ7" s="59">
        <f t="shared" si="0"/>
        <v>4.4324290788630467</v>
      </c>
      <c r="DL7" s="25">
        <f t="shared" si="21"/>
        <v>760</v>
      </c>
      <c r="DM7" s="25">
        <f t="shared" si="1"/>
        <v>5.8949364777743707</v>
      </c>
      <c r="DO7" s="39">
        <f t="shared" si="2"/>
        <v>360</v>
      </c>
      <c r="DP7" s="39">
        <f t="shared" si="3"/>
        <v>4.6022471910112364</v>
      </c>
      <c r="DQ7" s="39">
        <f t="shared" si="4"/>
        <v>9.8768813470311301E-2</v>
      </c>
      <c r="DS7" s="39">
        <f t="shared" si="5"/>
        <v>112.23276367596829</v>
      </c>
      <c r="DT7" s="39">
        <f t="shared" si="6"/>
        <v>4.6022471910112364</v>
      </c>
      <c r="DU7" s="39">
        <f t="shared" si="7"/>
        <v>9.8768813470311301E-2</v>
      </c>
      <c r="DW7" s="39">
        <f t="shared" si="8"/>
        <v>299.34366673027364</v>
      </c>
      <c r="DX7" s="39">
        <f t="shared" si="9"/>
        <v>4.6022471910112364</v>
      </c>
      <c r="DY7" s="39">
        <f t="shared" si="10"/>
        <v>9.8768813470311301E-2</v>
      </c>
      <c r="EA7" s="61">
        <f>Raw!N8</f>
        <v>2.7020646453077601</v>
      </c>
      <c r="EB7" s="61">
        <f>Raw!O8</f>
        <v>4.7268935364286301E-3</v>
      </c>
      <c r="EC7" s="61">
        <f>1/Raw!R8</f>
        <v>4.6022471910112364</v>
      </c>
      <c r="ED7" s="61">
        <f>1/(Raw!R8-Raw!S8)-1/(Raw!R8+Raw!S8)</f>
        <v>9.8768813470311301E-2</v>
      </c>
      <c r="EF7" s="62">
        <f>Raw!N8</f>
        <v>2.7020646453077601</v>
      </c>
      <c r="EG7" s="61">
        <f>Raw!O8</f>
        <v>4.7268935364286301E-3</v>
      </c>
      <c r="EH7" s="61">
        <f>1/Raw!AB8</f>
        <v>3.657142857142857</v>
      </c>
      <c r="EI7" s="61">
        <f>1/(Raw!AB8-Raw!AC8)-1/(Raw!AB8+Raw!AC8)</f>
        <v>1.8366326267191275</v>
      </c>
      <c r="EK7" s="37">
        <f>Raw!CB8</f>
        <v>-15.035399999999999</v>
      </c>
      <c r="EL7" s="72">
        <f>(Raw!C8)/(Raw!CG8)</f>
        <v>0.30974064987182981</v>
      </c>
      <c r="EN7" s="37">
        <f>Raw!BS8</f>
        <v>0.33900000000000002</v>
      </c>
      <c r="EO7" s="72">
        <f>(Raw!C8)/(Raw!CG8)</f>
        <v>0.30974064987182981</v>
      </c>
      <c r="EQ7" s="64">
        <f>(Raw!C8)/((Raw!CC8*1000)^(1/3))</f>
        <v>299.34366673027364</v>
      </c>
      <c r="ER7" s="64">
        <f>Raw!BZ8</f>
        <v>352.040816545486</v>
      </c>
      <c r="ET7" s="64">
        <f>Raw!BN8</f>
        <v>2.2099263459326299</v>
      </c>
      <c r="EU7" s="64">
        <f>Raw!BZ8</f>
        <v>352.040816545486</v>
      </c>
      <c r="EW7" s="66">
        <f>Raw!AI8</f>
        <v>1.3943746560651699E-3</v>
      </c>
      <c r="EX7" s="66">
        <f>Raw!BZ8</f>
        <v>352.040816545486</v>
      </c>
      <c r="EZ7" s="73">
        <f>Raw!AI8</f>
        <v>1.3943746560651699E-3</v>
      </c>
      <c r="FA7" s="66">
        <f>Raw!F8</f>
        <v>5.3802729872474003E-2</v>
      </c>
      <c r="FB7" s="66">
        <f>Raw!G8</f>
        <v>1.8010168262168998E-2</v>
      </c>
      <c r="FD7" s="66">
        <f>(Raw!C8)/((Raw!CC8*1000)^(1/3))</f>
        <v>299.34366673027364</v>
      </c>
      <c r="FE7" s="66">
        <f>(Raw!BZ8)*(Raw!AI8)</f>
        <v>0.49087679249151361</v>
      </c>
      <c r="FG7" s="59">
        <f>Raw!CJ8</f>
        <v>223.633779791048</v>
      </c>
      <c r="FH7" s="59">
        <f>Raw!BR8</f>
        <v>228.11500000000001</v>
      </c>
      <c r="FJ7" s="25">
        <f>Raw!CB8</f>
        <v>-15.035399999999999</v>
      </c>
      <c r="FK7" s="25">
        <f>(Raw!BR8)-(Raw!CJ8)</f>
        <v>4.4812202089520099</v>
      </c>
      <c r="FM7" s="68" t="str">
        <f t="shared" si="22"/>
        <v xml:space="preserve"> </v>
      </c>
      <c r="FN7" s="68">
        <f>(Raw!C8)/((Raw!CC8*1000)^(1/3))</f>
        <v>299.34366673027364</v>
      </c>
      <c r="FO7" s="68">
        <f>(10^($FM$2*Raw!CB8))*(Raw!D8)</f>
        <v>4.0674891270117398E-2</v>
      </c>
      <c r="FP7" s="68">
        <f>(10^($FM$2*Raw!CB8))*(Raw!E8)</f>
        <v>1.1796791255213435E-2</v>
      </c>
      <c r="FR7" s="68" t="str">
        <f t="shared" si="23"/>
        <v xml:space="preserve"> </v>
      </c>
      <c r="FS7" s="74">
        <f>(Raw!C8)/((Raw!CC8*1000)^(1/3))</f>
        <v>299.34366673027364</v>
      </c>
      <c r="FT7" s="68">
        <f>(10^($FR$2*Raw!CB8))*(Raw!F8)</f>
        <v>7.0555600694292994E-2</v>
      </c>
      <c r="FU7" s="68">
        <f>(10^($FR$2*Raw!CB8))*(Raw!G8)</f>
        <v>2.3618099738703709E-2</v>
      </c>
      <c r="FW7" s="68" t="str">
        <f t="shared" si="24"/>
        <v xml:space="preserve"> </v>
      </c>
      <c r="FX7" s="74">
        <f>(Raw!C8)/((Raw!CC8*1000)^(1/3))</f>
        <v>299.34366673027364</v>
      </c>
      <c r="FY7" s="74">
        <f>(10^($FW$2*Raw!CB8))*(Raw!BJ8)</f>
        <v>1.4171130924412014E-2</v>
      </c>
      <c r="FZ7" s="74">
        <f>(10^($FW$2*Raw!CB8))*(Raw!BK8)</f>
        <v>8.9683022247408518E-3</v>
      </c>
      <c r="GB7" s="68" t="str">
        <f t="shared" si="25"/>
        <v xml:space="preserve"> </v>
      </c>
      <c r="GC7" s="74">
        <f>IF(  ( (10^($FR$2*Raw!CB8))*(Raw!BM8) )/( (10^($FR$2*Raw!CB8))*(Raw!BL8))&lt;0.9,(Raw!C8)/((Raw!CC8*1000)^(1/3)) )</f>
        <v>299.34366673027364</v>
      </c>
      <c r="GD7" s="74">
        <f>IF(  ( (10^($FR$2*Raw!CB8))*(Raw!BM8) )/( (10^($FR$2*Raw!CB8))*(Raw!BL8))&lt;0.9, (10^($GB$2*Raw!CB8))*(Raw!BL8) )</f>
        <v>21.354810851274525</v>
      </c>
      <c r="GE7" s="74">
        <f>IF( ( (10^($FR$2*Raw!CB8))*(Raw!BM8) )/( (10^($FR$2*Raw!CB8))*(Raw!BL8))&lt;0.9, (10^($FR$2*Raw!CB8))*(Raw!BM8) )</f>
        <v>16.036551310967177</v>
      </c>
      <c r="GG7" s="68" t="str">
        <f t="shared" si="26"/>
        <v xml:space="preserve"> </v>
      </c>
      <c r="GH7" s="74">
        <f>IF( ( (10^($GG$2*Raw!CB8))*(Raw!BO8) )/( (10^($GG$2*Raw!CB8))*(Raw!BN8))&lt;0.5,(Raw!C8)/((Raw!CC8*1000)^(1/3)))</f>
        <v>299.34366673027364</v>
      </c>
      <c r="GI7" s="74">
        <f>IF( ( (10^($GG$2*Raw!CB8))*(Raw!BO8) )/( (10^($GG$2*Raw!CB8))*(Raw!BN8))&lt;0.5,(10^($GG$2*Raw!CB8))*(Raw!BN8))</f>
        <v>2.8208329596222628</v>
      </c>
      <c r="GJ7" s="74">
        <f>IF( ( (10^($GG$2*Raw!CB8))*(Raw!BO8) )/( (10^($GG$2*Raw!CB8))*(Raw!BN8))&lt;0.5,(10^($GG$2*Raw!CB8))*(Raw!BO8))</f>
        <v>0.37436642414221766</v>
      </c>
      <c r="GL7">
        <f>(Raw!C8)/((Raw!CC8*1000)^(1/3))</f>
        <v>299.34366673027364</v>
      </c>
      <c r="GM7" s="75">
        <f>Raw!U8</f>
        <v>0.22216796875</v>
      </c>
      <c r="GN7" s="75">
        <f>(LOG(Raw!CC8)+5)/25</f>
        <v>0.18225210003069151</v>
      </c>
      <c r="GO7">
        <f>(Raw!C8)/((Raw!CC8*1000)^(1/3))</f>
        <v>299.34366673027364</v>
      </c>
      <c r="GP7" s="75">
        <f>Raw!W8</f>
        <v>0.23193359375</v>
      </c>
      <c r="GR7">
        <f>(Raw!C8)/((Raw!CC8*1000)^(1/3))</f>
        <v>299.34366673027364</v>
      </c>
      <c r="GS7" s="75">
        <f>Raw!AE8</f>
        <v>0.56640625</v>
      </c>
      <c r="GU7">
        <f>(Raw!C8)/((Raw!CC8*1000)^(1/3))</f>
        <v>299.34366673027364</v>
      </c>
      <c r="GV7" s="75">
        <f>Raw!AG8</f>
        <v>0.625</v>
      </c>
      <c r="GX7">
        <f>(Raw!C8)/((Raw!CC8*1000)^(1/3))</f>
        <v>299.34366673027364</v>
      </c>
      <c r="GY7">
        <f>Raw!BQ8</f>
        <v>0.8</v>
      </c>
      <c r="HA7">
        <f>Raw!C8</f>
        <v>2129.4669678688301</v>
      </c>
      <c r="HB7" s="75">
        <f>Raw!U8</f>
        <v>0.22216796875</v>
      </c>
      <c r="HC7" s="4"/>
      <c r="HD7">
        <f>Raw!C8</f>
        <v>2129.4669678688301</v>
      </c>
      <c r="HE7" s="75">
        <f>Raw!W8</f>
        <v>0.23193359375</v>
      </c>
      <c r="HG7">
        <f>Raw!C8</f>
        <v>2129.4669678688301</v>
      </c>
      <c r="HH7" s="75">
        <f>Raw!AE8</f>
        <v>0.56640625</v>
      </c>
      <c r="HJ7">
        <f>Raw!C8</f>
        <v>2129.4669678688301</v>
      </c>
      <c r="HK7" s="75">
        <f>Raw!AG8</f>
        <v>0.625</v>
      </c>
      <c r="HM7">
        <f>Raw!C8</f>
        <v>2129.4669678688301</v>
      </c>
      <c r="HN7">
        <f>Raw!BQ8</f>
        <v>0.8</v>
      </c>
      <c r="HP7">
        <f>Raw!CC8*1000</f>
        <v>360</v>
      </c>
      <c r="HQ7">
        <f>Raw!N8</f>
        <v>2.7020646453077601</v>
      </c>
      <c r="HR7">
        <f>MIN(ABS(Raw!CB8)/100,0.3)</f>
        <v>0.15035399999999999</v>
      </c>
      <c r="HS7" t="str">
        <f>IF( Raw!CB8&gt;0,"@rgb(255,0,0)","@rgb(0,128,255)" )</f>
        <v>@rgb(0,128,255)</v>
      </c>
      <c r="HU7" t="str">
        <f t="shared" si="27"/>
        <v xml:space="preserve"> </v>
      </c>
      <c r="HV7" t="b">
        <f>IF(Raw!CC8&gt;7,(Raw!C8)/((Raw!CC8*1000)^(1/3)))</f>
        <v>0</v>
      </c>
      <c r="HW7" t="b">
        <f>IF(Raw!CC8&gt;7,(10^($FM$2*Raw!CB8))*(Raw!D8))</f>
        <v>0</v>
      </c>
      <c r="HX7" t="b">
        <f>IF(Raw!CC8&gt;7,(10^($HU$2*Raw!CB8))*(Raw!E8))</f>
        <v>0</v>
      </c>
      <c r="IA7" t="b">
        <f>IF(Raw!CC8&gt;7,(Raw!C8)/((Raw!CC8*1000)^(1/3)))</f>
        <v>0</v>
      </c>
      <c r="IB7" t="b">
        <f>IF(Raw!CC8&gt;7,(10^($HZ$2*Raw!CB8))*(Raw!F8))</f>
        <v>0</v>
      </c>
      <c r="IC7" t="b">
        <f>IF(Raw!CC8&gt;7,(10^($HZ$2*Raw!CB8))*(Raw!G8))</f>
        <v>0</v>
      </c>
      <c r="IF7" t="b">
        <f>IF(Raw!CC8&gt;7,(Raw!C8)/((Raw!CC8*1000)^(1/3)))</f>
        <v>0</v>
      </c>
      <c r="IG7" t="b">
        <f>IF(Raw!CC8&gt;7,(10^($IE$2*Raw!CB8))*(Raw!BJ8))</f>
        <v>0</v>
      </c>
      <c r="IH7" t="b">
        <f>IF(Raw!CC8&gt;7,(10^($IE$2*Raw!CB8))*(Raw!BK8))</f>
        <v>0</v>
      </c>
      <c r="IJ7" t="str">
        <f t="shared" si="28"/>
        <v xml:space="preserve"> </v>
      </c>
      <c r="IK7" t="b">
        <f>IF(Raw!CC8&gt;7,(Raw!C8)/((Raw!CC8*1000)^(1/3)))</f>
        <v>0</v>
      </c>
      <c r="IL7" t="b">
        <f>IF(Raw!CC8&gt;7,(10^($IJ$2*Raw!CB8))*(Raw!BL8))</f>
        <v>0</v>
      </c>
      <c r="IM7" t="b">
        <f>IF(Raw!CC8&gt;7,(10^($IJ$2*Raw!CB8))*(Raw!BM8))</f>
        <v>0</v>
      </c>
      <c r="IO7" t="str">
        <f t="shared" si="29"/>
        <v xml:space="preserve"> </v>
      </c>
      <c r="IP7" t="b">
        <f>IF(Raw!CC8&gt;7,(Raw!C8)/((Raw!CC8*1000)^(1/3)))</f>
        <v>0</v>
      </c>
      <c r="IQ7" t="b">
        <f>IF(Raw!CC8&gt;7,(10^($IO$2*Raw!CB8))*(Raw!BN8))</f>
        <v>0</v>
      </c>
      <c r="IR7" t="b">
        <f>IF(Raw!CC8&gt;7,(10^($IO$2*Raw!CB8))*(Raw!BO8))</f>
        <v>0</v>
      </c>
      <c r="IT7" s="68" t="str">
        <f t="shared" si="30"/>
        <v xml:space="preserve"> </v>
      </c>
      <c r="IU7" s="68">
        <f>IF(Raw!CC8&lt;3.5,(Raw!C8)/((Raw!CC8*1000)^(1/3)))</f>
        <v>299.34366673027364</v>
      </c>
      <c r="IV7" s="68">
        <f>IF(Raw!CC8&lt;3.5,(10^($IT$2*Raw!CB8))*(Raw!D8))</f>
        <v>4.0352296748185919E-2</v>
      </c>
      <c r="IW7" s="68">
        <f>IF(Raw!CC8&lt;3.5,(10^($IT$2*Raw!CB8))*(Raw!E8))</f>
        <v>1.170323033552889E-2</v>
      </c>
      <c r="IY7" s="68" t="str">
        <f t="shared" si="31"/>
        <v xml:space="preserve"> </v>
      </c>
      <c r="IZ7" s="74">
        <f>IF(Raw!CC8&lt;3.5,(Raw!C8)/((Raw!CC8*1000)^(1/3)))</f>
        <v>299.34366673027364</v>
      </c>
      <c r="JA7" s="68">
        <f>IF(Raw!CC8&lt;3.5,(10^($IY$2*Raw!CB8))*(Raw!F8))</f>
        <v>6.9874961514860459E-2</v>
      </c>
      <c r="JB7" s="68">
        <f>IF(Raw!CC8&lt;3.5,(10^($IY$2*Raw!CB8))*(Raw!G8))</f>
        <v>2.3390259512446419E-2</v>
      </c>
      <c r="JD7" s="68" t="str">
        <f t="shared" si="32"/>
        <v xml:space="preserve"> </v>
      </c>
      <c r="JE7" s="74">
        <f>IF(Raw!CC8&lt;3.5,(Raw!C8)/((Raw!CC8*1000)^(1/3)))</f>
        <v>299.34366673027364</v>
      </c>
      <c r="JF7" s="74">
        <f>IF(Raw!CC8&lt;3.5,(10^($JD$2*Raw!CB8))*(Raw!BJ8))</f>
        <v>1.4538871778206166E-2</v>
      </c>
      <c r="JG7" s="74">
        <f>IF(Raw!CC8&lt;3.5,(10^($JD$2*Raw!CB8))*(Raw!BK8))</f>
        <v>9.2010296714634589E-3</v>
      </c>
      <c r="JI7" s="68" t="str">
        <f t="shared" si="33"/>
        <v xml:space="preserve"> </v>
      </c>
      <c r="JJ7" s="74">
        <f>IF( AND( Raw!CC8&lt;3.5, ( (10^($JI$2*Raw!CB8))*(Raw!BM8) )/( (10^($JI$2*Raw!CB8))*(Raw!BL8))&lt;0.9 ),(Raw!C8)/((Raw!CC8*1000)^(1/3)) )</f>
        <v>299.34366673027364</v>
      </c>
      <c r="JK7" s="74">
        <f>IF( AND( Raw!CC8&lt;3.5, ( (10^($JI$2*Raw!CB8))*(Raw!BM8) )/( (10^($JI$2*Raw!CB8))*(Raw!BL8))&lt;0.9 ), (10^($JI$2*Raw!CB8))*(Raw!BL8) )</f>
        <v>19.652181617150646</v>
      </c>
      <c r="JL7" s="74">
        <f>IF( AND( Raw!CC8&lt;3.5, ( (10^($JI$2*Raw!CB8))*(Raw!BM8) )/( (10^($JI$2*Raw!CB8))*(Raw!BL8))&lt;0.9 ), (10^($JI$2*Raw!CB8))*(Raw!BM8) )</f>
        <v>13.146428452763278</v>
      </c>
      <c r="JN7" s="68" t="str">
        <f t="shared" si="34"/>
        <v xml:space="preserve"> </v>
      </c>
      <c r="JO7" s="74">
        <f>IF( AND( Raw!CC8&lt;3.5, ( (10^($JN$2*Raw!CB8))*(Raw!BO8) )/( (10^($JN$2*Raw!CB8))*(Raw!BN8))&lt;0.5 ),(Raw!C8)/((Raw!CC8*1000)^(1/3)))</f>
        <v>299.34366673027364</v>
      </c>
      <c r="JP7" s="74">
        <f>IF( AND( Raw!CC8&lt;3.5, ( (10^($JN$2*Raw!CB8))*(Raw!BO8) )/( (10^($JN$2*Raw!CB8))*(Raw!BN8))&lt;0.5 ),(10^($JN$2*Raw!CB8))*(Raw!BN8))</f>
        <v>2.2759247016041866</v>
      </c>
      <c r="JQ7" s="74">
        <f>IF( AND( Raw!CC8&lt;3.5, ( (10^($JN$2*Raw!CB8))*(Raw!BO8) )/( (10^($JN$2*Raw!CB8))*(Raw!BN8))&lt;0.5 ),(10^($JN$2*Raw!CB8))*(Raw!BO8))</f>
        <v>0.30204900621644687</v>
      </c>
      <c r="JS7">
        <v>220</v>
      </c>
      <c r="JW7">
        <v>220</v>
      </c>
      <c r="JX7">
        <v>2.8845070422535199</v>
      </c>
      <c r="JY7">
        <v>2.8845070422535199</v>
      </c>
      <c r="KA7">
        <v>220</v>
      </c>
      <c r="KB7">
        <v>2.8845070422535199</v>
      </c>
      <c r="KC7">
        <v>2.8845070422535199</v>
      </c>
      <c r="KE7">
        <v>50</v>
      </c>
      <c r="KF7">
        <v>2.4417859291105999</v>
      </c>
      <c r="KG7">
        <v>0.21192334274638799</v>
      </c>
      <c r="KI7">
        <v>50</v>
      </c>
      <c r="KJ7">
        <v>2.3744927536231901</v>
      </c>
      <c r="KK7">
        <v>1.1663719964810601E-4</v>
      </c>
      <c r="KM7">
        <v>50</v>
      </c>
      <c r="KN7">
        <v>2.69473684210526</v>
      </c>
      <c r="KO7">
        <v>2.9648709274921999E-3</v>
      </c>
      <c r="KQ7">
        <f>Raw!CC8*1000</f>
        <v>360</v>
      </c>
      <c r="KR7">
        <f>Raw!N8</f>
        <v>2.7020646453077601</v>
      </c>
      <c r="KS7">
        <f>(1/ABS(Raw!BL8))*2</f>
        <v>0.10940652211414546</v>
      </c>
      <c r="KU7">
        <f>Raw!CC8*1000</f>
        <v>360</v>
      </c>
      <c r="KV7">
        <f>Raw!N8</f>
        <v>2.7020646453077601</v>
      </c>
      <c r="KW7">
        <f>MIN(1/ABS(Raw!BN8)/2,0.8)</f>
        <v>0.22625188433100957</v>
      </c>
      <c r="KY7">
        <f>Raw!CC8*1000</f>
        <v>360</v>
      </c>
      <c r="KZ7">
        <f>Raw!CP8</f>
        <v>2.5769734546731899</v>
      </c>
      <c r="LA7">
        <f t="shared" si="11"/>
        <v>2.7020646453077601</v>
      </c>
      <c r="NJ7" s="76"/>
      <c r="NV7" s="76"/>
      <c r="OH7" s="76"/>
      <c r="OT7" s="76"/>
      <c r="PF7" s="76"/>
      <c r="PR7" s="76"/>
      <c r="QD7" s="76"/>
      <c r="QP7" s="76"/>
      <c r="RB7" s="76"/>
      <c r="RN7" s="76"/>
      <c r="RZ7" s="76"/>
      <c r="SL7" s="76"/>
      <c r="SX7" s="76"/>
      <c r="TJ7" s="76"/>
      <c r="TV7" s="76"/>
      <c r="UF7">
        <f>IF(Raw!CC8&lt;3.5,Raw!C8)</f>
        <v>2129.4669678688301</v>
      </c>
      <c r="UH7">
        <f t="shared" si="49"/>
        <v>1011.238574778176</v>
      </c>
      <c r="UI7">
        <f>UI3</f>
        <v>1</v>
      </c>
      <c r="UK7" t="b">
        <f>IF(Raw!CC8&gt;7,Raw!C8)</f>
        <v>0</v>
      </c>
      <c r="UM7">
        <f t="shared" si="50"/>
        <v>2381.8550698252729</v>
      </c>
      <c r="UN7">
        <f>UN3</f>
        <v>1</v>
      </c>
      <c r="UP7">
        <f>Raw!C8</f>
        <v>2129.4669678688301</v>
      </c>
      <c r="UR7">
        <f t="shared" si="51"/>
        <v>1677.3679713906959</v>
      </c>
      <c r="US7">
        <f>US3</f>
        <v>1</v>
      </c>
      <c r="UU7" t="str">
        <f t="shared" si="54"/>
        <v xml:space="preserve"> </v>
      </c>
      <c r="UV7">
        <f>IF(AND(Raw!BL8&lt;$UU$3,Raw!BL8&gt;$UU$4),(Raw!C8)/((Raw!CC8*1000)^(1/3)))</f>
        <v>299.34366673027364</v>
      </c>
      <c r="UW7">
        <f>IF(AND(Raw!BL8&lt;$UU$3,Raw!BL8&gt;$UU$4),(10^($UU$2*Raw!CB8))*(Raw!D8))</f>
        <v>4.0674891270117398E-2</v>
      </c>
      <c r="UX7">
        <f>IF(AND(Raw!BL8&lt;$UU$3,Raw!BL8&gt;$UU$4),(10^($FM$2*Raw!CB8))*(Raw!E8))</f>
        <v>1.1796791255213435E-2</v>
      </c>
      <c r="UZ7">
        <f>Raw!C8</f>
        <v>2129.4669678688301</v>
      </c>
      <c r="VA7">
        <f>((LOG10(Raw!CC9))+ABS(LOG10(MIN(Raw!CC$3:$CC206)))+0.3)/5</f>
        <v>0.31105450102066123</v>
      </c>
      <c r="VB7">
        <f>Raw!BQ8</f>
        <v>0.8</v>
      </c>
      <c r="VC7">
        <v>3737.3090381992201</v>
      </c>
      <c r="VD7">
        <v>3</v>
      </c>
      <c r="VE7">
        <f>(Raw!C8)/((Raw!CC8)^(1/2))</f>
        <v>3549.1116131147169</v>
      </c>
      <c r="VF7">
        <f>((LOG10(Raw!CC9))+ABS(LOG10(MIN(Raw!CC$3:$CC206)))+0.3)/5</f>
        <v>0.31105450102066123</v>
      </c>
      <c r="VG7">
        <f>Raw!BQ8</f>
        <v>0.8</v>
      </c>
      <c r="VH7">
        <v>6718.6153999999997</v>
      </c>
      <c r="VI7">
        <v>3.46</v>
      </c>
      <c r="VK7">
        <f>(Raw!C8)/((Raw!CC8)^(1/2))</f>
        <v>3549.1116131147169</v>
      </c>
      <c r="VL7">
        <f>Raw!BZ8</f>
        <v>352.040816545486</v>
      </c>
      <c r="VM7">
        <f>MIN(Raw!BL9/150,0.6)</f>
        <v>0.10262253688360401</v>
      </c>
      <c r="VO7">
        <f>(Raw!C8)/((Raw!CC8)^(1/2))</f>
        <v>3549.1116131147169</v>
      </c>
      <c r="VP7">
        <f>Raw!BZ8</f>
        <v>352.040816545486</v>
      </c>
      <c r="VQ7">
        <f>MIN(Raw!BN9/50,0.6)</f>
        <v>0.10785707290190701</v>
      </c>
      <c r="VS7">
        <f>(Raw!C8)/((Raw!CC8)^(1/2))</f>
        <v>3549.1116131147169</v>
      </c>
      <c r="VT7">
        <f>Raw!BZ8</f>
        <v>352.040816545486</v>
      </c>
      <c r="VU7">
        <f>(LOG10(Raw!AS9)-LOG10(MIN(Raw!AS$3:AS$200)) + 0.1)/10</f>
        <v>0.22540808461995984</v>
      </c>
      <c r="VW7">
        <f>Raw!CB8</f>
        <v>-15.035399999999999</v>
      </c>
      <c r="VX7">
        <f>IF(ABS((Raw!BR8)-(Raw!CJ8))=343.0818,16.89,ABS((Raw!BR8)-(Raw!CJ8)))</f>
        <v>4.4812202089520099</v>
      </c>
      <c r="VY7">
        <f>(LOG10(Raw!C9)-LOG10(MIN(Raw!C$3:C$200)))/2</f>
        <v>0.3378723398644139</v>
      </c>
      <c r="WA7" s="78">
        <v>39630</v>
      </c>
      <c r="WB7">
        <f t="shared" si="12"/>
        <v>7</v>
      </c>
      <c r="WC7">
        <v>5</v>
      </c>
      <c r="WD7">
        <f>WD3</f>
        <v>3</v>
      </c>
      <c r="WF7">
        <v>0.22</v>
      </c>
      <c r="WG7">
        <f t="shared" si="13"/>
        <v>-0.65757731917779372</v>
      </c>
      <c r="WH7">
        <v>20</v>
      </c>
      <c r="WI7">
        <f t="shared" si="52"/>
        <v>-1.1061180782966487</v>
      </c>
      <c r="WJ7">
        <f>WJ3</f>
        <v>2</v>
      </c>
      <c r="WK7">
        <f t="shared" si="53"/>
        <v>10</v>
      </c>
      <c r="WL7">
        <f t="shared" si="35"/>
        <v>7.8321666869622317E-2</v>
      </c>
      <c r="WM7">
        <v>1882.8081</v>
      </c>
      <c r="WN7">
        <f t="shared" si="36"/>
        <v>1000</v>
      </c>
      <c r="WO7">
        <f t="shared" si="14"/>
        <v>12.817032792055421</v>
      </c>
      <c r="WQ7">
        <f>Raw!BP8</f>
        <v>0.247</v>
      </c>
      <c r="WR7">
        <f>Raw!BZ8</f>
        <v>352.040816545486</v>
      </c>
      <c r="WT7">
        <f>Raw!N8</f>
        <v>2.7020646453077601</v>
      </c>
      <c r="WU7">
        <f>Raw!CP8</f>
        <v>2.5769734546731899</v>
      </c>
      <c r="WV7">
        <f t="shared" si="15"/>
        <v>-0.12509119063457019</v>
      </c>
      <c r="WX7">
        <f>Raw!C8</f>
        <v>2129.4669678688301</v>
      </c>
      <c r="WY7">
        <f>Raw!BP8</f>
        <v>0.247</v>
      </c>
      <c r="WZ7">
        <f>((LOG10(Raw!CC9))+ABS(LOG10(MIN(Raw!CC$3:$CC206)))+0.3)/5</f>
        <v>0.31105450102066123</v>
      </c>
      <c r="XA7">
        <v>7188.75</v>
      </c>
      <c r="XB7">
        <v>5.4800000000000001E-2</v>
      </c>
      <c r="XC7">
        <v>678.92780000000005</v>
      </c>
      <c r="XD7">
        <f t="shared" si="37"/>
        <v>1000</v>
      </c>
      <c r="XE7">
        <f t="shared" si="16"/>
        <v>23.447377783451042</v>
      </c>
      <c r="XG7">
        <f>(Raw!C8)/((Raw!CC8)^(1/2))</f>
        <v>3549.1116131147169</v>
      </c>
      <c r="XH7">
        <f>Raw!BP8</f>
        <v>0.247</v>
      </c>
      <c r="XK7">
        <v>1901.2073</v>
      </c>
      <c r="XL7">
        <f t="shared" si="38"/>
        <v>1000</v>
      </c>
      <c r="XM7">
        <f t="shared" si="17"/>
        <v>2.8219948112808941</v>
      </c>
      <c r="XR7">
        <f>Raw!CB8</f>
        <v>-15.035399999999999</v>
      </c>
      <c r="XS7">
        <f>IF(ABS((Raw!BR8)-(Raw!CJ8))=343.0818,16.89,(Raw!BR8)-(Raw!CJ8))</f>
        <v>4.4812202089520099</v>
      </c>
      <c r="XT7">
        <f>(LOG10(Raw!C9)-LOG10(MIN(Raw!C$3:C$200)))/2</f>
        <v>0.3378723398644139</v>
      </c>
      <c r="XV7">
        <v>3950.0414000000001</v>
      </c>
      <c r="XW7">
        <f t="shared" si="39"/>
        <v>1000</v>
      </c>
      <c r="XX7">
        <f t="shared" si="18"/>
        <v>11.47673159503687</v>
      </c>
      <c r="YC7">
        <v>2129.4669678688301</v>
      </c>
      <c r="YD7">
        <f>Raw!CC8</f>
        <v>0.36</v>
      </c>
      <c r="YE7">
        <f>((LOG10(Raw!CC9))+ABS(LOG10(MIN(Raw!CC$3:$CC206)))+0.3)/5</f>
        <v>0.31105450102066123</v>
      </c>
      <c r="YF7">
        <v>3.2749431013565401E-2</v>
      </c>
      <c r="YG7">
        <v>5.7123532207691997E-3</v>
      </c>
      <c r="YH7">
        <v>1.17482468077099E-3</v>
      </c>
      <c r="YI7">
        <v>2.54169036739547E-4</v>
      </c>
      <c r="YJ7" s="10" t="s">
        <v>794</v>
      </c>
      <c r="YP7">
        <v>1</v>
      </c>
      <c r="YQ7">
        <v>5</v>
      </c>
      <c r="YR7">
        <f>YR3</f>
        <v>34</v>
      </c>
      <c r="YT7">
        <v>2129.4669678688301</v>
      </c>
      <c r="YU7">
        <v>0.36</v>
      </c>
      <c r="YV7" s="79">
        <v>3.1689460394972298E-8</v>
      </c>
      <c r="YY7">
        <v>20</v>
      </c>
      <c r="YZ7" s="80">
        <v>2.8384131438273101E-8</v>
      </c>
      <c r="ZB7">
        <v>10221.427944629</v>
      </c>
      <c r="ZC7">
        <v>11.6067637691764</v>
      </c>
      <c r="ZE7">
        <v>2087.1778505812499</v>
      </c>
      <c r="ZF7">
        <v>5.4783923663985004E-3</v>
      </c>
      <c r="ZH7">
        <v>610</v>
      </c>
      <c r="ZI7">
        <v>5430.6</v>
      </c>
      <c r="ZK7">
        <f t="shared" si="40"/>
        <v>1020</v>
      </c>
      <c r="ZL7" s="81">
        <f t="shared" si="19"/>
        <v>6116.8352228302347</v>
      </c>
    </row>
    <row r="8" spans="1:688">
      <c r="A8" s="37">
        <f>Raw!CC9*1000</f>
        <v>360</v>
      </c>
      <c r="B8" s="37">
        <f>Raw!N9</f>
        <v>3.1111126254715198</v>
      </c>
      <c r="C8" s="37">
        <f>Raw!O9</f>
        <v>0.12225874833072201</v>
      </c>
      <c r="E8" s="37">
        <f>(Raw!C9)/((Raw!CC9*1000)^(1/2))</f>
        <v>80.610644741588516</v>
      </c>
      <c r="F8" s="37">
        <f>Raw!N9</f>
        <v>3.1111126254715198</v>
      </c>
      <c r="G8" s="37">
        <f>Raw!O9</f>
        <v>0.12225874833072201</v>
      </c>
      <c r="I8" s="37">
        <f>(Raw!C9)/((Raw!CC9*1000)^(1/3))</f>
        <v>215.00215430946773</v>
      </c>
      <c r="J8" s="37">
        <f>Raw!N9</f>
        <v>3.1111126254715198</v>
      </c>
      <c r="K8" s="37">
        <f>Raw!O9</f>
        <v>0.12225874833072201</v>
      </c>
      <c r="M8" s="39">
        <f>Raw!CC9*1000</f>
        <v>360</v>
      </c>
      <c r="N8" s="39">
        <f>1/(Raw!R9)</f>
        <v>2.4380952380952383</v>
      </c>
      <c r="O8" s="39">
        <f>IF(1/(Raw!R9-Raw!S9)-1/(Raw!R9+Raw!S9)&gt;0,1/(Raw!R9-Raw!S9)-1/(Raw!R9+Raw!S9),2)</f>
        <v>8.4557157530360527E-3</v>
      </c>
      <c r="Q8" s="39">
        <f>(Raw!C9)/((Raw!CC9*1000)^(1/2))</f>
        <v>80.610644741588516</v>
      </c>
      <c r="R8" s="39">
        <f>1/(Raw!R9)</f>
        <v>2.4380952380952383</v>
      </c>
      <c r="S8" s="39">
        <f>IF(1/(Raw!R9-Raw!S9)-1/(Raw!R9+Raw!S9)&gt;0,1/(Raw!R9-Raw!S9)-1/(Raw!R9+Raw!S9),2)</f>
        <v>8.4557157530360527E-3</v>
      </c>
      <c r="U8" s="39">
        <f>(Raw!C9)/((Raw!CC9*1000)^(1/3))</f>
        <v>215.00215430946773</v>
      </c>
      <c r="V8" s="39">
        <f>1/(Raw!R9)</f>
        <v>2.4380952380952383</v>
      </c>
      <c r="W8" s="39">
        <f>IF(1/(Raw!R9-Raw!S9)-1/(Raw!R9+Raw!S9)&gt;0,1/(Raw!R9-Raw!S9)-1/(Raw!R9+Raw!S9),2)</f>
        <v>8.4557157530360527E-3</v>
      </c>
      <c r="Y8" s="41">
        <f>Raw!CC9*1000</f>
        <v>360</v>
      </c>
      <c r="Z8" s="41">
        <f>1/(Raw!AB9)</f>
        <v>2.3272727272727272</v>
      </c>
      <c r="AA8" s="41">
        <f>IF(1/(Raw!AB9-Raw!AC9)-1/(Raw!AB9+Raw!AC9)&gt;0,1/(Raw!AB9-Raw!AC9)-1/(Raw!AB9+Raw!AC9),5)</f>
        <v>0.18174629152186661</v>
      </c>
      <c r="AC8" s="41">
        <f>(Raw!C9)/((Raw!CC9*1000)^(1/2))</f>
        <v>80.610644741588516</v>
      </c>
      <c r="AD8" s="41">
        <f>1/(Raw!AB9)</f>
        <v>2.3272727272727272</v>
      </c>
      <c r="AE8" s="41">
        <f>IF(1/(Raw!AB9-Raw!AC9)-1/(Raw!AB9+Raw!AC9)&gt;0,1/(Raw!AB9-Raw!AC9)-1/(Raw!AB9+Raw!AC9),5)</f>
        <v>0.18174629152186661</v>
      </c>
      <c r="AG8" s="41">
        <f>(Raw!C9)/((Raw!CC9*1000)^(1/3))</f>
        <v>215.00215430946773</v>
      </c>
      <c r="AH8" s="41">
        <f>1/(Raw!AB9)</f>
        <v>2.3272727272727272</v>
      </c>
      <c r="AI8" s="41">
        <f>IF(1/(Raw!AB9-Raw!AC9)-1/(Raw!AB9+Raw!AC9)&gt;0,1/(Raw!AB9-Raw!AC9)-1/(Raw!AB9+Raw!AC9),5)</f>
        <v>0.18174629152186661</v>
      </c>
      <c r="AK8" s="43">
        <f>Raw!CC9*1000</f>
        <v>360</v>
      </c>
      <c r="AL8" s="43">
        <f>Raw!BL9</f>
        <v>15.393380532540601</v>
      </c>
      <c r="AM8" s="43">
        <f>Raw!BM9</f>
        <v>9.7946967635972104</v>
      </c>
      <c r="AO8" s="43">
        <f>(Raw!C9)/((Raw!CC9*1000)^(1/2))</f>
        <v>80.610644741588516</v>
      </c>
      <c r="AP8" s="43">
        <f>Raw!BL9</f>
        <v>15.393380532540601</v>
      </c>
      <c r="AQ8" s="43">
        <f>Raw!BM9</f>
        <v>9.7946967635972104</v>
      </c>
      <c r="AS8" s="43">
        <f>(Raw!C9)/((Raw!CC9*1000)^(1/3))</f>
        <v>215.00215430946773</v>
      </c>
      <c r="AT8" s="43">
        <f>Raw!BL9</f>
        <v>15.393380532540601</v>
      </c>
      <c r="AU8" s="43">
        <f>Raw!BM9</f>
        <v>9.7946967635972104</v>
      </c>
      <c r="AW8" s="21">
        <f>Raw!CC9*1000</f>
        <v>360</v>
      </c>
      <c r="AX8" s="21">
        <f>Raw!BN9</f>
        <v>5.3928536450953501</v>
      </c>
      <c r="AY8" s="21">
        <f>Raw!BO9</f>
        <v>1.6996281606439001</v>
      </c>
      <c r="BA8" s="21">
        <f>(Raw!C9)/((Raw!CC9*1000)^(1/2))</f>
        <v>80.610644741588516</v>
      </c>
      <c r="BB8" s="21">
        <f>Raw!BN9</f>
        <v>5.3928536450953501</v>
      </c>
      <c r="BC8" s="21">
        <f>Raw!BO9</f>
        <v>1.6996281606439001</v>
      </c>
      <c r="BE8" s="21">
        <f>(Raw!C9)/((Raw!CC9*1000)^(1/3))</f>
        <v>215.00215430946773</v>
      </c>
      <c r="BF8" s="21">
        <f>Raw!BN9</f>
        <v>5.3928536450953501</v>
      </c>
      <c r="BG8" s="21">
        <f>Raw!BO9</f>
        <v>1.6996281606439001</v>
      </c>
      <c r="BI8" s="46">
        <f>Raw!C9</f>
        <v>1529.4794462285699</v>
      </c>
      <c r="BJ8" s="46">
        <f>(Raw!C9)/(Raw!CG9)</f>
        <v>0.32913265466506775</v>
      </c>
      <c r="BK8" s="46"/>
      <c r="BM8" s="47">
        <f>Raw!CC9*1000</f>
        <v>360</v>
      </c>
      <c r="BN8" s="47">
        <f>(Raw!C9)/(Raw!CG9)</f>
        <v>0.32913265466506775</v>
      </c>
      <c r="BO8" s="47"/>
      <c r="BQ8" s="46">
        <f>(Raw!C9)/((Raw!CC9*1000)^(1/2))</f>
        <v>80.610644741588516</v>
      </c>
      <c r="BR8" s="47">
        <f>(Raw!C9)/(Raw!CG9)</f>
        <v>0.32913265466506775</v>
      </c>
      <c r="BS8" s="47"/>
      <c r="BU8" s="49">
        <f>(Raw!C9)/((Raw!CC9*1000)^(1/3))</f>
        <v>215.00215430946773</v>
      </c>
      <c r="BV8" s="49">
        <f>(Raw!C9)/(Raw!CG9)</f>
        <v>0.32913265466506775</v>
      </c>
      <c r="BW8" s="49"/>
      <c r="BY8" s="51">
        <f>Raw!C9</f>
        <v>1529.4794462285699</v>
      </c>
      <c r="BZ8" s="51">
        <f>Raw!BS9</f>
        <v>0.35699999999999998</v>
      </c>
      <c r="CA8" s="51"/>
      <c r="CC8" s="53"/>
      <c r="CD8" s="53">
        <f t="shared" si="41"/>
        <v>4.5</v>
      </c>
      <c r="CE8" s="53">
        <f>CE3</f>
        <v>61</v>
      </c>
      <c r="CG8" s="55"/>
      <c r="CH8" s="55" t="e">
        <f t="shared" si="42"/>
        <v>#N/A</v>
      </c>
      <c r="CI8" s="55" t="e">
        <f>CI3</f>
        <v>#N/A</v>
      </c>
      <c r="CK8" s="54" t="s">
        <v>795</v>
      </c>
      <c r="CL8" s="55" t="e">
        <f t="shared" si="43"/>
        <v>#N/A</v>
      </c>
      <c r="CM8" s="55" t="e">
        <f>CM3</f>
        <v>#N/A</v>
      </c>
      <c r="CO8" s="56" t="s">
        <v>795</v>
      </c>
      <c r="CP8" s="57" t="e">
        <f t="shared" si="44"/>
        <v>#N/A</v>
      </c>
      <c r="CQ8" s="57" t="e">
        <f>CQ3</f>
        <v>#N/A</v>
      </c>
      <c r="CS8" s="56" t="s">
        <v>795</v>
      </c>
      <c r="CT8" s="57" t="e">
        <f t="shared" si="45"/>
        <v>#N/A</v>
      </c>
      <c r="CU8" s="57" t="e">
        <f>CU3</f>
        <v>#N/A</v>
      </c>
      <c r="CW8" s="56" t="s">
        <v>795</v>
      </c>
      <c r="CX8" s="57" t="e">
        <f t="shared" si="46"/>
        <v>#N/A</v>
      </c>
      <c r="CY8" s="57" t="e">
        <f>CY3</f>
        <v>#N/A</v>
      </c>
      <c r="DA8" s="56" t="s">
        <v>795</v>
      </c>
      <c r="DB8" s="57" t="e">
        <f t="shared" si="47"/>
        <v>#N/A</v>
      </c>
      <c r="DC8" s="57" t="e">
        <f>DC3</f>
        <v>#N/A</v>
      </c>
      <c r="DE8" s="56" t="s">
        <v>795</v>
      </c>
      <c r="DF8" s="57" t="e">
        <f t="shared" si="48"/>
        <v>#N/A</v>
      </c>
      <c r="DG8" s="57" t="e">
        <f>DG3</f>
        <v>#N/A</v>
      </c>
      <c r="DI8" s="59">
        <f t="shared" si="20"/>
        <v>910</v>
      </c>
      <c r="DJ8" s="59">
        <f t="shared" si="0"/>
        <v>4.6780331218032556</v>
      </c>
      <c r="DL8" s="25">
        <f t="shared" si="21"/>
        <v>910</v>
      </c>
      <c r="DM8" s="25">
        <f t="shared" si="1"/>
        <v>6.1570791068502428</v>
      </c>
      <c r="DO8" s="39">
        <f t="shared" si="2"/>
        <v>360</v>
      </c>
      <c r="DP8" s="39">
        <f t="shared" si="3"/>
        <v>2.4380952380952383</v>
      </c>
      <c r="DQ8" s="39">
        <f t="shared" si="4"/>
        <v>8.4557157530360527E-3</v>
      </c>
      <c r="DS8" s="39">
        <f t="shared" si="5"/>
        <v>80.610644741588516</v>
      </c>
      <c r="DT8" s="39">
        <f t="shared" si="6"/>
        <v>2.4380952380952383</v>
      </c>
      <c r="DU8" s="39">
        <f t="shared" si="7"/>
        <v>8.4557157530360527E-3</v>
      </c>
      <c r="DW8" s="39">
        <f t="shared" si="8"/>
        <v>215.00215430946773</v>
      </c>
      <c r="DX8" s="39">
        <f t="shared" si="9"/>
        <v>2.4380952380952383</v>
      </c>
      <c r="DY8" s="39">
        <f t="shared" si="10"/>
        <v>8.4557157530360527E-3</v>
      </c>
      <c r="EA8" s="61">
        <f>Raw!N9</f>
        <v>3.1111126254715198</v>
      </c>
      <c r="EB8" s="61">
        <f>Raw!O9</f>
        <v>0.12225874833072201</v>
      </c>
      <c r="EC8" s="61">
        <f>1/Raw!R9</f>
        <v>2.4380952380952383</v>
      </c>
      <c r="ED8" s="61">
        <f>1/(Raw!R9-Raw!S9)-1/(Raw!R9+Raw!S9)</f>
        <v>8.4557157530360527E-3</v>
      </c>
      <c r="EF8" s="62">
        <f>Raw!N9</f>
        <v>3.1111126254715198</v>
      </c>
      <c r="EG8" s="61">
        <f>Raw!O9</f>
        <v>0.12225874833072201</v>
      </c>
      <c r="EH8" s="61">
        <f>1/Raw!AB9</f>
        <v>2.3272727272727272</v>
      </c>
      <c r="EI8" s="61">
        <f>1/(Raw!AB9-Raw!AC9)-1/(Raw!AB9+Raw!AC9)</f>
        <v>0.18174629152186661</v>
      </c>
      <c r="EK8" s="37">
        <f>Raw!CB9</f>
        <v>22.6554</v>
      </c>
      <c r="EL8" s="72">
        <f>(Raw!C9)/(Raw!CG9)</f>
        <v>0.32913265466506775</v>
      </c>
      <c r="EN8" s="37">
        <f>Raw!BS9</f>
        <v>0.35699999999999998</v>
      </c>
      <c r="EO8" s="72">
        <f>(Raw!C9)/(Raw!CG9)</f>
        <v>0.32913265466506775</v>
      </c>
      <c r="EQ8" s="64">
        <f>(Raw!C9)/((Raw!CC9*1000)^(1/3))</f>
        <v>215.00215430946773</v>
      </c>
      <c r="ER8" s="64">
        <f>Raw!BZ9</f>
        <v>479.28571414947498</v>
      </c>
      <c r="ET8" s="64">
        <f>Raw!BN9</f>
        <v>5.3928536450953501</v>
      </c>
      <c r="EU8" s="64">
        <f>Raw!BZ9</f>
        <v>479.28571414947498</v>
      </c>
      <c r="EW8" s="66">
        <f>Raw!AI9</f>
        <v>5.3488943363076702E-4</v>
      </c>
      <c r="EX8" s="66">
        <f>Raw!BZ9</f>
        <v>479.28571414947498</v>
      </c>
      <c r="EZ8" s="73">
        <f>Raw!AI9</f>
        <v>5.3488943363076702E-4</v>
      </c>
      <c r="FA8" s="66">
        <f>Raw!F9</f>
        <v>0.15312400871531701</v>
      </c>
      <c r="FB8" s="66">
        <f>Raw!G9</f>
        <v>3.7929000614820498E-2</v>
      </c>
      <c r="FD8" s="66">
        <f>(Raw!C9)/((Raw!CC9*1000)^(1/3))</f>
        <v>215.00215430946773</v>
      </c>
      <c r="FE8" s="66">
        <f>(Raw!BZ9)*(Raw!AI9)</f>
        <v>0.25636486418873039</v>
      </c>
      <c r="FG8" s="59">
        <f>Raw!CJ9</f>
        <v>145.21198419566201</v>
      </c>
      <c r="FH8" s="59">
        <f>Raw!BR9</f>
        <v>142.25899999999999</v>
      </c>
      <c r="FJ8" s="25">
        <f>Raw!CB9</f>
        <v>22.6554</v>
      </c>
      <c r="FK8" s="25">
        <f>(Raw!BR9)-(Raw!CJ9)</f>
        <v>-2.952984195662026</v>
      </c>
      <c r="FM8" s="68" t="str">
        <f t="shared" si="22"/>
        <v xml:space="preserve"> </v>
      </c>
      <c r="FN8" s="68">
        <f>(Raw!C9)/((Raw!CC9*1000)^(1/3))</f>
        <v>215.00215430946773</v>
      </c>
      <c r="FO8" s="68">
        <f>(10^($FM$2*Raw!CB9))*(Raw!D9)</f>
        <v>7.2277068823378046E-2</v>
      </c>
      <c r="FP8" s="68">
        <f>(10^($FM$2*Raw!CB9))*(Raw!E9)</f>
        <v>1.2624938872712059E-2</v>
      </c>
      <c r="FR8" s="68" t="str">
        <f t="shared" si="23"/>
        <v xml:space="preserve"> </v>
      </c>
      <c r="FS8" s="74">
        <f>(Raw!C9)/((Raw!CC9*1000)^(1/3))</f>
        <v>215.00215430946773</v>
      </c>
      <c r="FT8" s="68">
        <f>(10^($FR$2*Raw!CB9))*(Raw!F9)</f>
        <v>0.10177743655729544</v>
      </c>
      <c r="FU8" s="68">
        <f>(10^($FR$2*Raw!CB9))*(Raw!G9)</f>
        <v>2.5210393106501562E-2</v>
      </c>
      <c r="FW8" s="68" t="str">
        <f t="shared" si="24"/>
        <v xml:space="preserve"> </v>
      </c>
      <c r="FX8" s="74">
        <f>(Raw!C9)/((Raw!CC9*1000)^(1/3))</f>
        <v>215.00215430946773</v>
      </c>
      <c r="FY8" s="74">
        <f>(10^($FW$2*Raw!CB9))*(Raw!BJ9)</f>
        <v>7.842828307529208E-2</v>
      </c>
      <c r="FZ8" s="74">
        <f>(10^($FW$2*Raw!CB9))*(Raw!BK9)</f>
        <v>0.20113443355678839</v>
      </c>
      <c r="GB8" s="68" t="str">
        <f t="shared" si="25"/>
        <v xml:space="preserve"> </v>
      </c>
      <c r="GC8" s="74">
        <f>IF(  ( (10^($FR$2*Raw!CB9))*(Raw!BM9) )/( (10^($FR$2*Raw!CB9))*(Raw!BL9))&lt;0.9,(Raw!C9)/((Raw!CC9*1000)^(1/3)) )</f>
        <v>215.00215430946773</v>
      </c>
      <c r="GD8" s="74">
        <f>IF(  ( (10^($FR$2*Raw!CB9))*(Raw!BM9) )/( (10^($FR$2*Raw!CB9))*(Raw!BL9))&lt;0.9, (10^($GB$2*Raw!CB9))*(Raw!BL9) )</f>
        <v>12.178989596720893</v>
      </c>
      <c r="GE8" s="74">
        <f>IF( ( (10^($FR$2*Raw!CB9))*(Raw!BM9) )/( (10^($FR$2*Raw!CB9))*(Raw!BL9))&lt;0.9, (10^($FR$2*Raw!CB9))*(Raw!BM9) )</f>
        <v>6.5102731884999576</v>
      </c>
      <c r="GG8" s="68" t="str">
        <f t="shared" si="26"/>
        <v xml:space="preserve"> </v>
      </c>
      <c r="GH8" s="74">
        <f>IF( ( (10^($GG$2*Raw!CB9))*(Raw!BO9) )/( (10^($GG$2*Raw!CB9))*(Raw!BN9))&lt;0.5,(Raw!C9)/((Raw!CC9*1000)^(1/3)))</f>
        <v>215.00215430946773</v>
      </c>
      <c r="GI8" s="74">
        <f>IF( ( (10^($GG$2*Raw!CB9))*(Raw!BO9) )/( (10^($GG$2*Raw!CB9))*(Raw!BN9))&lt;0.5,(10^($GG$2*Raw!CB9))*(Raw!BN9))</f>
        <v>3.7333444769335791</v>
      </c>
      <c r="GJ8" s="74">
        <f>IF( ( (10^($GG$2*Raw!CB9))*(Raw!BO9) )/( (10^($GG$2*Raw!CB9))*(Raw!BN9))&lt;0.5,(10^($GG$2*Raw!CB9))*(Raw!BO9))</f>
        <v>1.1766122027345491</v>
      </c>
      <c r="GL8">
        <f>(Raw!C9)/((Raw!CC9*1000)^(1/3))</f>
        <v>215.00215430946773</v>
      </c>
      <c r="GM8" s="75">
        <f>Raw!U9</f>
        <v>0.4248046875</v>
      </c>
      <c r="GN8" s="75">
        <f>(LOG(Raw!CC9)+5)/25</f>
        <v>0.18225210003069151</v>
      </c>
      <c r="GO8">
        <f>(Raw!C9)/((Raw!CC9*1000)^(1/3))</f>
        <v>215.00215430946773</v>
      </c>
      <c r="GP8" s="75">
        <f>Raw!W9</f>
        <v>0.4345703125</v>
      </c>
      <c r="GR8">
        <f>(Raw!C9)/((Raw!CC9*1000)^(1/3))</f>
        <v>215.00215430946773</v>
      </c>
      <c r="GS8" s="75">
        <f>Raw!AE9</f>
        <v>1.1328125</v>
      </c>
      <c r="GU8">
        <f>(Raw!C9)/((Raw!CC9*1000)^(1/3))</f>
        <v>215.00215430946773</v>
      </c>
      <c r="GV8" s="75">
        <f>Raw!AG9</f>
        <v>2.03125</v>
      </c>
      <c r="GX8">
        <f>(Raw!C9)/((Raw!CC9*1000)^(1/3))</f>
        <v>215.00215430946773</v>
      </c>
      <c r="GY8">
        <f>Raw!BQ9</f>
        <v>5</v>
      </c>
      <c r="HA8">
        <f>Raw!C9</f>
        <v>1529.4794462285699</v>
      </c>
      <c r="HB8" s="75">
        <f>Raw!U9</f>
        <v>0.4248046875</v>
      </c>
      <c r="HC8" s="4"/>
      <c r="HD8">
        <f>Raw!C9</f>
        <v>1529.4794462285699</v>
      </c>
      <c r="HE8" s="75">
        <f>Raw!W9</f>
        <v>0.4345703125</v>
      </c>
      <c r="HG8">
        <f>Raw!C9</f>
        <v>1529.4794462285699</v>
      </c>
      <c r="HH8" s="75">
        <f>Raw!AE9</f>
        <v>1.1328125</v>
      </c>
      <c r="HJ8">
        <f>Raw!C9</f>
        <v>1529.4794462285699</v>
      </c>
      <c r="HK8" s="75">
        <f>Raw!AG9</f>
        <v>2.03125</v>
      </c>
      <c r="HM8">
        <f>Raw!C9</f>
        <v>1529.4794462285699</v>
      </c>
      <c r="HN8">
        <f>Raw!BQ9</f>
        <v>5</v>
      </c>
      <c r="HP8">
        <f>Raw!CC9*1000</f>
        <v>360</v>
      </c>
      <c r="HQ8">
        <f>Raw!N9</f>
        <v>3.1111126254715198</v>
      </c>
      <c r="HR8">
        <f>MIN(ABS(Raw!CB9)/100,0.3)</f>
        <v>0.22655400000000001</v>
      </c>
      <c r="HS8" t="str">
        <f>IF( Raw!CB9&gt;0,"@rgb(255,0,0)","@rgb(0,128,255)" )</f>
        <v>@rgb(255,0,0)</v>
      </c>
      <c r="HU8" t="str">
        <f t="shared" si="27"/>
        <v xml:space="preserve"> </v>
      </c>
      <c r="HV8" t="b">
        <f>IF(Raw!CC9&gt;7,(Raw!C9)/((Raw!CC9*1000)^(1/3)))</f>
        <v>0</v>
      </c>
      <c r="HW8" t="b">
        <f>IF(Raw!CC9&gt;7,(10^($FM$2*Raw!CB9))*(Raw!D9))</f>
        <v>0</v>
      </c>
      <c r="HX8" t="b">
        <f>IF(Raw!CC9&gt;7,(10^($HU$2*Raw!CB9))*(Raw!E9))</f>
        <v>0</v>
      </c>
      <c r="IA8" t="b">
        <f>IF(Raw!CC9&gt;7,(Raw!C9)/((Raw!CC9*1000)^(1/3)))</f>
        <v>0</v>
      </c>
      <c r="IB8" t="b">
        <f>IF(Raw!CC9&gt;7,(10^($HZ$2*Raw!CB9))*(Raw!F9))</f>
        <v>0</v>
      </c>
      <c r="IC8" t="b">
        <f>IF(Raw!CC9&gt;7,(10^($HZ$2*Raw!CB9))*(Raw!G9))</f>
        <v>0</v>
      </c>
      <c r="IF8" t="b">
        <f>IF(Raw!CC9&gt;7,(Raw!C9)/((Raw!CC9*1000)^(1/3)))</f>
        <v>0</v>
      </c>
      <c r="IG8" t="b">
        <f>IF(Raw!CC9&gt;7,(10^($IE$2*Raw!CB9))*(Raw!BJ9))</f>
        <v>0</v>
      </c>
      <c r="IH8" t="b">
        <f>IF(Raw!CC9&gt;7,(10^($IE$2*Raw!CB9))*(Raw!BK9))</f>
        <v>0</v>
      </c>
      <c r="IJ8" t="str">
        <f t="shared" si="28"/>
        <v xml:space="preserve"> </v>
      </c>
      <c r="IK8" t="b">
        <f>IF(Raw!CC9&gt;7,(Raw!C9)/((Raw!CC9*1000)^(1/3)))</f>
        <v>0</v>
      </c>
      <c r="IL8" t="b">
        <f>IF(Raw!CC9&gt;7,(10^($IJ$2*Raw!CB9))*(Raw!BL9))</f>
        <v>0</v>
      </c>
      <c r="IM8" t="b">
        <f>IF(Raw!CC9&gt;7,(10^($IJ$2*Raw!CB9))*(Raw!BM9))</f>
        <v>0</v>
      </c>
      <c r="IO8" t="str">
        <f t="shared" si="29"/>
        <v xml:space="preserve"> </v>
      </c>
      <c r="IP8" t="b">
        <f>IF(Raw!CC9&gt;7,(Raw!C9)/((Raw!CC9*1000)^(1/3)))</f>
        <v>0</v>
      </c>
      <c r="IQ8" t="b">
        <f>IF(Raw!CC9&gt;7,(10^($IO$2*Raw!CB9))*(Raw!BN9))</f>
        <v>0</v>
      </c>
      <c r="IR8" t="b">
        <f>IF(Raw!CC9&gt;7,(10^($IO$2*Raw!CB9))*(Raw!BO9))</f>
        <v>0</v>
      </c>
      <c r="IT8" s="68" t="str">
        <f t="shared" si="30"/>
        <v xml:space="preserve"> </v>
      </c>
      <c r="IU8" s="68">
        <f>IF(Raw!CC9&lt;3.5,(Raw!C9)/((Raw!CC9*1000)^(1/3)))</f>
        <v>215.00215430946773</v>
      </c>
      <c r="IV8" s="68">
        <f>IF(Raw!CC9&lt;3.5,(10^($IT$2*Raw!CB9))*(Raw!D9))</f>
        <v>7.3149485114194862E-2</v>
      </c>
      <c r="IW8" s="68">
        <f>IF(Raw!CC9&lt;3.5,(10^($IT$2*Raw!CB9))*(Raw!E9))</f>
        <v>1.2777327486727877E-2</v>
      </c>
      <c r="IY8" s="68" t="str">
        <f t="shared" si="31"/>
        <v xml:space="preserve"> </v>
      </c>
      <c r="IZ8" s="74">
        <f>IF(Raw!CC9&lt;3.5,(Raw!C9)/((Raw!CC9*1000)^(1/3)))</f>
        <v>215.00215430946773</v>
      </c>
      <c r="JA8" s="68">
        <f>IF(Raw!CC9&lt;3.5,(10^($IY$2*Raw!CB9))*(Raw!F9))</f>
        <v>0.10327495637818793</v>
      </c>
      <c r="JB8" s="68">
        <f>IF(Raw!CC9&lt;3.5,(10^($IY$2*Raw!CB9))*(Raw!G9))</f>
        <v>2.5581330562253105E-2</v>
      </c>
      <c r="JD8" s="68" t="str">
        <f t="shared" si="32"/>
        <v xml:space="preserve"> </v>
      </c>
      <c r="JE8" s="74">
        <f>IF(Raw!CC9&lt;3.5,(Raw!C9)/((Raw!CC9*1000)^(1/3)))</f>
        <v>215.00215430946773</v>
      </c>
      <c r="JF8" s="74">
        <f>IF(Raw!CC9&lt;3.5,(10^($JD$2*Raw!CB9))*(Raw!BJ9))</f>
        <v>7.5458420744518445E-2</v>
      </c>
      <c r="JG8" s="74">
        <f>IF(Raw!CC9&lt;3.5,(10^($JD$2*Raw!CB9))*(Raw!BK9))</f>
        <v>0.1935180284256402</v>
      </c>
      <c r="JI8" s="68" t="str">
        <f t="shared" si="33"/>
        <v xml:space="preserve"> </v>
      </c>
      <c r="JJ8" s="74">
        <f>IF( AND( Raw!CC9&lt;3.5, ( (10^($JI$2*Raw!CB9))*(Raw!BM9) )/( (10^($JI$2*Raw!CB9))*(Raw!BL9))&lt;0.9 ),(Raw!C9)/((Raw!CC9*1000)^(1/3)) )</f>
        <v>215.00215430946773</v>
      </c>
      <c r="JK8" s="74">
        <f>IF( AND( Raw!CC9&lt;3.5, ( (10^($JI$2*Raw!CB9))*(Raw!BM9) )/( (10^($JI$2*Raw!CB9))*(Raw!BL9))&lt;0.9 ), (10^($JI$2*Raw!CB9))*(Raw!BL9) )</f>
        <v>13.803341079422019</v>
      </c>
      <c r="JL8" s="74">
        <f>IF( AND( Raw!CC9&lt;3.5, ( (10^($JI$2*Raw!CB9))*(Raw!BM9) )/( (10^($JI$2*Raw!CB9))*(Raw!BL9))&lt;0.9 ), (10^($JI$2*Raw!CB9))*(Raw!BM9) )</f>
        <v>8.7829661529928575</v>
      </c>
      <c r="JN8" s="68" t="str">
        <f t="shared" si="34"/>
        <v xml:space="preserve"> </v>
      </c>
      <c r="JO8" s="74">
        <f>IF( AND( Raw!CC9&lt;3.5, ( (10^($JN$2*Raw!CB9))*(Raw!BO9) )/( (10^($JN$2*Raw!CB9))*(Raw!BN9))&lt;0.5 ),(Raw!C9)/((Raw!CC9*1000)^(1/3)))</f>
        <v>215.00215430946773</v>
      </c>
      <c r="JP8" s="74">
        <f>IF( AND( Raw!CC9&lt;3.5, ( (10^($JN$2*Raw!CB9))*(Raw!BO9) )/( (10^($JN$2*Raw!CB9))*(Raw!BN9))&lt;0.5 ),(10^($JN$2*Raw!CB9))*(Raw!BN9))</f>
        <v>5.1589526788611355</v>
      </c>
      <c r="JQ8" s="74">
        <f>IF( AND( Raw!CC9&lt;3.5, ( (10^($JN$2*Raw!CB9))*(Raw!BO9) )/( (10^($JN$2*Raw!CB9))*(Raw!BN9))&lt;0.5 ),(10^($JN$2*Raw!CB9))*(Raw!BO9))</f>
        <v>1.6259112205643107</v>
      </c>
      <c r="JS8">
        <v>480</v>
      </c>
      <c r="JW8">
        <v>480</v>
      </c>
      <c r="JX8">
        <v>2.61099601593626</v>
      </c>
      <c r="JY8">
        <v>2.61099601593626</v>
      </c>
      <c r="KA8">
        <v>480</v>
      </c>
      <c r="KB8">
        <v>2.61099601593626</v>
      </c>
      <c r="KC8">
        <v>2.61099601593626</v>
      </c>
      <c r="KE8">
        <v>90</v>
      </c>
      <c r="KF8">
        <v>1.5275401329887</v>
      </c>
      <c r="KG8">
        <v>0.107369317028826</v>
      </c>
      <c r="KI8">
        <v>90</v>
      </c>
      <c r="KJ8">
        <v>1.58759689922481</v>
      </c>
      <c r="KK8" s="10" t="s">
        <v>796</v>
      </c>
      <c r="KM8">
        <v>90</v>
      </c>
      <c r="KN8">
        <v>1.3562913907284799</v>
      </c>
      <c r="KO8">
        <v>5.4490446207611199E-4</v>
      </c>
      <c r="KQ8">
        <f>Raw!CC9*1000</f>
        <v>360</v>
      </c>
      <c r="KR8">
        <f>Raw!N9</f>
        <v>3.1111126254715198</v>
      </c>
      <c r="KS8">
        <f>(1/ABS(Raw!BL9))*2</f>
        <v>0.12992597667368325</v>
      </c>
      <c r="KU8">
        <f>Raw!CC9*1000</f>
        <v>360</v>
      </c>
      <c r="KV8">
        <f>Raw!N9</f>
        <v>3.1111126254715198</v>
      </c>
      <c r="KW8">
        <f>MIN(1/ABS(Raw!BN9)/2,0.8)</f>
        <v>9.2715291922438145E-2</v>
      </c>
      <c r="KY8">
        <f>Raw!CC9*1000</f>
        <v>360</v>
      </c>
      <c r="KZ8">
        <f>Raw!CP9</f>
        <v>3.3410921750212399</v>
      </c>
      <c r="LA8">
        <f t="shared" si="11"/>
        <v>3.1111126254715198</v>
      </c>
      <c r="LO8" s="4"/>
      <c r="MA8" s="4"/>
      <c r="MM8" s="4"/>
      <c r="MY8" s="4"/>
      <c r="NJ8" s="76"/>
      <c r="NK8" s="4"/>
      <c r="NV8" s="76"/>
      <c r="NW8" s="4"/>
      <c r="OH8" s="76"/>
      <c r="OI8" s="4"/>
      <c r="OT8" s="76"/>
      <c r="OU8" s="4"/>
      <c r="PF8" s="76"/>
      <c r="PG8" s="4"/>
      <c r="PR8" s="76"/>
      <c r="PS8" s="4"/>
      <c r="QD8" s="76"/>
      <c r="QE8" s="4"/>
      <c r="QP8" s="76"/>
      <c r="QQ8" s="4"/>
      <c r="RB8" s="76"/>
      <c r="RC8" s="4"/>
      <c r="RN8" s="76"/>
      <c r="RO8" s="4"/>
      <c r="RZ8" s="76"/>
      <c r="SA8" s="4"/>
      <c r="SL8" s="76"/>
      <c r="SM8" s="4"/>
      <c r="SX8" s="76"/>
      <c r="SY8" s="4"/>
      <c r="TJ8" s="76"/>
      <c r="TK8" s="4"/>
      <c r="TV8" s="76"/>
      <c r="TW8" s="4"/>
      <c r="UF8">
        <f>IF(Raw!CC9&lt;3.5,Raw!C9)</f>
        <v>1529.4794462285699</v>
      </c>
      <c r="UH8">
        <f t="shared" si="49"/>
        <v>1183.3732184727201</v>
      </c>
      <c r="UI8">
        <f>UI3</f>
        <v>1</v>
      </c>
      <c r="UK8" t="b">
        <f>IF(Raw!CC9&gt;7,Raw!C9)</f>
        <v>0</v>
      </c>
      <c r="UM8">
        <f t="shared" si="50"/>
        <v>2705.2071257504563</v>
      </c>
      <c r="UN8">
        <f>UN3</f>
        <v>1</v>
      </c>
      <c r="UP8">
        <f>Raw!C9</f>
        <v>1529.4794462285699</v>
      </c>
      <c r="UR8">
        <f t="shared" si="51"/>
        <v>2016.0349642383699</v>
      </c>
      <c r="US8">
        <f>US3</f>
        <v>1</v>
      </c>
      <c r="UU8" t="str">
        <f t="shared" si="54"/>
        <v xml:space="preserve"> </v>
      </c>
      <c r="UV8">
        <f>IF(AND(Raw!BL9&lt;$UU$3,Raw!BL9&gt;$UU$4),(Raw!C9)/((Raw!CC9*1000)^(1/3)))</f>
        <v>215.00215430946773</v>
      </c>
      <c r="UW8">
        <f>IF(AND(Raw!BL9&lt;$UU$3,Raw!BL9&gt;$UU$4),(10^($UU$2*Raw!CB9))*(Raw!D9))</f>
        <v>7.2277068823378046E-2</v>
      </c>
      <c r="UX8">
        <f>IF(AND(Raw!BL9&lt;$UU$3,Raw!BL9&gt;$UU$4),(10^($FM$2*Raw!CB9))*(Raw!E9))</f>
        <v>1.2624938872712059E-2</v>
      </c>
      <c r="UZ8">
        <f>Raw!C9</f>
        <v>1529.4794462285699</v>
      </c>
      <c r="VA8">
        <f>((LOG10(Raw!CC10))+ABS(LOG10(MIN(Raw!CC$3:$CC207)))+0.3)/5</f>
        <v>0.27938200260161128</v>
      </c>
      <c r="VB8">
        <f>Raw!BQ9</f>
        <v>5</v>
      </c>
      <c r="VC8">
        <v>5055.7</v>
      </c>
      <c r="VD8">
        <v>2.2000000000000002</v>
      </c>
      <c r="VE8">
        <f>(Raw!C9)/((Raw!CC9)^(1/2))</f>
        <v>2549.1324103809502</v>
      </c>
      <c r="VF8">
        <f>((LOG10(Raw!CC10))+ABS(LOG10(MIN(Raw!CC$3:$CC207)))+0.3)/5</f>
        <v>0.27938200260161128</v>
      </c>
      <c r="VG8">
        <f>Raw!BQ9</f>
        <v>5</v>
      </c>
      <c r="VH8">
        <v>7967.9696000000004</v>
      </c>
      <c r="VI8">
        <v>3</v>
      </c>
      <c r="VK8">
        <f>(Raw!C9)/((Raw!CC9)^(1/2))</f>
        <v>2549.1324103809502</v>
      </c>
      <c r="VL8">
        <f>Raw!BZ9</f>
        <v>479.28571414947498</v>
      </c>
      <c r="VM8">
        <f>MIN(Raw!BL10/150,0.6)</f>
        <v>8.5644592849764001E-2</v>
      </c>
      <c r="VO8">
        <f>(Raw!C9)/((Raw!CC9)^(1/2))</f>
        <v>2549.1324103809502</v>
      </c>
      <c r="VP8">
        <f>Raw!BZ9</f>
        <v>479.28571414947498</v>
      </c>
      <c r="VQ8">
        <f>MIN(Raw!BN10/50,0.6)</f>
        <v>4.5816898810903402E-2</v>
      </c>
      <c r="VS8">
        <f>(Raw!C9)/((Raw!CC9)^(1/2))</f>
        <v>2549.1324103809502</v>
      </c>
      <c r="VT8">
        <f>Raw!BZ9</f>
        <v>479.28571414947498</v>
      </c>
      <c r="VU8">
        <f>(LOG10(Raw!AS10)-LOG10(MIN(Raw!AS$3:AS$200)) + 0.1)/10</f>
        <v>0.27587599001427116</v>
      </c>
      <c r="VW8">
        <f>Raw!CB9</f>
        <v>22.6554</v>
      </c>
      <c r="VX8">
        <f>IF(ABS((Raw!BR9)-(Raw!CJ9))=343.0818,16.89,ABS((Raw!BR9)-(Raw!CJ9)))</f>
        <v>2.952984195662026</v>
      </c>
      <c r="VY8">
        <f>(LOG10(Raw!C10)-LOG10(MIN(Raw!C$3:C$200)))/2</f>
        <v>0.56653228953772117</v>
      </c>
      <c r="WA8" s="78">
        <v>39626</v>
      </c>
      <c r="WB8">
        <f t="shared" si="12"/>
        <v>6</v>
      </c>
      <c r="WC8">
        <v>6</v>
      </c>
      <c r="WD8">
        <f>WD3</f>
        <v>3</v>
      </c>
      <c r="WF8">
        <v>0.48</v>
      </c>
      <c r="WG8">
        <f t="shared" si="13"/>
        <v>-0.31875876262441277</v>
      </c>
      <c r="WH8" s="4"/>
      <c r="WI8">
        <f t="shared" si="52"/>
        <v>-0.95790509678680624</v>
      </c>
      <c r="WJ8">
        <f>WJ3</f>
        <v>2</v>
      </c>
      <c r="WK8">
        <f t="shared" si="53"/>
        <v>12</v>
      </c>
      <c r="WL8">
        <f t="shared" si="35"/>
        <v>0.11017800472142719</v>
      </c>
      <c r="WN8">
        <f t="shared" si="36"/>
        <v>1200</v>
      </c>
      <c r="WO8">
        <f t="shared" si="14"/>
        <v>11.577134083783887</v>
      </c>
      <c r="WQ8">
        <f>Raw!BP9</f>
        <v>0.14000000000000001</v>
      </c>
      <c r="WR8">
        <f>Raw!BZ9</f>
        <v>479.28571414947498</v>
      </c>
      <c r="WT8">
        <f>Raw!N9</f>
        <v>3.1111126254715198</v>
      </c>
      <c r="WU8">
        <f>Raw!CP9</f>
        <v>3.3410921750212399</v>
      </c>
      <c r="WV8">
        <f t="shared" si="15"/>
        <v>0.22997954954972011</v>
      </c>
      <c r="WX8">
        <f>Raw!C9</f>
        <v>1529.4794462285699</v>
      </c>
      <c r="WY8">
        <f>Raw!BP9</f>
        <v>0.14000000000000001</v>
      </c>
      <c r="WZ8">
        <f>((LOG10(Raw!CC10))+ABS(LOG10(MIN(Raw!CC$3:$CC207)))+0.3)/5</f>
        <v>0.27938200260161128</v>
      </c>
      <c r="XA8">
        <v>8929.43</v>
      </c>
      <c r="XB8">
        <v>7.1999999999999995E-2</v>
      </c>
      <c r="XD8">
        <f t="shared" si="37"/>
        <v>1200</v>
      </c>
      <c r="XE8">
        <f t="shared" si="16"/>
        <v>17.479666577413973</v>
      </c>
      <c r="XG8">
        <f>(Raw!C9)/((Raw!CC9)^(1/2))</f>
        <v>2549.1324103809502</v>
      </c>
      <c r="XH8">
        <f>Raw!BP9</f>
        <v>0.14000000000000001</v>
      </c>
      <c r="XL8">
        <f t="shared" si="38"/>
        <v>1200</v>
      </c>
      <c r="XM8">
        <f t="shared" si="17"/>
        <v>2.5710517570671083</v>
      </c>
      <c r="XR8">
        <f>Raw!CB9</f>
        <v>22.6554</v>
      </c>
      <c r="XS8">
        <f>IF(ABS((Raw!BR9)-(Raw!CJ9))=343.0818,16.89,(Raw!BR9)-(Raw!CJ9))</f>
        <v>-2.952984195662026</v>
      </c>
      <c r="XT8">
        <f>(LOG10(Raw!C10)-LOG10(MIN(Raw!C$3:C$200)))/2</f>
        <v>0.56653228953772117</v>
      </c>
      <c r="XW8">
        <f t="shared" si="39"/>
        <v>1200</v>
      </c>
      <c r="XX8">
        <f t="shared" si="18"/>
        <v>10.964147259133339</v>
      </c>
      <c r="YC8">
        <v>1529.4794462285699</v>
      </c>
      <c r="YD8">
        <f>Raw!CC9</f>
        <v>0.36</v>
      </c>
      <c r="YE8">
        <f>((LOG10(Raw!CC10))+ABS(LOG10(MIN(Raw!CC$3:$CC207)))+0.3)/5</f>
        <v>0.27938200260161128</v>
      </c>
      <c r="YF8">
        <v>9.3887076809598305E-2</v>
      </c>
      <c r="YG8">
        <v>2.3581944044977699E-2</v>
      </c>
      <c r="YH8">
        <v>6.6013261662931401E-3</v>
      </c>
      <c r="YI8">
        <v>1.86536862074531E-3</v>
      </c>
      <c r="YJ8">
        <v>4.3585139524325301E-4</v>
      </c>
      <c r="YP8">
        <v>1</v>
      </c>
      <c r="YQ8">
        <v>6</v>
      </c>
      <c r="YR8">
        <f>YR3</f>
        <v>34</v>
      </c>
      <c r="YT8">
        <v>1529.4794462285699</v>
      </c>
      <c r="YU8">
        <v>0.36</v>
      </c>
      <c r="YV8" s="79">
        <v>2.8787631769330399E-9</v>
      </c>
      <c r="YY8">
        <v>250</v>
      </c>
      <c r="YZ8" s="80">
        <v>1.4603041832416499E-7</v>
      </c>
      <c r="ZB8">
        <v>17256.049642383699</v>
      </c>
      <c r="ZC8">
        <v>-664337.11698745005</v>
      </c>
      <c r="ZE8">
        <v>3737.3090381992201</v>
      </c>
      <c r="ZF8">
        <v>8.4070538011655604E-4</v>
      </c>
      <c r="ZH8">
        <v>270</v>
      </c>
      <c r="ZI8">
        <v>4386.57</v>
      </c>
      <c r="ZK8">
        <f t="shared" si="40"/>
        <v>1220</v>
      </c>
      <c r="ZL8" s="81">
        <f t="shared" si="19"/>
        <v>6487.9202792838278</v>
      </c>
    </row>
    <row r="9" spans="1:688">
      <c r="A9" s="37">
        <f>Raw!CC10*1000</f>
        <v>250</v>
      </c>
      <c r="B9" s="37">
        <f>Raw!N10</f>
        <v>6.6887615922065597</v>
      </c>
      <c r="C9" s="37">
        <f>Raw!O10</f>
        <v>1.02964519612442</v>
      </c>
      <c r="E9" s="37">
        <f>(Raw!C10)/((Raw!CC10*1000)^(1/2))</f>
        <v>277.26403560280426</v>
      </c>
      <c r="F9" s="37">
        <f>Raw!N10</f>
        <v>6.6887615922065597</v>
      </c>
      <c r="G9" s="37">
        <f>Raw!O10</f>
        <v>1.02964519612442</v>
      </c>
      <c r="I9" s="37">
        <f>(Raw!C10)/((Raw!CC10*1000)^(1/3))</f>
        <v>695.90540282507106</v>
      </c>
      <c r="J9" s="37">
        <f>Raw!N10</f>
        <v>6.6887615922065597</v>
      </c>
      <c r="K9" s="37">
        <f>Raw!O10</f>
        <v>1.02964519612442</v>
      </c>
      <c r="M9" s="39">
        <f>Raw!CC10*1000</f>
        <v>250</v>
      </c>
      <c r="N9" s="39">
        <f>1/(Raw!R10)</f>
        <v>7.2495575221238937</v>
      </c>
      <c r="O9" s="39">
        <f>IF(1/(Raw!R10-Raw!S10)-1/(Raw!R10+Raw!S10)&gt;0,1/(Raw!R10-Raw!S10)-1/(Raw!R10+Raw!S10),2)</f>
        <v>1.0478609094940694E-2</v>
      </c>
      <c r="Q9" s="39">
        <f>(Raw!C10)/((Raw!CC10*1000)^(1/2))</f>
        <v>277.26403560280426</v>
      </c>
      <c r="R9" s="39">
        <f>1/(Raw!R10)</f>
        <v>7.2495575221238937</v>
      </c>
      <c r="S9" s="39">
        <f>IF(1/(Raw!R10-Raw!S10)-1/(Raw!R10+Raw!S10)&gt;0,1/(Raw!R10-Raw!S10)-1/(Raw!R10+Raw!S10),2)</f>
        <v>1.0478609094940694E-2</v>
      </c>
      <c r="U9" s="39">
        <f>(Raw!C10)/((Raw!CC10*1000)^(1/3))</f>
        <v>695.90540282507106</v>
      </c>
      <c r="V9" s="39">
        <f>1/(Raw!R10)</f>
        <v>7.2495575221238937</v>
      </c>
      <c r="W9" s="39">
        <f>IF(1/(Raw!R10-Raw!S10)-1/(Raw!R10+Raw!S10)&gt;0,1/(Raw!R10-Raw!S10)-1/(Raw!R10+Raw!S10),2)</f>
        <v>1.0478609094940694E-2</v>
      </c>
      <c r="Y9" s="41">
        <f>Raw!CC10*1000</f>
        <v>250</v>
      </c>
      <c r="Z9" s="41">
        <f>1/(Raw!AB10)</f>
        <v>6.8266666666666671</v>
      </c>
      <c r="AA9" s="41">
        <f>IF(1/(Raw!AB10-Raw!AC10)-1/(Raw!AB10+Raw!AC10)&gt;0,1/(Raw!AB10-Raw!AC10)-1/(Raw!AB10+Raw!AC10),5)</f>
        <v>3.9292919751831867</v>
      </c>
      <c r="AC9" s="41">
        <f>(Raw!C10)/((Raw!CC10*1000)^(1/2))</f>
        <v>277.26403560280426</v>
      </c>
      <c r="AD9" s="41">
        <f>1/(Raw!AB10)</f>
        <v>6.8266666666666671</v>
      </c>
      <c r="AE9" s="41">
        <f>IF(1/(Raw!AB10-Raw!AC10)-1/(Raw!AB10+Raw!AC10)&gt;0,1/(Raw!AB10-Raw!AC10)-1/(Raw!AB10+Raw!AC10),5)</f>
        <v>3.9292919751831867</v>
      </c>
      <c r="AG9" s="41">
        <f>(Raw!C10)/((Raw!CC10*1000)^(1/3))</f>
        <v>695.90540282507106</v>
      </c>
      <c r="AH9" s="41">
        <f>1/(Raw!AB10)</f>
        <v>6.8266666666666671</v>
      </c>
      <c r="AI9" s="41">
        <f>IF(1/(Raw!AB10-Raw!AC10)-1/(Raw!AB10+Raw!AC10)&gt;0,1/(Raw!AB10-Raw!AC10)-1/(Raw!AB10+Raw!AC10),5)</f>
        <v>3.9292919751831867</v>
      </c>
      <c r="AK9" s="43">
        <f>Raw!CC10*1000</f>
        <v>250</v>
      </c>
      <c r="AL9" s="43">
        <f>Raw!BL10</f>
        <v>12.8466889274646</v>
      </c>
      <c r="AM9" s="43">
        <f>Raw!BM10</f>
        <v>18.709368124557201</v>
      </c>
      <c r="AO9" s="43">
        <f>(Raw!C10)/((Raw!CC10*1000)^(1/2))</f>
        <v>277.26403560280426</v>
      </c>
      <c r="AP9" s="43">
        <f>Raw!BL10</f>
        <v>12.8466889274646</v>
      </c>
      <c r="AQ9" s="43">
        <f>Raw!BM10</f>
        <v>18.709368124557201</v>
      </c>
      <c r="AS9" s="43">
        <f>(Raw!C10)/((Raw!CC10*1000)^(1/3))</f>
        <v>695.90540282507106</v>
      </c>
      <c r="AT9" s="43">
        <f>Raw!BL10</f>
        <v>12.8466889274646</v>
      </c>
      <c r="AU9" s="43">
        <f>Raw!BM10</f>
        <v>18.709368124557201</v>
      </c>
      <c r="AW9" s="21">
        <f>Raw!CC10*1000</f>
        <v>250</v>
      </c>
      <c r="AX9" s="21">
        <f>Raw!BN10</f>
        <v>2.2908449405451701</v>
      </c>
      <c r="AY9" s="21">
        <f>Raw!BO10</f>
        <v>0.88478493478228804</v>
      </c>
      <c r="BA9" s="21">
        <f>(Raw!C10)/((Raw!CC10*1000)^(1/2))</f>
        <v>277.26403560280426</v>
      </c>
      <c r="BB9" s="21">
        <f>Raw!BN10</f>
        <v>2.2908449405451701</v>
      </c>
      <c r="BC9" s="21">
        <f>Raw!BO10</f>
        <v>0.88478493478228804</v>
      </c>
      <c r="BE9" s="21">
        <f>(Raw!C10)/((Raw!CC10*1000)^(1/3))</f>
        <v>695.90540282507106</v>
      </c>
      <c r="BF9" s="21">
        <f>Raw!BN10</f>
        <v>2.2908449405451701</v>
      </c>
      <c r="BG9" s="21">
        <f>Raw!BO10</f>
        <v>0.88478493478228804</v>
      </c>
      <c r="BI9" s="46">
        <f>Raw!C10</f>
        <v>4383.9293287743903</v>
      </c>
      <c r="BJ9" s="46">
        <f>(Raw!C10)/(Raw!CG10)</f>
        <v>0.30959952886824793</v>
      </c>
      <c r="BK9" s="46"/>
      <c r="BM9" s="47">
        <f>Raw!CC10*1000</f>
        <v>250</v>
      </c>
      <c r="BN9" s="47">
        <f>(Raw!C10)/(Raw!CG10)</f>
        <v>0.30959952886824793</v>
      </c>
      <c r="BO9" s="47"/>
      <c r="BQ9" s="46">
        <f>(Raw!C10)/((Raw!CC10*1000)^(1/2))</f>
        <v>277.26403560280426</v>
      </c>
      <c r="BR9" s="47">
        <f>(Raw!C10)/(Raw!CG10)</f>
        <v>0.30959952886824793</v>
      </c>
      <c r="BS9" s="47"/>
      <c r="BU9" s="49">
        <f>(Raw!C10)/((Raw!CC10*1000)^(1/3))</f>
        <v>695.90540282507106</v>
      </c>
      <c r="BV9" s="49">
        <f>(Raw!C10)/(Raw!CG10)</f>
        <v>0.30959952886824793</v>
      </c>
      <c r="BW9" s="49"/>
      <c r="BY9" s="51">
        <f>Raw!C10</f>
        <v>4383.9293287743903</v>
      </c>
      <c r="BZ9" s="51">
        <f>Raw!BS10</f>
        <v>0.33100000000000002</v>
      </c>
      <c r="CA9" s="51"/>
      <c r="CC9" s="53"/>
      <c r="CD9" s="53">
        <f t="shared" si="41"/>
        <v>5.2</v>
      </c>
      <c r="CE9" s="53">
        <f>CE3</f>
        <v>61</v>
      </c>
      <c r="CG9" s="55"/>
      <c r="CH9" s="55" t="e">
        <f t="shared" si="42"/>
        <v>#N/A</v>
      </c>
      <c r="CI9" s="55" t="e">
        <f>CI3</f>
        <v>#N/A</v>
      </c>
      <c r="CK9" s="55" t="e">
        <v>#N/A</v>
      </c>
      <c r="CL9" s="55" t="e">
        <f t="shared" si="43"/>
        <v>#N/A</v>
      </c>
      <c r="CM9" s="55" t="e">
        <f>CM3</f>
        <v>#N/A</v>
      </c>
      <c r="CO9" s="57" t="e">
        <v>#N/A</v>
      </c>
      <c r="CP9" s="57" t="e">
        <f t="shared" si="44"/>
        <v>#N/A</v>
      </c>
      <c r="CQ9" s="57" t="e">
        <f>CQ3</f>
        <v>#N/A</v>
      </c>
      <c r="CS9" s="57" t="e">
        <v>#N/A</v>
      </c>
      <c r="CT9" s="57" t="e">
        <f t="shared" si="45"/>
        <v>#N/A</v>
      </c>
      <c r="CU9" s="57" t="e">
        <f>CU3</f>
        <v>#N/A</v>
      </c>
      <c r="CW9" s="57" t="e">
        <v>#N/A</v>
      </c>
      <c r="CX9" s="57" t="e">
        <f t="shared" si="46"/>
        <v>#N/A</v>
      </c>
      <c r="CY9" s="57" t="e">
        <f>CY3</f>
        <v>#N/A</v>
      </c>
      <c r="DA9" s="57" t="e">
        <v>#N/A</v>
      </c>
      <c r="DB9" s="57" t="e">
        <f t="shared" si="47"/>
        <v>#N/A</v>
      </c>
      <c r="DC9" s="57" t="e">
        <f>DC3</f>
        <v>#N/A</v>
      </c>
      <c r="DE9" s="57" t="e">
        <v>#N/A</v>
      </c>
      <c r="DF9" s="57" t="e">
        <f t="shared" si="48"/>
        <v>#N/A</v>
      </c>
      <c r="DG9" s="57" t="e">
        <f>DG3</f>
        <v>#N/A</v>
      </c>
      <c r="DI9" s="59">
        <f t="shared" si="20"/>
        <v>1060</v>
      </c>
      <c r="DJ9" s="59">
        <f t="shared" si="0"/>
        <v>4.896693883441344</v>
      </c>
      <c r="DL9" s="25">
        <f t="shared" si="21"/>
        <v>1060</v>
      </c>
      <c r="DM9" s="25">
        <f t="shared" si="1"/>
        <v>6.3882314837307836</v>
      </c>
      <c r="DO9" s="39">
        <f t="shared" si="2"/>
        <v>250</v>
      </c>
      <c r="DP9" s="39">
        <f t="shared" si="3"/>
        <v>7.2495575221238937</v>
      </c>
      <c r="DQ9" s="39">
        <f t="shared" si="4"/>
        <v>1.0478609094940694E-2</v>
      </c>
      <c r="DS9" s="39">
        <f t="shared" si="5"/>
        <v>277.26403560280426</v>
      </c>
      <c r="DT9" s="39">
        <f t="shared" si="6"/>
        <v>7.2495575221238937</v>
      </c>
      <c r="DU9" s="39">
        <f t="shared" si="7"/>
        <v>1.0478609094940694E-2</v>
      </c>
      <c r="DW9" s="39">
        <f t="shared" si="8"/>
        <v>695.90540282507106</v>
      </c>
      <c r="DX9" s="39">
        <f t="shared" si="9"/>
        <v>7.2495575221238937</v>
      </c>
      <c r="DY9" s="39">
        <f t="shared" si="10"/>
        <v>1.0478609094940694E-2</v>
      </c>
      <c r="EA9" s="61">
        <f>Raw!N10</f>
        <v>6.6887615922065597</v>
      </c>
      <c r="EB9" s="61">
        <f>Raw!O10</f>
        <v>1.02964519612442</v>
      </c>
      <c r="EC9" s="61">
        <f>1/Raw!R10</f>
        <v>7.2495575221238937</v>
      </c>
      <c r="ED9" s="61">
        <f>1/(Raw!R10-Raw!S10)-1/(Raw!R10+Raw!S10)</f>
        <v>1.0478609094940694E-2</v>
      </c>
      <c r="EF9" s="62">
        <f>Raw!N10</f>
        <v>6.6887615922065597</v>
      </c>
      <c r="EG9" s="61">
        <f>Raw!O10</f>
        <v>1.02964519612442</v>
      </c>
      <c r="EH9" s="61">
        <f>1/Raw!AB10</f>
        <v>6.8266666666666671</v>
      </c>
      <c r="EI9" s="61">
        <f>1/(Raw!AB10-Raw!AC10)-1/(Raw!AB10+Raw!AC10)</f>
        <v>3.9292919751831867</v>
      </c>
      <c r="EK9" s="37">
        <f>Raw!CB10</f>
        <v>14.5189</v>
      </c>
      <c r="EL9" s="72">
        <f>(Raw!C10)/(Raw!CG10)</f>
        <v>0.30959952886824793</v>
      </c>
      <c r="EN9" s="37">
        <f>Raw!BS10</f>
        <v>0.33100000000000002</v>
      </c>
      <c r="EO9" s="72">
        <f>(Raw!C10)/(Raw!CG10)</f>
        <v>0.30959952886824793</v>
      </c>
      <c r="EQ9" s="64">
        <f>(Raw!C10)/((Raw!CC10*1000)^(1/3))</f>
        <v>695.90540282507106</v>
      </c>
      <c r="ER9" s="64">
        <f>Raw!BZ10</f>
        <v>765.29744911193802</v>
      </c>
      <c r="ET9" s="64">
        <f>Raw!BN10</f>
        <v>2.2908449405451701</v>
      </c>
      <c r="EU9" s="64">
        <f>Raw!BZ10</f>
        <v>765.29744911193802</v>
      </c>
      <c r="EW9" s="66">
        <f>Raw!AI10</f>
        <v>6.6909558603413201E-4</v>
      </c>
      <c r="EX9" s="66">
        <f>Raw!BZ10</f>
        <v>765.29744911193802</v>
      </c>
      <c r="EZ9" s="73">
        <f>Raw!AI10</f>
        <v>6.6909558603413201E-4</v>
      </c>
      <c r="FA9" s="66">
        <f>Raw!F10</f>
        <v>0.12185141429061599</v>
      </c>
      <c r="FB9" s="66">
        <f>Raw!G10</f>
        <v>0.16165321323562601</v>
      </c>
      <c r="FD9" s="66">
        <f>(Raw!C10)/((Raw!CC10*1000)^(1/3))</f>
        <v>695.90540282507106</v>
      </c>
      <c r="FE9" s="66">
        <f>(Raw!BZ10)*(Raw!AI10)</f>
        <v>0.51205714520397849</v>
      </c>
      <c r="FG9" s="59">
        <f>Raw!CJ10</f>
        <v>260.78186427146602</v>
      </c>
      <c r="FH9" s="59">
        <f>Raw!BR10</f>
        <v>248.232</v>
      </c>
      <c r="FJ9" s="25">
        <f>Raw!CB10</f>
        <v>14.5189</v>
      </c>
      <c r="FK9" s="25">
        <f>(Raw!BR10)-(Raw!CJ10)</f>
        <v>-12.549864271466021</v>
      </c>
      <c r="FM9" s="68" t="str">
        <f t="shared" si="22"/>
        <v xml:space="preserve"> </v>
      </c>
      <c r="FN9" s="68">
        <f>(Raw!C10)/((Raw!CC10*1000)^(1/3))</f>
        <v>695.90540282507106</v>
      </c>
      <c r="FO9" s="68">
        <f>(10^($FM$2*Raw!CB10))*(Raw!D10)</f>
        <v>6.2050470457562512E-2</v>
      </c>
      <c r="FP9" s="68">
        <f>(10^($FM$2*Raw!CB10))*(Raw!E10)</f>
        <v>6.2274023466356354E-2</v>
      </c>
      <c r="FR9" s="68" t="str">
        <f t="shared" si="23"/>
        <v xml:space="preserve"> </v>
      </c>
      <c r="FS9" s="74">
        <f>(Raw!C10)/((Raw!CC10*1000)^(1/3))</f>
        <v>695.90540282507106</v>
      </c>
      <c r="FT9" s="68">
        <f>(10^($FR$2*Raw!CB10))*(Raw!F10)</f>
        <v>9.3788067486946694E-2</v>
      </c>
      <c r="FU9" s="68">
        <f>(10^($FR$2*Raw!CB10))*(Raw!G10)</f>
        <v>0.12442319656844775</v>
      </c>
      <c r="FW9" s="68" t="str">
        <f t="shared" si="24"/>
        <v xml:space="preserve"> </v>
      </c>
      <c r="FX9" s="74">
        <f>(Raw!C10)/((Raw!CC10*1000)^(1/3))</f>
        <v>695.90540282507106</v>
      </c>
      <c r="FY9" s="74">
        <f>(10^($FW$2*Raw!CB10))*(Raw!BJ10)</f>
        <v>5.3450198705726509E-2</v>
      </c>
      <c r="FZ9" s="74">
        <f>(10^($FW$2*Raw!CB10))*(Raw!BK10)</f>
        <v>9.47200074488527E-2</v>
      </c>
      <c r="GB9" s="68" t="str">
        <f t="shared" si="25"/>
        <v xml:space="preserve"> </v>
      </c>
      <c r="GC9" s="74" t="b">
        <f>IF(  ( (10^($FR$2*Raw!CB10))*(Raw!BM10) )/( (10^($FR$2*Raw!CB10))*(Raw!BL10))&lt;0.9,(Raw!C10)/((Raw!CC10*1000)^(1/3)) )</f>
        <v>0</v>
      </c>
      <c r="GD9" s="74" t="b">
        <f>IF(  ( (10^($FR$2*Raw!CB10))*(Raw!BM10) )/( (10^($FR$2*Raw!CB10))*(Raw!BL10))&lt;0.9, (10^($GB$2*Raw!CB10))*(Raw!BL10) )</f>
        <v>0</v>
      </c>
      <c r="GE9" s="74" t="b">
        <f>IF( ( (10^($FR$2*Raw!CB10))*(Raw!BM10) )/( (10^($FR$2*Raw!CB10))*(Raw!BL10))&lt;0.9, (10^($FR$2*Raw!CB10))*(Raw!BM10) )</f>
        <v>0</v>
      </c>
      <c r="GG9" s="68" t="str">
        <f t="shared" si="26"/>
        <v xml:space="preserve"> </v>
      </c>
      <c r="GH9" s="74">
        <f>IF( ( (10^($GG$2*Raw!CB10))*(Raw!BO10) )/( (10^($GG$2*Raw!CB10))*(Raw!BN10))&lt;0.5,(Raw!C10)/((Raw!CC10*1000)^(1/3)))</f>
        <v>695.90540282507106</v>
      </c>
      <c r="GI9" s="74">
        <f>IF( ( (10^($GG$2*Raw!CB10))*(Raw!BO10) )/( (10^($GG$2*Raw!CB10))*(Raw!BN10))&lt;0.5,(10^($GG$2*Raw!CB10))*(Raw!BN10))</f>
        <v>1.8098286098468255</v>
      </c>
      <c r="GJ9" s="74">
        <f>IF( ( (10^($GG$2*Raw!CB10))*(Raw!BO10) )/( (10^($GG$2*Raw!CB10))*(Raw!BN10))&lt;0.5,(10^($GG$2*Raw!CB10))*(Raw!BO10))</f>
        <v>0.69900369954736719</v>
      </c>
      <c r="GL9">
        <f>(Raw!C10)/((Raw!CC10*1000)^(1/3))</f>
        <v>695.90540282507106</v>
      </c>
      <c r="GM9" s="75">
        <f>Raw!U10</f>
        <v>0.140380859375</v>
      </c>
      <c r="GN9" s="75">
        <f>(LOG(Raw!CC10)+5)/25</f>
        <v>0.1759176003468815</v>
      </c>
      <c r="GO9">
        <f>(Raw!C10)/((Raw!CC10*1000)^(1/3))</f>
        <v>695.90540282507106</v>
      </c>
      <c r="GP9" s="75">
        <f>Raw!W10</f>
        <v>0.166015625</v>
      </c>
      <c r="GR9">
        <f>(Raw!C10)/((Raw!CC10*1000)^(1/3))</f>
        <v>695.90540282507106</v>
      </c>
      <c r="GS9" s="75">
        <f>Raw!AE10</f>
        <v>3.59375</v>
      </c>
      <c r="GU9">
        <f>(Raw!C10)/((Raw!CC10*1000)^(1/3))</f>
        <v>695.90540282507106</v>
      </c>
      <c r="GV9" s="75">
        <f>Raw!AG10</f>
        <v>3.896484375</v>
      </c>
      <c r="GX9">
        <f>(Raw!C10)/((Raw!CC10*1000)^(1/3))</f>
        <v>695.90540282507106</v>
      </c>
      <c r="GY9">
        <f>Raw!BQ10</f>
        <v>0.65</v>
      </c>
      <c r="HA9">
        <f>Raw!C10</f>
        <v>4383.9293287743903</v>
      </c>
      <c r="HB9" s="75">
        <f>Raw!U10</f>
        <v>0.140380859375</v>
      </c>
      <c r="HC9" s="4"/>
      <c r="HD9">
        <f>Raw!C10</f>
        <v>4383.9293287743903</v>
      </c>
      <c r="HE9" s="75">
        <f>Raw!W10</f>
        <v>0.166015625</v>
      </c>
      <c r="HG9">
        <f>Raw!C10</f>
        <v>4383.9293287743903</v>
      </c>
      <c r="HH9" s="75">
        <f>Raw!AE10</f>
        <v>3.59375</v>
      </c>
      <c r="HJ9">
        <f>Raw!C10</f>
        <v>4383.9293287743903</v>
      </c>
      <c r="HK9" s="75">
        <f>Raw!AG10</f>
        <v>3.896484375</v>
      </c>
      <c r="HM9">
        <f>Raw!C10</f>
        <v>4383.9293287743903</v>
      </c>
      <c r="HN9">
        <f>Raw!BQ10</f>
        <v>0.65</v>
      </c>
      <c r="HP9">
        <f>Raw!CC10*1000</f>
        <v>250</v>
      </c>
      <c r="HQ9">
        <f>Raw!N10</f>
        <v>6.6887615922065597</v>
      </c>
      <c r="HR9">
        <f>MIN(ABS(Raw!CB10)/100,0.3)</f>
        <v>0.14518900000000001</v>
      </c>
      <c r="HS9" t="str">
        <f>IF( Raw!CB10&gt;0,"@rgb(255,0,0)","@rgb(0,128,255)" )</f>
        <v>@rgb(255,0,0)</v>
      </c>
      <c r="HU9" t="str">
        <f t="shared" si="27"/>
        <v xml:space="preserve"> </v>
      </c>
      <c r="HV9" t="b">
        <f>IF(Raw!CC10&gt;7,(Raw!C10)/((Raw!CC10*1000)^(1/3)))</f>
        <v>0</v>
      </c>
      <c r="HW9" t="b">
        <f>IF(Raw!CC10&gt;7,(10^($FM$2*Raw!CB10))*(Raw!D10))</f>
        <v>0</v>
      </c>
      <c r="HX9" t="b">
        <f>IF(Raw!CC10&gt;7,(10^($HU$2*Raw!CB10))*(Raw!E10))</f>
        <v>0</v>
      </c>
      <c r="IA9" t="b">
        <f>IF(Raw!CC10&gt;7,(Raw!C10)/((Raw!CC10*1000)^(1/3)))</f>
        <v>0</v>
      </c>
      <c r="IB9" t="b">
        <f>IF(Raw!CC10&gt;7,(10^($HZ$2*Raw!CB10))*(Raw!F10))</f>
        <v>0</v>
      </c>
      <c r="IC9" t="b">
        <f>IF(Raw!CC10&gt;7,(10^($HZ$2*Raw!CB10))*(Raw!G10))</f>
        <v>0</v>
      </c>
      <c r="IF9" t="b">
        <f>IF(Raw!CC10&gt;7,(Raw!C10)/((Raw!CC10*1000)^(1/3)))</f>
        <v>0</v>
      </c>
      <c r="IG9" t="b">
        <f>IF(Raw!CC10&gt;7,(10^($IE$2*Raw!CB10))*(Raw!BJ10))</f>
        <v>0</v>
      </c>
      <c r="IH9" t="b">
        <f>IF(Raw!CC10&gt;7,(10^($IE$2*Raw!CB10))*(Raw!BK10))</f>
        <v>0</v>
      </c>
      <c r="IJ9" t="str">
        <f t="shared" si="28"/>
        <v xml:space="preserve"> </v>
      </c>
      <c r="IK9" t="b">
        <f>IF(Raw!CC10&gt;7,(Raw!C10)/((Raw!CC10*1000)^(1/3)))</f>
        <v>0</v>
      </c>
      <c r="IL9" t="b">
        <f>IF(Raw!CC10&gt;7,(10^($IJ$2*Raw!CB10))*(Raw!BL10))</f>
        <v>0</v>
      </c>
      <c r="IM9" t="b">
        <f>IF(Raw!CC10&gt;7,(10^($IJ$2*Raw!CB10))*(Raw!BM10))</f>
        <v>0</v>
      </c>
      <c r="IO9" t="str">
        <f t="shared" si="29"/>
        <v xml:space="preserve"> </v>
      </c>
      <c r="IP9" t="b">
        <f>IF(Raw!CC10&gt;7,(Raw!C10)/((Raw!CC10*1000)^(1/3)))</f>
        <v>0</v>
      </c>
      <c r="IQ9" t="b">
        <f>IF(Raw!CC10&gt;7,(10^($IO$2*Raw!CB10))*(Raw!BN10))</f>
        <v>0</v>
      </c>
      <c r="IR9" t="b">
        <f>IF(Raw!CC10&gt;7,(10^($IO$2*Raw!CB10))*(Raw!BO10))</f>
        <v>0</v>
      </c>
      <c r="IT9" s="68" t="str">
        <f t="shared" si="30"/>
        <v xml:space="preserve"> </v>
      </c>
      <c r="IU9" s="68">
        <f>IF(Raw!CC10&lt;3.5,(Raw!C10)/((Raw!CC10*1000)^(1/3)))</f>
        <v>695.90540282507106</v>
      </c>
      <c r="IV9" s="68">
        <f>IF(Raw!CC10&lt;3.5,(10^($IT$2*Raw!CB10))*(Raw!D10))</f>
        <v>6.2529423637131029E-2</v>
      </c>
      <c r="IW9" s="68">
        <f>IF(Raw!CC10&lt;3.5,(10^($IT$2*Raw!CB10))*(Raw!E10))</f>
        <v>6.2754702199713172E-2</v>
      </c>
      <c r="IY9" s="68" t="str">
        <f t="shared" si="31"/>
        <v xml:space="preserve"> </v>
      </c>
      <c r="IZ9" s="74">
        <f>IF(Raw!CC10&lt;3.5,(Raw!C10)/((Raw!CC10*1000)^(1/3)))</f>
        <v>695.90540282507106</v>
      </c>
      <c r="JA9" s="68">
        <f>IF(Raw!CC10&lt;3.5,(10^($IY$2*Raw!CB10))*(Raw!F10))</f>
        <v>9.4670109461720428E-2</v>
      </c>
      <c r="JB9" s="68">
        <f>IF(Raw!CC10&lt;3.5,(10^($IY$2*Raw!CB10))*(Raw!G10))</f>
        <v>0.12559335056510801</v>
      </c>
      <c r="JD9" s="68" t="str">
        <f t="shared" si="32"/>
        <v xml:space="preserve"> </v>
      </c>
      <c r="JE9" s="74">
        <f>IF(Raw!CC10&lt;3.5,(Raw!C10)/((Raw!CC10*1000)^(1/3)))</f>
        <v>695.90540282507106</v>
      </c>
      <c r="JF9" s="74">
        <f>IF(Raw!CC10&lt;3.5,(10^($JD$2*Raw!CB10))*(Raw!BJ10))</f>
        <v>5.2144119460274363E-2</v>
      </c>
      <c r="JG9" s="74">
        <f>IF(Raw!CC10&lt;3.5,(10^($JD$2*Raw!CB10))*(Raw!BK10))</f>
        <v>9.2405482173855649E-2</v>
      </c>
      <c r="JI9" s="68" t="str">
        <f t="shared" si="33"/>
        <v xml:space="preserve"> </v>
      </c>
      <c r="JJ9" s="74" t="b">
        <f>IF( AND( Raw!CC10&lt;3.5, ( (10^($JI$2*Raw!CB10))*(Raw!BM10) )/( (10^($JI$2*Raw!CB10))*(Raw!BL10))&lt;0.9 ),(Raw!C10)/((Raw!CC10*1000)^(1/3)) )</f>
        <v>0</v>
      </c>
      <c r="JK9" s="74" t="b">
        <f>IF( AND( Raw!CC10&lt;3.5, ( (10^($JI$2*Raw!CB10))*(Raw!BM10) )/( (10^($JI$2*Raw!CB10))*(Raw!BL10))&lt;0.9 ), (10^($JI$2*Raw!CB10))*(Raw!BL10) )</f>
        <v>0</v>
      </c>
      <c r="JL9" s="74" t="b">
        <f>IF( AND( Raw!CC10&lt;3.5, ( (10^($JI$2*Raw!CB10))*(Raw!BM10) )/( (10^($JI$2*Raw!CB10))*(Raw!BL10))&lt;0.9 ), (10^($JI$2*Raw!CB10))*(Raw!BM10) )</f>
        <v>0</v>
      </c>
      <c r="JN9" s="68" t="str">
        <f t="shared" si="34"/>
        <v xml:space="preserve"> </v>
      </c>
      <c r="JO9" s="74">
        <f>IF( AND( Raw!CC10&lt;3.5, ( (10^($JN$2*Raw!CB10))*(Raw!BO10) )/( (10^($JN$2*Raw!CB10))*(Raw!BN10))&lt;0.5 ),(Raw!C10)/((Raw!CC10*1000)^(1/3)))</f>
        <v>695.90540282507106</v>
      </c>
      <c r="JP9" s="74">
        <f>IF( AND( Raw!CC10&lt;3.5, ( (10^($JN$2*Raw!CB10))*(Raw!BO10) )/( (10^($JN$2*Raw!CB10))*(Raw!BN10))&lt;0.5 ),(10^($JN$2*Raw!CB10))*(Raw!BN10))</f>
        <v>2.226663700754973</v>
      </c>
      <c r="JQ9" s="74">
        <f>IF( AND( Raw!CC10&lt;3.5, ( (10^($JN$2*Raw!CB10))*(Raw!BO10) )/( (10^($JN$2*Raw!CB10))*(Raw!BN10))&lt;0.5 ),(10^($JN$2*Raw!CB10))*(Raw!BO10))</f>
        <v>0.85999644165603484</v>
      </c>
      <c r="JS9">
        <v>20</v>
      </c>
      <c r="JW9">
        <v>20</v>
      </c>
      <c r="JX9">
        <v>4.1795918367346898</v>
      </c>
      <c r="JY9">
        <v>4.1795918367346898</v>
      </c>
      <c r="KA9">
        <v>20</v>
      </c>
      <c r="KB9">
        <v>4.1795918367346898</v>
      </c>
      <c r="KC9">
        <v>4.1795918367346898</v>
      </c>
      <c r="KE9">
        <v>240</v>
      </c>
      <c r="KF9">
        <v>3.56296678625869</v>
      </c>
      <c r="KG9">
        <v>0.45967227639324898</v>
      </c>
      <c r="KI9">
        <v>240</v>
      </c>
      <c r="KJ9">
        <v>3.7236363636363601</v>
      </c>
      <c r="KK9">
        <v>4.3933981101840198E-4</v>
      </c>
      <c r="KM9">
        <v>240</v>
      </c>
      <c r="KN9">
        <v>3.6571428571428601</v>
      </c>
      <c r="KO9">
        <v>6.3472331018626905E-4</v>
      </c>
      <c r="KQ9">
        <f>Raw!CC10*1000</f>
        <v>250</v>
      </c>
      <c r="KR9">
        <f>Raw!N10</f>
        <v>6.6887615922065597</v>
      </c>
      <c r="KS9">
        <f>(1/ABS(Raw!BL10))*2</f>
        <v>0.1556821381207614</v>
      </c>
      <c r="KU9">
        <f>Raw!CC10*1000</f>
        <v>250</v>
      </c>
      <c r="KV9">
        <f>Raw!N10</f>
        <v>6.6887615922065597</v>
      </c>
      <c r="KW9">
        <f>MIN(1/ABS(Raw!BN10)/2,0.8)</f>
        <v>0.21826008000393562</v>
      </c>
      <c r="KY9">
        <f>Raw!CC10*1000</f>
        <v>250</v>
      </c>
      <c r="KZ9">
        <f>Raw!CP10</f>
        <v>7.0178698127412602</v>
      </c>
      <c r="LA9">
        <f t="shared" si="11"/>
        <v>6.6887615922065597</v>
      </c>
      <c r="NJ9" s="76"/>
      <c r="NV9" s="76"/>
      <c r="OH9" s="76"/>
      <c r="OT9" s="76"/>
      <c r="PF9" s="76"/>
      <c r="PR9" s="76"/>
      <c r="QD9" s="76"/>
      <c r="QP9" s="76"/>
      <c r="RB9" s="76"/>
      <c r="RN9" s="76"/>
      <c r="RZ9" s="76"/>
      <c r="SL9" s="76"/>
      <c r="SX9" s="76"/>
      <c r="TJ9" s="76"/>
      <c r="TV9" s="76"/>
      <c r="UF9">
        <f>IF(Raw!CC10&lt;3.5,Raw!C10)</f>
        <v>4383.9293287743903</v>
      </c>
      <c r="UH9">
        <f t="shared" si="49"/>
        <v>1355.507862167264</v>
      </c>
      <c r="UI9">
        <f>UI3</f>
        <v>1</v>
      </c>
      <c r="UK9" t="b">
        <f>IF(Raw!CC10&gt;7,Raw!C10)</f>
        <v>0</v>
      </c>
      <c r="UM9">
        <f t="shared" si="50"/>
        <v>3028.5591816756396</v>
      </c>
      <c r="UN9">
        <f>UN3</f>
        <v>1</v>
      </c>
      <c r="UP9">
        <f>Raw!C10</f>
        <v>4383.9293287743903</v>
      </c>
      <c r="UR9">
        <f t="shared" si="51"/>
        <v>2354.7019570860439</v>
      </c>
      <c r="US9">
        <f>US3</f>
        <v>1</v>
      </c>
      <c r="UU9" t="str">
        <f t="shared" si="54"/>
        <v xml:space="preserve"> </v>
      </c>
      <c r="UV9" t="b">
        <f>IF(AND(Raw!BL10&lt;$UU$3,Raw!BL10&gt;$UU$4),(Raw!C10)/((Raw!CC10*1000)^(1/3)))</f>
        <v>0</v>
      </c>
      <c r="UW9" t="b">
        <f>IF(AND(Raw!BL10&lt;$UU$3,Raw!BL10&gt;$UU$4),(10^($UU$2*Raw!CB10))*(Raw!D10))</f>
        <v>0</v>
      </c>
      <c r="UX9" t="b">
        <f>IF(AND(Raw!BL10&lt;$UU$3,Raw!BL10&gt;$UU$4),(10^($FM$2*Raw!CB10))*(Raw!E10))</f>
        <v>0</v>
      </c>
      <c r="UZ9">
        <f>Raw!C10</f>
        <v>4383.9293287743903</v>
      </c>
      <c r="VA9">
        <f>((LOG10(Raw!CC11))+ABS(LOG10(MIN(Raw!CC$3:$CC208)))+0.3)/5</f>
        <v>0.16881360887005514</v>
      </c>
      <c r="VB9">
        <f>Raw!BQ10</f>
        <v>0.65</v>
      </c>
      <c r="VC9">
        <v>6663.71</v>
      </c>
      <c r="VD9">
        <v>1.5</v>
      </c>
      <c r="VE9">
        <f>(Raw!C10)/((Raw!CC10)^(1/2))</f>
        <v>8767.8586575487807</v>
      </c>
      <c r="VF9">
        <f>((LOG10(Raw!CC11))+ABS(LOG10(MIN(Raw!CC$3:$CC208)))+0.3)/5</f>
        <v>0.16881360887005514</v>
      </c>
      <c r="VG9">
        <f>Raw!BQ10</f>
        <v>0.65</v>
      </c>
      <c r="VH9">
        <v>9729.6991999999991</v>
      </c>
      <c r="VI9">
        <v>2.2000000000000002</v>
      </c>
      <c r="VK9">
        <f>(Raw!C10)/((Raw!CC10)^(1/2))</f>
        <v>8767.8586575487807</v>
      </c>
      <c r="VL9">
        <f>Raw!BZ10</f>
        <v>765.29744911193802</v>
      </c>
      <c r="VM9">
        <f>MIN(Raw!BL11/150,0.6)</f>
        <v>4.2011084156912064E-2</v>
      </c>
      <c r="VO9">
        <f>(Raw!C10)/((Raw!CC10)^(1/2))</f>
        <v>8767.8586575487807</v>
      </c>
      <c r="VP9">
        <f>Raw!BZ10</f>
        <v>765.29744911193802</v>
      </c>
      <c r="VQ9">
        <f>MIN(Raw!BN11/50,0.6)</f>
        <v>2.1913222584492801E-2</v>
      </c>
      <c r="VS9">
        <f>(Raw!C10)/((Raw!CC10)^(1/2))</f>
        <v>8767.8586575487807</v>
      </c>
      <c r="VT9">
        <f>Raw!BZ10</f>
        <v>765.29744911193802</v>
      </c>
      <c r="VU9">
        <f>(LOG10(Raw!AS11)-LOG10(MIN(Raw!AS$3:AS$200)) + 0.1)/10</f>
        <v>0.20722284935209881</v>
      </c>
      <c r="VW9">
        <f>Raw!CB10</f>
        <v>14.5189</v>
      </c>
      <c r="VX9">
        <f>IF(ABS((Raw!BR10)-(Raw!CJ10))=343.0818,16.89,ABS((Raw!BR10)-(Raw!CJ10)))</f>
        <v>12.549864271466021</v>
      </c>
      <c r="VY9">
        <f>(LOG10(Raw!C11)-LOG10(MIN(Raw!C$3:C$200)))/2</f>
        <v>0.4525518263944357</v>
      </c>
      <c r="WA9" s="78">
        <v>39545</v>
      </c>
      <c r="WB9">
        <f t="shared" si="12"/>
        <v>4</v>
      </c>
      <c r="WC9">
        <v>7</v>
      </c>
      <c r="WD9">
        <f>WD3</f>
        <v>3</v>
      </c>
      <c r="WF9">
        <v>0.08</v>
      </c>
      <c r="WG9">
        <f t="shared" si="13"/>
        <v>-1.0969100130080565</v>
      </c>
      <c r="WI9">
        <f t="shared" si="52"/>
        <v>-0.80969211527696383</v>
      </c>
      <c r="WJ9">
        <f>WJ3</f>
        <v>2</v>
      </c>
      <c r="WK9">
        <f t="shared" si="53"/>
        <v>14</v>
      </c>
      <c r="WL9">
        <f t="shared" si="35"/>
        <v>0.1549915011972646</v>
      </c>
      <c r="WN9">
        <f t="shared" si="36"/>
        <v>1400</v>
      </c>
      <c r="WO9">
        <f t="shared" si="14"/>
        <v>10.462188751047862</v>
      </c>
      <c r="WQ9">
        <f>Raw!BP10</f>
        <v>0.08</v>
      </c>
      <c r="WR9">
        <f>Raw!BZ10</f>
        <v>765.29744911193802</v>
      </c>
      <c r="WT9">
        <f>Raw!N10</f>
        <v>6.6887615922065597</v>
      </c>
      <c r="WU9">
        <f>Raw!CP10</f>
        <v>7.0178698127412602</v>
      </c>
      <c r="WV9">
        <f t="shared" si="15"/>
        <v>0.32910822053470046</v>
      </c>
      <c r="WX9">
        <f>Raw!C10</f>
        <v>4383.9293287743903</v>
      </c>
      <c r="WY9">
        <f>Raw!BP10</f>
        <v>0.08</v>
      </c>
      <c r="WZ9">
        <f>((LOG10(Raw!CC11))+ABS(LOG10(MIN(Raw!CC$3:$CC208)))+0.3)/5</f>
        <v>0.16881360887005514</v>
      </c>
      <c r="XA9">
        <v>10809.7</v>
      </c>
      <c r="XB9">
        <v>6.5000000000000002E-2</v>
      </c>
      <c r="XD9">
        <f t="shared" si="37"/>
        <v>1400</v>
      </c>
      <c r="XE9">
        <f t="shared" si="16"/>
        <v>13.034660049548572</v>
      </c>
      <c r="XG9">
        <f>(Raw!C10)/((Raw!CC10)^(1/2))</f>
        <v>8767.8586575487807</v>
      </c>
      <c r="XH9">
        <f>Raw!BP10</f>
        <v>0.08</v>
      </c>
      <c r="XL9">
        <f t="shared" si="38"/>
        <v>1400</v>
      </c>
      <c r="XM9">
        <f t="shared" si="17"/>
        <v>2.3451659204778199</v>
      </c>
      <c r="XR9">
        <f>Raw!CB10</f>
        <v>14.5189</v>
      </c>
      <c r="XS9">
        <f>IF(ABS((Raw!BR10)-(Raw!CJ10))=343.0818,16.89,(Raw!BR10)-(Raw!CJ10))</f>
        <v>-12.549864271466021</v>
      </c>
      <c r="XT9">
        <f>(LOG10(Raw!C11)-LOG10(MIN(Raw!C$3:C$200)))/2</f>
        <v>0.4525518263944357</v>
      </c>
      <c r="XW9">
        <f t="shared" si="39"/>
        <v>1400</v>
      </c>
      <c r="XX9">
        <f t="shared" si="18"/>
        <v>10.476870198352147</v>
      </c>
      <c r="YC9">
        <v>4383.9293287743903</v>
      </c>
      <c r="YD9">
        <f>Raw!CC10</f>
        <v>0.25</v>
      </c>
      <c r="YE9">
        <f>((LOG10(Raw!CC11))+ABS(LOG10(MIN(Raw!CC$3:$CC208)))+0.3)/5</f>
        <v>0.16881360887005514</v>
      </c>
      <c r="YF9">
        <v>1134.73895056111</v>
      </c>
      <c r="YG9">
        <v>38.359774290105101</v>
      </c>
      <c r="YH9">
        <v>1.9702119280916299</v>
      </c>
      <c r="YI9">
        <v>0.128154837021071</v>
      </c>
      <c r="YJ9">
        <v>8.1965488121006694E-3</v>
      </c>
      <c r="YP9">
        <v>1</v>
      </c>
      <c r="YQ9">
        <v>7</v>
      </c>
      <c r="YR9">
        <f>YR3</f>
        <v>34</v>
      </c>
      <c r="YT9">
        <v>4383.9293287743903</v>
      </c>
      <c r="YU9">
        <v>0.25</v>
      </c>
      <c r="YV9" s="79">
        <v>7.9186933173083296E-7</v>
      </c>
      <c r="YY9">
        <v>2790</v>
      </c>
      <c r="YZ9" s="80">
        <v>5.45291983695573E-7</v>
      </c>
      <c r="ZB9">
        <v>3715.8402988907201</v>
      </c>
      <c r="ZC9">
        <v>0.13927032644748299</v>
      </c>
      <c r="ZE9">
        <v>2814.45380551879</v>
      </c>
      <c r="ZF9">
        <v>0.179160808524016</v>
      </c>
      <c r="ZH9">
        <v>220</v>
      </c>
      <c r="ZI9">
        <v>3737.31</v>
      </c>
      <c r="ZK9">
        <f t="shared" si="40"/>
        <v>1420</v>
      </c>
      <c r="ZL9" s="81">
        <f t="shared" si="19"/>
        <v>6820.1263590935632</v>
      </c>
    </row>
    <row r="10" spans="1:688">
      <c r="A10" s="37">
        <f>Raw!CC11*1000</f>
        <v>70</v>
      </c>
      <c r="B10" s="37">
        <f>Raw!N11</f>
        <v>4.3633974825074802</v>
      </c>
      <c r="C10" s="37">
        <f>Raw!O11</f>
        <v>7.48986048126596E-2</v>
      </c>
      <c r="E10" s="37">
        <f>(Raw!C11)/((Raw!CC11*1000)^(1/2))</f>
        <v>309.99422136870879</v>
      </c>
      <c r="F10" s="37">
        <f>Raw!N11</f>
        <v>4.3633974825074802</v>
      </c>
      <c r="G10" s="37">
        <f>Raw!O11</f>
        <v>7.48986048126596E-2</v>
      </c>
      <c r="I10" s="37">
        <f>(Raw!C11)/((Raw!CC11*1000)^(1/3))</f>
        <v>629.31768758596218</v>
      </c>
      <c r="J10" s="37">
        <f>Raw!N11</f>
        <v>4.3633974825074802</v>
      </c>
      <c r="K10" s="37">
        <f>Raw!O11</f>
        <v>7.48986048126596E-2</v>
      </c>
      <c r="M10" s="39">
        <f>Raw!CC11*1000</f>
        <v>70</v>
      </c>
      <c r="N10" s="39">
        <f>1/(Raw!R11)</f>
        <v>4.1373737373737374</v>
      </c>
      <c r="O10" s="39">
        <f>IF(1/(Raw!R11-Raw!S11)-1/(Raw!R11+Raw!S11)&gt;0,1/(Raw!R11-Raw!S11)-1/(Raw!R11+Raw!S11),2)</f>
        <v>0.17848601205809889</v>
      </c>
      <c r="Q10" s="39">
        <f>(Raw!C11)/((Raw!CC11*1000)^(1/2))</f>
        <v>309.99422136870879</v>
      </c>
      <c r="R10" s="39">
        <f>1/(Raw!R11)</f>
        <v>4.1373737373737374</v>
      </c>
      <c r="S10" s="39">
        <f>IF(1/(Raw!R11-Raw!S11)-1/(Raw!R11+Raw!S11)&gt;0,1/(Raw!R11-Raw!S11)-1/(Raw!R11+Raw!S11),2)</f>
        <v>0.17848601205809889</v>
      </c>
      <c r="U10" s="39">
        <f>(Raw!C11)/((Raw!CC11*1000)^(1/3))</f>
        <v>629.31768758596218</v>
      </c>
      <c r="V10" s="39">
        <f>1/(Raw!R11)</f>
        <v>4.1373737373737374</v>
      </c>
      <c r="W10" s="39">
        <f>IF(1/(Raw!R11-Raw!S11)-1/(Raw!R11+Raw!S11)&gt;0,1/(Raw!R11-Raw!S11)-1/(Raw!R11+Raw!S11),2)</f>
        <v>0.17848601205809889</v>
      </c>
      <c r="Y10" s="41">
        <f>Raw!CC11*1000</f>
        <v>70</v>
      </c>
      <c r="Z10" s="41">
        <f>1/(Raw!AB11)</f>
        <v>3.657142857142857</v>
      </c>
      <c r="AA10" s="41">
        <f>IF(1/(Raw!AB11-Raw!AC11)-1/(Raw!AB11+Raw!AC11)&gt;0,1/(Raw!AB11-Raw!AC11)-1/(Raw!AB11+Raw!AC11),5)</f>
        <v>4.4872024449131231</v>
      </c>
      <c r="AC10" s="41">
        <f>(Raw!C11)/((Raw!CC11*1000)^(1/2))</f>
        <v>309.99422136870879</v>
      </c>
      <c r="AD10" s="41">
        <f>1/(Raw!AB11)</f>
        <v>3.657142857142857</v>
      </c>
      <c r="AE10" s="41">
        <f>IF(1/(Raw!AB11-Raw!AC11)-1/(Raw!AB11+Raw!AC11)&gt;0,1/(Raw!AB11-Raw!AC11)-1/(Raw!AB11+Raw!AC11),5)</f>
        <v>4.4872024449131231</v>
      </c>
      <c r="AG10" s="41">
        <f>(Raw!C11)/((Raw!CC11*1000)^(1/3))</f>
        <v>629.31768758596218</v>
      </c>
      <c r="AH10" s="41">
        <f>1/(Raw!AB11)</f>
        <v>3.657142857142857</v>
      </c>
      <c r="AI10" s="41">
        <f>IF(1/(Raw!AB11-Raw!AC11)-1/(Raw!AB11+Raw!AC11)&gt;0,1/(Raw!AB11-Raw!AC11)-1/(Raw!AB11+Raw!AC11),5)</f>
        <v>4.4872024449131231</v>
      </c>
      <c r="AK10" s="43">
        <f>Raw!CC11*1000</f>
        <v>70</v>
      </c>
      <c r="AL10" s="43">
        <f>Raw!BL11</f>
        <v>6.3016626235368101</v>
      </c>
      <c r="AM10" s="43">
        <f>Raw!BM11</f>
        <v>7.01244278234583</v>
      </c>
      <c r="AO10" s="43">
        <f>(Raw!C11)/((Raw!CC11*1000)^(1/2))</f>
        <v>309.99422136870879</v>
      </c>
      <c r="AP10" s="43">
        <f>Raw!BL11</f>
        <v>6.3016626235368101</v>
      </c>
      <c r="AQ10" s="43">
        <f>Raw!BM11</f>
        <v>7.01244278234583</v>
      </c>
      <c r="AS10" s="43">
        <f>(Raw!C11)/((Raw!CC11*1000)^(1/3))</f>
        <v>629.31768758596218</v>
      </c>
      <c r="AT10" s="43">
        <f>Raw!BL11</f>
        <v>6.3016626235368101</v>
      </c>
      <c r="AU10" s="43">
        <f>Raw!BM11</f>
        <v>7.01244278234583</v>
      </c>
      <c r="AW10" s="21">
        <f>Raw!CC11*1000</f>
        <v>70</v>
      </c>
      <c r="AX10" s="21">
        <f>Raw!BN11</f>
        <v>1.0956611292246401</v>
      </c>
      <c r="AY10" s="21">
        <f>Raw!BO11</f>
        <v>0.34238090980284602</v>
      </c>
      <c r="BA10" s="21">
        <f>(Raw!C11)/((Raw!CC11*1000)^(1/2))</f>
        <v>309.99422136870879</v>
      </c>
      <c r="BB10" s="21">
        <f>Raw!BN11</f>
        <v>1.0956611292246401</v>
      </c>
      <c r="BC10" s="21">
        <f>Raw!BO11</f>
        <v>0.34238090980284602</v>
      </c>
      <c r="BE10" s="21">
        <f>(Raw!C11)/((Raw!CC11*1000)^(1/3))</f>
        <v>629.31768758596218</v>
      </c>
      <c r="BF10" s="21">
        <f>Raw!BN11</f>
        <v>1.0956611292246401</v>
      </c>
      <c r="BG10" s="21">
        <f>Raw!BO11</f>
        <v>0.34238090980284602</v>
      </c>
      <c r="BI10" s="46">
        <f>Raw!C11</f>
        <v>2593.5977347575399</v>
      </c>
      <c r="BJ10" s="46">
        <f>(Raw!C11)/(Raw!CG11)</f>
        <v>0.28668041723859178</v>
      </c>
      <c r="BK10" s="46"/>
      <c r="BM10" s="47">
        <f>Raw!CC11*1000</f>
        <v>70</v>
      </c>
      <c r="BN10" s="47">
        <f>(Raw!C11)/(Raw!CG11)</f>
        <v>0.28668041723859178</v>
      </c>
      <c r="BO10" s="47"/>
      <c r="BQ10" s="46">
        <f>(Raw!C11)/((Raw!CC11*1000)^(1/2))</f>
        <v>309.99422136870879</v>
      </c>
      <c r="BR10" s="47">
        <f>(Raw!C11)/(Raw!CG11)</f>
        <v>0.28668041723859178</v>
      </c>
      <c r="BS10" s="47"/>
      <c r="BU10" s="49">
        <f>(Raw!C11)/((Raw!CC11*1000)^(1/3))</f>
        <v>629.31768758596218</v>
      </c>
      <c r="BV10" s="49">
        <f>(Raw!C11)/(Raw!CG11)</f>
        <v>0.28668041723859178</v>
      </c>
      <c r="BW10" s="49"/>
      <c r="BY10" s="51">
        <f>Raw!C11</f>
        <v>2593.5977347575399</v>
      </c>
      <c r="BZ10" s="51">
        <f>Raw!BS11</f>
        <v>0.379</v>
      </c>
      <c r="CA10" s="51"/>
      <c r="CC10" s="53"/>
      <c r="CD10" s="53">
        <f t="shared" si="41"/>
        <v>5.9</v>
      </c>
      <c r="CE10" s="53">
        <f>CE3</f>
        <v>61</v>
      </c>
      <c r="CG10" s="55"/>
      <c r="CH10" s="55" t="e">
        <f t="shared" si="42"/>
        <v>#N/A</v>
      </c>
      <c r="CI10" s="55" t="e">
        <f>CI3</f>
        <v>#N/A</v>
      </c>
      <c r="CK10" s="55"/>
      <c r="CL10" s="55" t="e">
        <f t="shared" si="43"/>
        <v>#N/A</v>
      </c>
      <c r="CM10" s="55" t="e">
        <f>CM3</f>
        <v>#N/A</v>
      </c>
      <c r="CO10" s="57"/>
      <c r="CP10" s="57" t="e">
        <f t="shared" si="44"/>
        <v>#N/A</v>
      </c>
      <c r="CQ10" s="57" t="e">
        <f>CQ3</f>
        <v>#N/A</v>
      </c>
      <c r="CS10" s="57"/>
      <c r="CT10" s="57" t="e">
        <f t="shared" si="45"/>
        <v>#N/A</v>
      </c>
      <c r="CU10" s="57" t="e">
        <f>CU3</f>
        <v>#N/A</v>
      </c>
      <c r="CW10" s="57"/>
      <c r="CX10" s="57" t="e">
        <f t="shared" si="46"/>
        <v>#N/A</v>
      </c>
      <c r="CY10" s="57" t="e">
        <f>CY3</f>
        <v>#N/A</v>
      </c>
      <c r="DA10" s="57"/>
      <c r="DB10" s="57" t="e">
        <f t="shared" si="47"/>
        <v>#N/A</v>
      </c>
      <c r="DC10" s="57" t="e">
        <f>DC3</f>
        <v>#N/A</v>
      </c>
      <c r="DE10" s="57"/>
      <c r="DF10" s="57" t="e">
        <f t="shared" si="48"/>
        <v>#N/A</v>
      </c>
      <c r="DG10" s="57" t="e">
        <f>DG3</f>
        <v>#N/A</v>
      </c>
      <c r="DI10" s="59">
        <f t="shared" si="20"/>
        <v>1210</v>
      </c>
      <c r="DJ10" s="59">
        <f t="shared" si="0"/>
        <v>5.0946269380497089</v>
      </c>
      <c r="DL10" s="25">
        <f t="shared" si="21"/>
        <v>1210</v>
      </c>
      <c r="DM10" s="25">
        <f t="shared" si="1"/>
        <v>6.5957560310747745</v>
      </c>
      <c r="DO10" s="39">
        <f t="shared" si="2"/>
        <v>70</v>
      </c>
      <c r="DP10" s="39">
        <f t="shared" si="3"/>
        <v>4.1373737373737374</v>
      </c>
      <c r="DQ10" s="39">
        <f t="shared" si="4"/>
        <v>0.17848601205809889</v>
      </c>
      <c r="DS10" s="39">
        <f t="shared" si="5"/>
        <v>309.99422136870879</v>
      </c>
      <c r="DT10" s="39">
        <f t="shared" si="6"/>
        <v>4.1373737373737374</v>
      </c>
      <c r="DU10" s="39">
        <f t="shared" si="7"/>
        <v>0.17848601205809889</v>
      </c>
      <c r="DW10" s="39">
        <f t="shared" si="8"/>
        <v>629.31768758596218</v>
      </c>
      <c r="DX10" s="39">
        <f t="shared" si="9"/>
        <v>4.1373737373737374</v>
      </c>
      <c r="DY10" s="39">
        <f t="shared" si="10"/>
        <v>0.17848601205809889</v>
      </c>
      <c r="EA10" s="61">
        <f>Raw!N11</f>
        <v>4.3633974825074802</v>
      </c>
      <c r="EB10" s="61">
        <f>Raw!O11</f>
        <v>7.48986048126596E-2</v>
      </c>
      <c r="EC10" s="61">
        <f>1/Raw!R11</f>
        <v>4.1373737373737374</v>
      </c>
      <c r="ED10" s="61">
        <f>1/(Raw!R11-Raw!S11)-1/(Raw!R11+Raw!S11)</f>
        <v>0.17848601205809889</v>
      </c>
      <c r="EF10" s="62">
        <f>Raw!N11</f>
        <v>4.3633974825074802</v>
      </c>
      <c r="EG10" s="61">
        <f>Raw!O11</f>
        <v>7.48986048126596E-2</v>
      </c>
      <c r="EH10" s="61">
        <f>1/Raw!AB11</f>
        <v>3.657142857142857</v>
      </c>
      <c r="EI10" s="61">
        <f>1/(Raw!AB11-Raw!AC11)-1/(Raw!AB11+Raw!AC11)</f>
        <v>4.4872024449131231</v>
      </c>
      <c r="EK10" s="37">
        <f>Raw!CB11</f>
        <v>8.2984000000000009</v>
      </c>
      <c r="EL10" s="72">
        <f>(Raw!C11)/(Raw!CG11)</f>
        <v>0.28668041723859178</v>
      </c>
      <c r="EN10" s="37">
        <f>Raw!BS11</f>
        <v>0.379</v>
      </c>
      <c r="EO10" s="72">
        <f>(Raw!C11)/(Raw!CG11)</f>
        <v>0.28668041723859178</v>
      </c>
      <c r="EQ10" s="64">
        <f>(Raw!C11)/((Raw!CC11*1000)^(1/3))</f>
        <v>629.31768758596218</v>
      </c>
      <c r="ER10" s="64">
        <f>Raw!BZ11</f>
        <v>205.081632614136</v>
      </c>
      <c r="ET10" s="64">
        <f>Raw!BN11</f>
        <v>1.0956611292246401</v>
      </c>
      <c r="EU10" s="64">
        <f>Raw!BZ11</f>
        <v>205.081632614136</v>
      </c>
      <c r="EW10" s="66">
        <f>Raw!AI11</f>
        <v>1.3454287528958799E-4</v>
      </c>
      <c r="EX10" s="66">
        <f>Raw!BZ11</f>
        <v>205.081632614136</v>
      </c>
      <c r="EZ10" s="73">
        <f>Raw!AI11</f>
        <v>1.3454287528958799E-4</v>
      </c>
      <c r="FA10" s="66">
        <f>Raw!F11</f>
        <v>1.13200240309199E-2</v>
      </c>
      <c r="FB10" s="66">
        <f>Raw!G11</f>
        <v>1.06819041703954E-2</v>
      </c>
      <c r="FD10" s="66">
        <f>(Raw!C11)/((Raw!CC11*1000)^(1/3))</f>
        <v>629.31768758596218</v>
      </c>
      <c r="FE10" s="66">
        <f>(Raw!BZ11)*(Raw!AI11)</f>
        <v>2.7592272520988802E-2</v>
      </c>
      <c r="FG10" s="59">
        <f>Raw!CJ11</f>
        <v>317.76122220284998</v>
      </c>
      <c r="FH10" s="59">
        <f>Raw!BR11</f>
        <v>324.12799999999999</v>
      </c>
      <c r="FJ10" s="25">
        <f>Raw!CB11</f>
        <v>8.2984000000000009</v>
      </c>
      <c r="FK10" s="25">
        <f>(Raw!BR11)-(Raw!CJ11)</f>
        <v>6.3667777971500072</v>
      </c>
      <c r="FM10" s="68" t="str">
        <f t="shared" si="22"/>
        <v xml:space="preserve"> </v>
      </c>
      <c r="FN10" s="68">
        <f>(Raw!C11)/((Raw!CC11*1000)^(1/3))</f>
        <v>629.31768758596218</v>
      </c>
      <c r="FO10" s="68">
        <f>(10^($FM$2*Raw!CB11))*(Raw!D11)</f>
        <v>6.6557017142286779E-3</v>
      </c>
      <c r="FP10" s="68">
        <f>(10^($FM$2*Raw!CB11))*(Raw!E11)</f>
        <v>4.6014124353590076E-3</v>
      </c>
      <c r="FR10" s="68" t="str">
        <f t="shared" si="23"/>
        <v xml:space="preserve"> </v>
      </c>
      <c r="FS10" s="74">
        <f>(Raw!C11)/((Raw!CC11*1000)^(1/3))</f>
        <v>629.31768758596218</v>
      </c>
      <c r="FT10" s="68">
        <f>(10^($FR$2*Raw!CB11))*(Raw!F11)</f>
        <v>9.7469979966792984E-3</v>
      </c>
      <c r="FU10" s="68">
        <f>(10^($FR$2*Raw!CB11))*(Raw!G11)</f>
        <v>9.1975510180169976E-3</v>
      </c>
      <c r="FW10" s="68" t="str">
        <f t="shared" si="24"/>
        <v xml:space="preserve"> </v>
      </c>
      <c r="FX10" s="74">
        <f>(Raw!C11)/((Raw!CC11*1000)^(1/3))</f>
        <v>629.31768758596218</v>
      </c>
      <c r="FY10" s="74">
        <f>(10^($FW$2*Raw!CB11))*(Raw!BJ11)</f>
        <v>5.9735673144377211E-5</v>
      </c>
      <c r="FZ10" s="74">
        <f>(10^($FW$2*Raw!CB11))*(Raw!BK11)</f>
        <v>4.1884769505311434E-3</v>
      </c>
      <c r="GB10" s="68" t="str">
        <f t="shared" si="25"/>
        <v xml:space="preserve"> </v>
      </c>
      <c r="GC10" s="74" t="b">
        <f>IF(  ( (10^($FR$2*Raw!CB11))*(Raw!BM11) )/( (10^($FR$2*Raw!CB11))*(Raw!BL11))&lt;0.9,(Raw!C11)/((Raw!CC11*1000)^(1/3)) )</f>
        <v>0</v>
      </c>
      <c r="GD10" s="74" t="b">
        <f>IF(  ( (10^($FR$2*Raw!CB11))*(Raw!BM11) )/( (10^($FR$2*Raw!CB11))*(Raw!BL11))&lt;0.9, (10^($GB$2*Raw!CB11))*(Raw!BL11) )</f>
        <v>0</v>
      </c>
      <c r="GE10" s="74" t="b">
        <f>IF( ( (10^($FR$2*Raw!CB11))*(Raw!BM11) )/( (10^($FR$2*Raw!CB11))*(Raw!BL11))&lt;0.9, (10^($FR$2*Raw!CB11))*(Raw!BM11) )</f>
        <v>0</v>
      </c>
      <c r="GG10" s="68" t="str">
        <f t="shared" si="26"/>
        <v xml:space="preserve"> </v>
      </c>
      <c r="GH10" s="74">
        <f>IF( ( (10^($GG$2*Raw!CB11))*(Raw!BO11) )/( (10^($GG$2*Raw!CB11))*(Raw!BN11))&lt;0.5,(Raw!C11)/((Raw!CC11*1000)^(1/3)))</f>
        <v>629.31768758596218</v>
      </c>
      <c r="GI10" s="74">
        <f>IF( ( (10^($GG$2*Raw!CB11))*(Raw!BO11) )/( (10^($GG$2*Raw!CB11))*(Raw!BN11))&lt;0.5,(10^($GG$2*Raw!CB11))*(Raw!BN11))</f>
        <v>0.95757441636776641</v>
      </c>
      <c r="GJ10" s="74">
        <f>IF( ( (10^($GG$2*Raw!CB11))*(Raw!BO11) )/( (10^($GG$2*Raw!CB11))*(Raw!BN11))&lt;0.5,(10^($GG$2*Raw!CB11))*(Raw!BO11))</f>
        <v>0.29923047476543818</v>
      </c>
      <c r="GL10">
        <f>(Raw!C11)/((Raw!CC11*1000)^(1/3))</f>
        <v>629.31768758596218</v>
      </c>
      <c r="GM10" s="75">
        <f>Raw!U11</f>
        <v>0.24658203125</v>
      </c>
      <c r="GN10" s="75">
        <f>(LOG(Raw!CC11)+5)/25</f>
        <v>0.15380392160057027</v>
      </c>
      <c r="GO10">
        <f>(Raw!C11)/((Raw!CC11*1000)^(1/3))</f>
        <v>629.31768758596218</v>
      </c>
      <c r="GP10" s="75">
        <f>Raw!W11</f>
        <v>0.28076171875</v>
      </c>
      <c r="GR10">
        <f>(Raw!C11)/((Raw!CC11*1000)^(1/3))</f>
        <v>629.31768758596218</v>
      </c>
      <c r="GS10" s="75">
        <f>Raw!AE11</f>
        <v>0.3125</v>
      </c>
      <c r="GU10">
        <f>(Raw!C11)/((Raw!CC11*1000)^(1/3))</f>
        <v>629.31768758596218</v>
      </c>
      <c r="GV10" s="75">
        <f>Raw!AG11</f>
        <v>0.5078125</v>
      </c>
      <c r="GX10">
        <f>(Raw!C11)/((Raw!CC11*1000)^(1/3))</f>
        <v>629.31768758596218</v>
      </c>
      <c r="GY10">
        <f>Raw!BQ11</f>
        <v>2</v>
      </c>
      <c r="HA10">
        <f>Raw!C11</f>
        <v>2593.5977347575399</v>
      </c>
      <c r="HB10" s="75">
        <f>Raw!U11</f>
        <v>0.24658203125</v>
      </c>
      <c r="HC10" s="4"/>
      <c r="HD10">
        <f>Raw!C11</f>
        <v>2593.5977347575399</v>
      </c>
      <c r="HE10" s="75">
        <f>Raw!W11</f>
        <v>0.28076171875</v>
      </c>
      <c r="HG10">
        <f>Raw!C11</f>
        <v>2593.5977347575399</v>
      </c>
      <c r="HH10" s="75">
        <f>Raw!AE11</f>
        <v>0.3125</v>
      </c>
      <c r="HJ10">
        <f>Raw!C11</f>
        <v>2593.5977347575399</v>
      </c>
      <c r="HK10" s="75">
        <f>Raw!AG11</f>
        <v>0.5078125</v>
      </c>
      <c r="HM10">
        <f>Raw!C11</f>
        <v>2593.5977347575399</v>
      </c>
      <c r="HN10">
        <f>Raw!BQ11</f>
        <v>2</v>
      </c>
      <c r="HP10">
        <f>Raw!CC11*1000</f>
        <v>70</v>
      </c>
      <c r="HQ10">
        <f>Raw!N11</f>
        <v>4.3633974825074802</v>
      </c>
      <c r="HR10">
        <f>MIN(ABS(Raw!CB11)/100,0.3)</f>
        <v>8.2984000000000002E-2</v>
      </c>
      <c r="HS10" t="str">
        <f>IF( Raw!CB11&gt;0,"@rgb(255,0,0)","@rgb(0,128,255)" )</f>
        <v>@rgb(255,0,0)</v>
      </c>
      <c r="HU10" t="str">
        <f t="shared" si="27"/>
        <v xml:space="preserve"> </v>
      </c>
      <c r="HV10" t="b">
        <f>IF(Raw!CC11&gt;7,(Raw!C11)/((Raw!CC11*1000)^(1/3)))</f>
        <v>0</v>
      </c>
      <c r="HW10" t="b">
        <f>IF(Raw!CC11&gt;7,(10^($FM$2*Raw!CB11))*(Raw!D11))</f>
        <v>0</v>
      </c>
      <c r="HX10" t="b">
        <f>IF(Raw!CC11&gt;7,(10^($HU$2*Raw!CB11))*(Raw!E11))</f>
        <v>0</v>
      </c>
      <c r="IA10" t="b">
        <f>IF(Raw!CC11&gt;7,(Raw!C11)/((Raw!CC11*1000)^(1/3)))</f>
        <v>0</v>
      </c>
      <c r="IB10" t="b">
        <f>IF(Raw!CC11&gt;7,(10^($HZ$2*Raw!CB11))*(Raw!F11))</f>
        <v>0</v>
      </c>
      <c r="IC10" t="b">
        <f>IF(Raw!CC11&gt;7,(10^($HZ$2*Raw!CB11))*(Raw!G11))</f>
        <v>0</v>
      </c>
      <c r="IF10" t="b">
        <f>IF(Raw!CC11&gt;7,(Raw!C11)/((Raw!CC11*1000)^(1/3)))</f>
        <v>0</v>
      </c>
      <c r="IG10" t="b">
        <f>IF(Raw!CC11&gt;7,(10^($IE$2*Raw!CB11))*(Raw!BJ11))</f>
        <v>0</v>
      </c>
      <c r="IH10" t="b">
        <f>IF(Raw!CC11&gt;7,(10^($IE$2*Raw!CB11))*(Raw!BK11))</f>
        <v>0</v>
      </c>
      <c r="IJ10" t="str">
        <f t="shared" si="28"/>
        <v xml:space="preserve"> </v>
      </c>
      <c r="IK10" t="b">
        <f>IF(Raw!CC11&gt;7,(Raw!C11)/((Raw!CC11*1000)^(1/3)))</f>
        <v>0</v>
      </c>
      <c r="IL10" t="b">
        <f>IF(Raw!CC11&gt;7,(10^($IJ$2*Raw!CB11))*(Raw!BL11))</f>
        <v>0</v>
      </c>
      <c r="IM10" t="b">
        <f>IF(Raw!CC11&gt;7,(10^($IJ$2*Raw!CB11))*(Raw!BM11))</f>
        <v>0</v>
      </c>
      <c r="IO10" t="str">
        <f t="shared" si="29"/>
        <v xml:space="preserve"> </v>
      </c>
      <c r="IP10" t="b">
        <f>IF(Raw!CC11&gt;7,(Raw!C11)/((Raw!CC11*1000)^(1/3)))</f>
        <v>0</v>
      </c>
      <c r="IQ10" t="b">
        <f>IF(Raw!CC11&gt;7,(10^($IO$2*Raw!CB11))*(Raw!BN11))</f>
        <v>0</v>
      </c>
      <c r="IR10" t="b">
        <f>IF(Raw!CC11&gt;7,(10^($IO$2*Raw!CB11))*(Raw!BO11))</f>
        <v>0</v>
      </c>
      <c r="IT10" s="68" t="str">
        <f t="shared" si="30"/>
        <v xml:space="preserve"> </v>
      </c>
      <c r="IU10" s="68">
        <f>IF(Raw!CC11&lt;3.5,(Raw!C11)/((Raw!CC11*1000)^(1/3)))</f>
        <v>629.31768758596218</v>
      </c>
      <c r="IV10" s="68">
        <f>IF(Raw!CC11&lt;3.5,(10^($IT$2*Raw!CB11))*(Raw!D11))</f>
        <v>6.6850164784316712E-3</v>
      </c>
      <c r="IW10" s="68">
        <f>IF(Raw!CC11&lt;3.5,(10^($IT$2*Raw!CB11))*(Raw!E11))</f>
        <v>4.6216791670027806E-3</v>
      </c>
      <c r="IY10" s="68" t="str">
        <f t="shared" si="31"/>
        <v xml:space="preserve"> </v>
      </c>
      <c r="IZ10" s="74">
        <f>IF(Raw!CC11&lt;3.5,(Raw!C11)/((Raw!CC11*1000)^(1/3)))</f>
        <v>629.31768758596218</v>
      </c>
      <c r="JA10" s="68">
        <f>IF(Raw!CC11&lt;3.5,(10^($IY$2*Raw!CB11))*(Raw!F11))</f>
        <v>9.799285903394319E-3</v>
      </c>
      <c r="JB10" s="68">
        <f>IF(Raw!CC11&lt;3.5,(10^($IY$2*Raw!CB11))*(Raw!G11))</f>
        <v>9.2468914087506949E-3</v>
      </c>
      <c r="JD10" s="68" t="str">
        <f t="shared" si="32"/>
        <v xml:space="preserve"> </v>
      </c>
      <c r="JE10" s="74">
        <f>IF(Raw!CC11&lt;3.5,(Raw!C11)/((Raw!CC11*1000)^(1/3)))</f>
        <v>629.31768758596218</v>
      </c>
      <c r="JF10" s="74">
        <f>IF(Raw!CC11&lt;3.5,(10^($JD$2*Raw!CB11))*(Raw!BJ11))</f>
        <v>5.8896969084658359E-5</v>
      </c>
      <c r="JG10" s="74">
        <f>IF(Raw!CC11&lt;3.5,(10^($JD$2*Raw!CB11))*(Raw!BK11))</f>
        <v>4.1296696677545876E-3</v>
      </c>
      <c r="JI10" s="68" t="str">
        <f t="shared" si="33"/>
        <v xml:space="preserve"> </v>
      </c>
      <c r="JJ10" s="74" t="b">
        <f>IF( AND( Raw!CC11&lt;3.5, ( (10^($JI$2*Raw!CB11))*(Raw!BM11) )/( (10^($JI$2*Raw!CB11))*(Raw!BL11))&lt;0.9 ),(Raw!C11)/((Raw!CC11*1000)^(1/3)) )</f>
        <v>0</v>
      </c>
      <c r="JK10" s="74" t="b">
        <f>IF( AND( Raw!CC11&lt;3.5, ( (10^($JI$2*Raw!CB11))*(Raw!BM11) )/( (10^($JI$2*Raw!CB11))*(Raw!BL11))&lt;0.9 ), (10^($JI$2*Raw!CB11))*(Raw!BL11) )</f>
        <v>0</v>
      </c>
      <c r="JL10" s="74" t="b">
        <f>IF( AND( Raw!CC11&lt;3.5, ( (10^($JI$2*Raw!CB11))*(Raw!BM11) )/( (10^($JI$2*Raw!CB11))*(Raw!BL11))&lt;0.9 ), (10^($JI$2*Raw!CB11))*(Raw!BM11) )</f>
        <v>0</v>
      </c>
      <c r="JN10" s="68" t="str">
        <f t="shared" si="34"/>
        <v xml:space="preserve"> </v>
      </c>
      <c r="JO10" s="74">
        <f>IF( AND( Raw!CC11&lt;3.5, ( (10^($JN$2*Raw!CB11))*(Raw!BO11) )/( (10^($JN$2*Raw!CB11))*(Raw!BN11))&lt;0.5 ),(Raw!C11)/((Raw!CC11*1000)^(1/3)))</f>
        <v>629.31768758596218</v>
      </c>
      <c r="JP10" s="74">
        <f>IF( AND( Raw!CC11&lt;3.5, ( (10^($JN$2*Raw!CB11))*(Raw!BO11) )/( (10^($JN$2*Raw!CB11))*(Raw!BN11))&lt;0.5 ),(10^($JN$2*Raw!CB11))*(Raw!BN11))</f>
        <v>1.078009565407396</v>
      </c>
      <c r="JQ10" s="74">
        <f>IF( AND( Raw!CC11&lt;3.5, ( (10^($JN$2*Raw!CB11))*(Raw!BO11) )/( (10^($JN$2*Raw!CB11))*(Raw!BN11))&lt;0.5 ),(10^($JN$2*Raw!CB11))*(Raw!BO11))</f>
        <v>0.33686500865604907</v>
      </c>
      <c r="JS10">
        <v>80</v>
      </c>
      <c r="JW10">
        <v>80</v>
      </c>
      <c r="JX10">
        <v>2.9414721723518902</v>
      </c>
      <c r="JY10">
        <v>2.9414721723518902</v>
      </c>
      <c r="KA10">
        <v>80</v>
      </c>
      <c r="KB10">
        <v>2.9414721723518902</v>
      </c>
      <c r="KC10">
        <v>2.9414721723518902</v>
      </c>
      <c r="KE10">
        <v>1360</v>
      </c>
      <c r="KF10">
        <v>3.0040045711641699</v>
      </c>
      <c r="KG10">
        <v>0.20630363397668999</v>
      </c>
      <c r="KI10">
        <v>1360</v>
      </c>
      <c r="KJ10">
        <v>3.5008547008547</v>
      </c>
      <c r="KK10">
        <v>6.6809368946751902E-4</v>
      </c>
      <c r="KM10">
        <v>1360</v>
      </c>
      <c r="KN10">
        <v>3.2</v>
      </c>
      <c r="KO10">
        <v>5.0454075031719E-3</v>
      </c>
      <c r="KQ10">
        <f>Raw!CC11*1000</f>
        <v>70</v>
      </c>
      <c r="KR10">
        <f>Raw!N11</f>
        <v>4.3633974825074802</v>
      </c>
      <c r="KS10">
        <f>(1/ABS(Raw!BL11))*2</f>
        <v>0.31737655908933748</v>
      </c>
      <c r="KU10">
        <f>Raw!CC11*1000</f>
        <v>70</v>
      </c>
      <c r="KV10">
        <f>Raw!N11</f>
        <v>4.3633974825074802</v>
      </c>
      <c r="KW10">
        <f>MIN(1/ABS(Raw!BN11)/2,0.8)</f>
        <v>0.45634547641005752</v>
      </c>
      <c r="KY10">
        <f>Raw!CC11*1000</f>
        <v>70</v>
      </c>
      <c r="KZ10">
        <f>Raw!CP11</f>
        <v>4.4934677292425897</v>
      </c>
      <c r="LA10">
        <f t="shared" si="11"/>
        <v>4.3633974825074802</v>
      </c>
      <c r="NJ10" s="76"/>
      <c r="NV10" s="76"/>
      <c r="OH10" s="76"/>
      <c r="OT10" s="76"/>
      <c r="PF10" s="76"/>
      <c r="PR10" s="76"/>
      <c r="QD10" s="76"/>
      <c r="QP10" s="76"/>
      <c r="RB10" s="76"/>
      <c r="RN10" s="76"/>
      <c r="RZ10" s="76"/>
      <c r="SL10" s="76"/>
      <c r="SX10" s="76"/>
      <c r="TJ10" s="76"/>
      <c r="TV10" s="76"/>
      <c r="UF10">
        <f>IF(Raw!CC11&lt;3.5,Raw!C11)</f>
        <v>2593.5977347575399</v>
      </c>
      <c r="UH10">
        <f t="shared" si="49"/>
        <v>1527.6425058618079</v>
      </c>
      <c r="UI10">
        <f>UI3</f>
        <v>1</v>
      </c>
      <c r="UK10" t="b">
        <f>IF(Raw!CC11&gt;7,Raw!C11)</f>
        <v>0</v>
      </c>
      <c r="UM10">
        <f t="shared" si="50"/>
        <v>3351.9112376008229</v>
      </c>
      <c r="UN10">
        <f>UN3</f>
        <v>1</v>
      </c>
      <c r="UP10">
        <f>Raw!C11</f>
        <v>2593.5977347575399</v>
      </c>
      <c r="UR10">
        <f t="shared" si="51"/>
        <v>2693.3689499337179</v>
      </c>
      <c r="US10">
        <f>US3</f>
        <v>1</v>
      </c>
      <c r="UU10" t="str">
        <f t="shared" si="54"/>
        <v xml:space="preserve"> </v>
      </c>
      <c r="UV10" t="b">
        <f>IF(AND(Raw!BL11&lt;$UU$3,Raw!BL11&gt;$UU$4),(Raw!C11)/((Raw!CC11*1000)^(1/3)))</f>
        <v>0</v>
      </c>
      <c r="UW10" t="b">
        <f>IF(AND(Raw!BL11&lt;$UU$3,Raw!BL11&gt;$UU$4),(10^($UU$2*Raw!CB11))*(Raw!D11))</f>
        <v>0</v>
      </c>
      <c r="UX10" t="b">
        <f>IF(AND(Raw!BL11&lt;$UU$3,Raw!BL11&gt;$UU$4),(10^($FM$2*Raw!CB11))*(Raw!E11))</f>
        <v>0</v>
      </c>
      <c r="UZ10">
        <f>Raw!C11</f>
        <v>2593.5977347575399</v>
      </c>
      <c r="VA10">
        <f>((LOG10(Raw!CC12))+ABS(LOG10(MIN(Raw!CC$3:$CC209)))+0.3)/5</f>
        <v>0.268278537031645</v>
      </c>
      <c r="VB10">
        <f>Raw!BQ11</f>
        <v>2</v>
      </c>
      <c r="VC10">
        <v>10809.744955443</v>
      </c>
      <c r="VD10">
        <v>0.83899999999999997</v>
      </c>
      <c r="VE10">
        <f>(Raw!C11)/((Raw!CC11)^(1/2))</f>
        <v>9802.8780101555894</v>
      </c>
      <c r="VF10">
        <f>((LOG10(Raw!CC12))+ABS(LOG10(MIN(Raw!CC$3:$CC209)))+0.3)/5</f>
        <v>0.268278537031645</v>
      </c>
      <c r="VG10">
        <f>Raw!BQ11</f>
        <v>2</v>
      </c>
      <c r="VH10">
        <v>13520.310799999999</v>
      </c>
      <c r="VI10">
        <v>1.1299999999999999</v>
      </c>
      <c r="VK10">
        <f>(Raw!C11)/((Raw!CC11)^(1/2))</f>
        <v>9802.8780101555894</v>
      </c>
      <c r="VL10">
        <f>Raw!BZ11</f>
        <v>205.081632614136</v>
      </c>
      <c r="VM10">
        <f>MIN(Raw!BL12/150,0.6)</f>
        <v>7.6025777678006667E-2</v>
      </c>
      <c r="VO10">
        <f>(Raw!C11)/((Raw!CC11)^(1/2))</f>
        <v>9802.8780101555894</v>
      </c>
      <c r="VP10">
        <f>Raw!BZ11</f>
        <v>205.081632614136</v>
      </c>
      <c r="VQ10">
        <f>MIN(Raw!BN12/50,0.6)</f>
        <v>3.71230445188514E-2</v>
      </c>
      <c r="VS10">
        <f>(Raw!C11)/((Raw!CC11)^(1/2))</f>
        <v>9802.8780101555894</v>
      </c>
      <c r="VT10">
        <f>Raw!BZ11</f>
        <v>205.081632614136</v>
      </c>
      <c r="VU10">
        <f>(LOG10(Raw!AS12)-LOG10(MIN(Raw!AS$3:AS$200)) + 0.1)/10</f>
        <v>0.18455209654843646</v>
      </c>
      <c r="VW10">
        <f>Raw!CB11</f>
        <v>8.2984000000000009</v>
      </c>
      <c r="VX10">
        <f>IF(ABS((Raw!BR11)-(Raw!CJ11))=343.0818,16.89,ABS((Raw!BR11)-(Raw!CJ11)))</f>
        <v>6.3667777971500072</v>
      </c>
      <c r="VY10">
        <f>(LOG10(Raw!C12)-LOG10(MIN(Raw!C$3:C$200)))/2</f>
        <v>0.53188002287732217</v>
      </c>
      <c r="WA10" s="78">
        <v>39517</v>
      </c>
      <c r="WB10">
        <f t="shared" si="12"/>
        <v>3</v>
      </c>
      <c r="WC10">
        <v>8</v>
      </c>
      <c r="WD10">
        <f>WD3</f>
        <v>3</v>
      </c>
      <c r="WF10">
        <v>0.05</v>
      </c>
      <c r="WG10">
        <f t="shared" si="13"/>
        <v>-1.3010299956639813</v>
      </c>
      <c r="WI10">
        <f t="shared" si="52"/>
        <v>-0.66147913376712142</v>
      </c>
      <c r="WJ10">
        <f>WJ3</f>
        <v>2</v>
      </c>
      <c r="WK10">
        <f t="shared" si="53"/>
        <v>16</v>
      </c>
      <c r="WL10">
        <f t="shared" si="35"/>
        <v>0.21803231510789794</v>
      </c>
      <c r="WN10">
        <f t="shared" si="36"/>
        <v>1600</v>
      </c>
      <c r="WO10">
        <f t="shared" si="14"/>
        <v>9.4596043570994404</v>
      </c>
      <c r="WQ10">
        <f>Raw!BP11</f>
        <v>0.22</v>
      </c>
      <c r="WR10">
        <f>Raw!BZ11</f>
        <v>205.081632614136</v>
      </c>
      <c r="WT10">
        <f>Raw!N11</f>
        <v>4.3633974825074802</v>
      </c>
      <c r="WU10">
        <f>Raw!CP11</f>
        <v>4.4934677292425897</v>
      </c>
      <c r="WV10">
        <f t="shared" si="15"/>
        <v>0.13007024673510958</v>
      </c>
      <c r="WX10">
        <f>Raw!C11</f>
        <v>2593.5977347575399</v>
      </c>
      <c r="WY10">
        <f>Raw!BP11</f>
        <v>0.22</v>
      </c>
      <c r="WZ10">
        <f>((LOG10(Raw!CC12))+ABS(LOG10(MIN(Raw!CC$3:$CC209)))+0.3)/5</f>
        <v>0.268278537031645</v>
      </c>
      <c r="XA10">
        <v>12964.8</v>
      </c>
      <c r="XB10">
        <v>6.4000000000000001E-2</v>
      </c>
      <c r="XD10">
        <f t="shared" si="37"/>
        <v>1600</v>
      </c>
      <c r="XE10">
        <f t="shared" si="16"/>
        <v>9.7238290876249582</v>
      </c>
      <c r="XG10">
        <f>(Raw!C11)/((Raw!CC11)^(1/2))</f>
        <v>9802.8780101555894</v>
      </c>
      <c r="XH10">
        <f>Raw!BP11</f>
        <v>0.22</v>
      </c>
      <c r="XL10">
        <f t="shared" si="38"/>
        <v>1600</v>
      </c>
      <c r="XM10">
        <f t="shared" si="17"/>
        <v>2.1418352830489265</v>
      </c>
      <c r="XR10">
        <f>Raw!CB11</f>
        <v>8.2984000000000009</v>
      </c>
      <c r="XS10">
        <f>IF(ABS((Raw!BR11)-(Raw!CJ11))=343.0818,16.89,(Raw!BR11)-(Raw!CJ11))</f>
        <v>6.3667777971500072</v>
      </c>
      <c r="XT10">
        <f>(LOG10(Raw!C12)-LOG10(MIN(Raw!C$3:C$200)))/2</f>
        <v>0.53188002287732217</v>
      </c>
      <c r="XW10">
        <f t="shared" si="39"/>
        <v>1600</v>
      </c>
      <c r="XX10">
        <f t="shared" si="18"/>
        <v>10.013650943817133</v>
      </c>
      <c r="YC10">
        <v>2593.5977347575399</v>
      </c>
      <c r="YD10">
        <f>Raw!CC11</f>
        <v>7.0000000000000007E-2</v>
      </c>
      <c r="YE10">
        <f>((LOG10(Raw!CC12))+ABS(LOG10(MIN(Raw!CC$3:$CC209)))+0.3)/5</f>
        <v>0.268278537031645</v>
      </c>
      <c r="YF10" s="79">
        <v>1.0071461076187E-2</v>
      </c>
      <c r="YG10" s="79">
        <v>1.2199478937464799E-3</v>
      </c>
      <c r="YH10" s="79">
        <v>1.8433411147534201E-4</v>
      </c>
      <c r="YI10" s="10" t="s">
        <v>786</v>
      </c>
      <c r="YJ10" s="10" t="s">
        <v>797</v>
      </c>
      <c r="YK10" s="79"/>
      <c r="YL10" s="79"/>
      <c r="YM10" s="79"/>
      <c r="YN10" s="79"/>
      <c r="YP10">
        <v>3</v>
      </c>
      <c r="YT10">
        <v>2593.5977347575399</v>
      </c>
      <c r="YU10">
        <v>7.0000000000000007E-2</v>
      </c>
      <c r="YV10" s="79">
        <v>4.1411147415966397E-9</v>
      </c>
      <c r="YY10">
        <v>210</v>
      </c>
      <c r="YZ10" s="80">
        <v>7.7004456083212096E-9</v>
      </c>
      <c r="ZB10">
        <v>5394.1348769809501</v>
      </c>
      <c r="ZC10">
        <v>5.3236660189706402E-2</v>
      </c>
      <c r="ZE10">
        <v>3023.2334127927802</v>
      </c>
      <c r="ZF10">
        <v>9.9925551242014505E-4</v>
      </c>
      <c r="ZH10">
        <v>190</v>
      </c>
      <c r="ZI10">
        <v>3427.48</v>
      </c>
      <c r="ZK10">
        <f t="shared" si="40"/>
        <v>1620</v>
      </c>
      <c r="ZL10" s="81">
        <f t="shared" si="19"/>
        <v>7122.2448737414406</v>
      </c>
    </row>
    <row r="11" spans="1:688">
      <c r="A11" s="37">
        <f>Raw!CC12*1000</f>
        <v>220</v>
      </c>
      <c r="B11" s="37">
        <f>Raw!N12</f>
        <v>1.74068724298105</v>
      </c>
      <c r="C11" s="37">
        <f>Raw!O12</f>
        <v>9.8115649704631394E-2</v>
      </c>
      <c r="E11" s="37">
        <f>(Raw!C12)/((Raw!CC12*1000)^(1/2))</f>
        <v>251.96932395365457</v>
      </c>
      <c r="F11" s="37">
        <f>Raw!N12</f>
        <v>1.74068724298105</v>
      </c>
      <c r="G11" s="37">
        <f>Raw!O12</f>
        <v>9.8115649704631394E-2</v>
      </c>
      <c r="I11" s="37">
        <f>(Raw!C12)/((Raw!CC12*1000)^(1/3))</f>
        <v>619.0866669743782</v>
      </c>
      <c r="J11" s="37">
        <f>Raw!N12</f>
        <v>1.74068724298105</v>
      </c>
      <c r="K11" s="37">
        <f>Raw!O12</f>
        <v>9.8115649704631394E-2</v>
      </c>
      <c r="M11" s="39">
        <f>Raw!CC12*1000</f>
        <v>220</v>
      </c>
      <c r="N11" s="39">
        <f>1/(Raw!R12)</f>
        <v>2.8845070422535213</v>
      </c>
      <c r="O11" s="39">
        <f>IF(1/(Raw!R12-Raw!S12)-1/(Raw!R12+Raw!S12)&gt;0,1/(Raw!R12-Raw!S12)-1/(Raw!R12+Raw!S12),2)</f>
        <v>0.20389563230768237</v>
      </c>
      <c r="Q11" s="39">
        <f>(Raw!C12)/((Raw!CC12*1000)^(1/2))</f>
        <v>251.96932395365457</v>
      </c>
      <c r="R11" s="39">
        <f>1/(Raw!R12)</f>
        <v>2.8845070422535213</v>
      </c>
      <c r="S11" s="39">
        <f>IF(1/(Raw!R12-Raw!S12)-1/(Raw!R12+Raw!S12)&gt;0,1/(Raw!R12-Raw!S12)-1/(Raw!R12+Raw!S12),2)</f>
        <v>0.20389563230768237</v>
      </c>
      <c r="U11" s="39">
        <f>(Raw!C12)/((Raw!CC12*1000)^(1/3))</f>
        <v>619.0866669743782</v>
      </c>
      <c r="V11" s="39">
        <f>1/(Raw!R12)</f>
        <v>2.8845070422535213</v>
      </c>
      <c r="W11" s="39">
        <f>IF(1/(Raw!R12-Raw!S12)-1/(Raw!R12+Raw!S12)&gt;0,1/(Raw!R12-Raw!S12)-1/(Raw!R12+Raw!S12),2)</f>
        <v>0.20389563230768237</v>
      </c>
      <c r="Y11" s="41">
        <f>Raw!CC12*1000</f>
        <v>220</v>
      </c>
      <c r="Z11" s="41">
        <f>1/(Raw!AB12)</f>
        <v>2.8444444444444446</v>
      </c>
      <c r="AA11" s="41">
        <f>IF(1/(Raw!AB12-Raw!AC12)-1/(Raw!AB12+Raw!AC12)&gt;0,1/(Raw!AB12-Raw!AC12)-1/(Raw!AB12+Raw!AC12),5)</f>
        <v>0.65711997965421487</v>
      </c>
      <c r="AC11" s="41">
        <f>(Raw!C12)/((Raw!CC12*1000)^(1/2))</f>
        <v>251.96932395365457</v>
      </c>
      <c r="AD11" s="41">
        <f>1/(Raw!AB12)</f>
        <v>2.8444444444444446</v>
      </c>
      <c r="AE11" s="41">
        <f>IF(1/(Raw!AB12-Raw!AC12)-1/(Raw!AB12+Raw!AC12)&gt;0,1/(Raw!AB12-Raw!AC12)-1/(Raw!AB12+Raw!AC12),5)</f>
        <v>0.65711997965421487</v>
      </c>
      <c r="AG11" s="41">
        <f>(Raw!C12)/((Raw!CC12*1000)^(1/3))</f>
        <v>619.0866669743782</v>
      </c>
      <c r="AH11" s="41">
        <f>1/(Raw!AB12)</f>
        <v>2.8444444444444446</v>
      </c>
      <c r="AI11" s="41">
        <f>IF(1/(Raw!AB12-Raw!AC12)-1/(Raw!AB12+Raw!AC12)&gt;0,1/(Raw!AB12-Raw!AC12)-1/(Raw!AB12+Raw!AC12),5)</f>
        <v>0.65711997965421487</v>
      </c>
      <c r="AK11" s="43">
        <f>Raw!CC12*1000</f>
        <v>220</v>
      </c>
      <c r="AL11" s="43">
        <f>Raw!BL12</f>
        <v>11.403866651701</v>
      </c>
      <c r="AM11" s="43">
        <f>Raw!BM12</f>
        <v>8.0216566286834503</v>
      </c>
      <c r="AO11" s="43">
        <f>(Raw!C12)/((Raw!CC12*1000)^(1/2))</f>
        <v>251.96932395365457</v>
      </c>
      <c r="AP11" s="43">
        <f>Raw!BL12</f>
        <v>11.403866651701</v>
      </c>
      <c r="AQ11" s="43">
        <f>Raw!BM12</f>
        <v>8.0216566286834503</v>
      </c>
      <c r="AS11" s="43">
        <f>(Raw!C12)/((Raw!CC12*1000)^(1/3))</f>
        <v>619.0866669743782</v>
      </c>
      <c r="AT11" s="43">
        <f>Raw!BL12</f>
        <v>11.403866651701</v>
      </c>
      <c r="AU11" s="43">
        <f>Raw!BM12</f>
        <v>8.0216566286834503</v>
      </c>
      <c r="AW11" s="21">
        <f>Raw!CC12*1000</f>
        <v>220</v>
      </c>
      <c r="AX11" s="21">
        <f>Raw!BN12</f>
        <v>1.85615222594257</v>
      </c>
      <c r="AY11" s="21">
        <f>Raw!BO12</f>
        <v>0.42036151441619302</v>
      </c>
      <c r="BA11" s="21">
        <f>(Raw!C12)/((Raw!CC12*1000)^(1/2))</f>
        <v>251.96932395365457</v>
      </c>
      <c r="BB11" s="21">
        <f>Raw!BN12</f>
        <v>1.85615222594257</v>
      </c>
      <c r="BC11" s="21">
        <f>Raw!BO12</f>
        <v>0.42036151441619302</v>
      </c>
      <c r="BE11" s="21">
        <f>(Raw!C12)/((Raw!CC12*1000)^(1/3))</f>
        <v>619.0866669743782</v>
      </c>
      <c r="BF11" s="21">
        <f>Raw!BN12</f>
        <v>1.85615222594257</v>
      </c>
      <c r="BG11" s="21">
        <f>Raw!BO12</f>
        <v>0.42036151441619302</v>
      </c>
      <c r="BI11" s="46">
        <f>Raw!C12</f>
        <v>3737.3090381992201</v>
      </c>
      <c r="BJ11" s="46">
        <f>(Raw!C12)/(Raw!CG12)</f>
        <v>0.27978058378493936</v>
      </c>
      <c r="BK11" s="46"/>
      <c r="BM11" s="47">
        <f>Raw!CC12*1000</f>
        <v>220</v>
      </c>
      <c r="BN11" s="47">
        <f>(Raw!C12)/(Raw!CG12)</f>
        <v>0.27978058378493936</v>
      </c>
      <c r="BO11" s="47"/>
      <c r="BQ11" s="46">
        <f>(Raw!C12)/((Raw!CC12*1000)^(1/2))</f>
        <v>251.96932395365457</v>
      </c>
      <c r="BR11" s="47">
        <f>(Raw!C12)/(Raw!CG12)</f>
        <v>0.27978058378493936</v>
      </c>
      <c r="BS11" s="47"/>
      <c r="BU11" s="49">
        <f>(Raw!C12)/((Raw!CC12*1000)^(1/3))</f>
        <v>619.0866669743782</v>
      </c>
      <c r="BV11" s="49">
        <f>(Raw!C12)/(Raw!CG12)</f>
        <v>0.27978058378493936</v>
      </c>
      <c r="BW11" s="49"/>
      <c r="BY11" s="51">
        <f>Raw!C12</f>
        <v>3737.3090381992201</v>
      </c>
      <c r="BZ11" s="51">
        <f>Raw!BS12</f>
        <v>0.34499999999999997</v>
      </c>
      <c r="CA11" s="51"/>
      <c r="CC11" s="53"/>
      <c r="CD11" s="53">
        <f t="shared" si="41"/>
        <v>6.6000000000000005</v>
      </c>
      <c r="CE11" s="53">
        <f>CE3</f>
        <v>61</v>
      </c>
      <c r="CG11" s="55"/>
      <c r="CH11" s="55" t="e">
        <f t="shared" si="42"/>
        <v>#N/A</v>
      </c>
      <c r="CI11" s="55" t="e">
        <f>CI3</f>
        <v>#N/A</v>
      </c>
      <c r="CK11" s="55"/>
      <c r="CL11" s="55" t="e">
        <f t="shared" si="43"/>
        <v>#N/A</v>
      </c>
      <c r="CM11" s="55" t="e">
        <f>CM3</f>
        <v>#N/A</v>
      </c>
      <c r="CO11" s="57"/>
      <c r="CP11" s="57" t="e">
        <f t="shared" si="44"/>
        <v>#N/A</v>
      </c>
      <c r="CQ11" s="57" t="e">
        <f>CQ3</f>
        <v>#N/A</v>
      </c>
      <c r="CS11" s="57"/>
      <c r="CT11" s="57" t="e">
        <f t="shared" si="45"/>
        <v>#N/A</v>
      </c>
      <c r="CU11" s="57" t="e">
        <f>CU3</f>
        <v>#N/A</v>
      </c>
      <c r="CW11" s="57"/>
      <c r="CX11" s="57" t="e">
        <f t="shared" si="46"/>
        <v>#N/A</v>
      </c>
      <c r="CY11" s="57" t="e">
        <f>CY3</f>
        <v>#N/A</v>
      </c>
      <c r="DA11" s="57"/>
      <c r="DB11" s="57" t="e">
        <f t="shared" si="47"/>
        <v>#N/A</v>
      </c>
      <c r="DC11" s="57" t="e">
        <f>DC3</f>
        <v>#N/A</v>
      </c>
      <c r="DE11" s="57"/>
      <c r="DF11" s="57" t="e">
        <f t="shared" si="48"/>
        <v>#N/A</v>
      </c>
      <c r="DG11" s="57" t="e">
        <f>DG3</f>
        <v>#N/A</v>
      </c>
      <c r="DI11" s="59">
        <f t="shared" si="20"/>
        <v>1360</v>
      </c>
      <c r="DJ11" s="59">
        <f t="shared" si="0"/>
        <v>5.2760397355328434</v>
      </c>
      <c r="DL11" s="25">
        <f t="shared" si="21"/>
        <v>1360</v>
      </c>
      <c r="DM11" s="25">
        <f t="shared" si="1"/>
        <v>6.7845944374173301</v>
      </c>
      <c r="DO11" s="39">
        <f t="shared" si="2"/>
        <v>220</v>
      </c>
      <c r="DP11" s="39">
        <f t="shared" si="3"/>
        <v>2.8845070422535213</v>
      </c>
      <c r="DQ11" s="39">
        <f t="shared" si="4"/>
        <v>0.20389563230768237</v>
      </c>
      <c r="DS11" s="39">
        <f t="shared" si="5"/>
        <v>251.96932395365457</v>
      </c>
      <c r="DT11" s="39">
        <f t="shared" si="6"/>
        <v>2.8845070422535213</v>
      </c>
      <c r="DU11" s="39">
        <f t="shared" si="7"/>
        <v>0.20389563230768237</v>
      </c>
      <c r="DW11" s="39">
        <f t="shared" si="8"/>
        <v>619.0866669743782</v>
      </c>
      <c r="DX11" s="39">
        <f t="shared" si="9"/>
        <v>2.8845070422535213</v>
      </c>
      <c r="DY11" s="39">
        <f t="shared" si="10"/>
        <v>0.20389563230768237</v>
      </c>
      <c r="EA11" s="61">
        <f>Raw!N12</f>
        <v>1.74068724298105</v>
      </c>
      <c r="EB11" s="61">
        <f>Raw!O12</f>
        <v>9.8115649704631394E-2</v>
      </c>
      <c r="EC11" s="61">
        <f>1/Raw!R12</f>
        <v>2.8845070422535213</v>
      </c>
      <c r="ED11" s="61">
        <f>1/(Raw!R12-Raw!S12)-1/(Raw!R12+Raw!S12)</f>
        <v>0.20389563230768237</v>
      </c>
      <c r="EF11" s="62">
        <f>Raw!N12</f>
        <v>1.74068724298105</v>
      </c>
      <c r="EG11" s="61">
        <f>Raw!O12</f>
        <v>9.8115649704631394E-2</v>
      </c>
      <c r="EH11" s="61">
        <f>1/Raw!AB12</f>
        <v>2.8444444444444446</v>
      </c>
      <c r="EI11" s="61">
        <f>1/(Raw!AB12-Raw!AC12)-1/(Raw!AB12+Raw!AC12)</f>
        <v>0.65711997965421487</v>
      </c>
      <c r="EK11" s="37">
        <f>Raw!CB12</f>
        <v>16.656700000000001</v>
      </c>
      <c r="EL11" s="72">
        <f>(Raw!C12)/(Raw!CG12)</f>
        <v>0.27978058378493936</v>
      </c>
      <c r="EN11" s="37">
        <f>Raw!BS12</f>
        <v>0.34499999999999997</v>
      </c>
      <c r="EO11" s="72">
        <f>(Raw!C12)/(Raw!CG12)</f>
        <v>0.27978058378493936</v>
      </c>
      <c r="EQ11" s="64">
        <f>(Raw!C12)/((Raw!CC12*1000)^(1/3))</f>
        <v>619.0866669743782</v>
      </c>
      <c r="ER11" s="64">
        <f>Raw!BZ12</f>
        <v>137.15951681137099</v>
      </c>
      <c r="ET11" s="64">
        <f>Raw!BN12</f>
        <v>1.85615222594257</v>
      </c>
      <c r="EU11" s="64">
        <f>Raw!BZ12</f>
        <v>137.15951681137099</v>
      </c>
      <c r="EW11" s="66">
        <f>Raw!AI12</f>
        <v>1.0791930637239E-4</v>
      </c>
      <c r="EX11" s="66">
        <f>Raw!BZ12</f>
        <v>137.15951681137099</v>
      </c>
      <c r="EZ11" s="73">
        <f>Raw!AI12</f>
        <v>1.0791930637239E-4</v>
      </c>
      <c r="FA11" s="66">
        <f>Raw!F12</f>
        <v>3.7400091658370299E-2</v>
      </c>
      <c r="FB11" s="66">
        <f>Raw!G12</f>
        <v>1.6521863593987701E-2</v>
      </c>
      <c r="FD11" s="66">
        <f>(Raw!C12)/((Raw!CC12*1000)^(1/3))</f>
        <v>619.0866669743782</v>
      </c>
      <c r="FE11" s="66">
        <f>(Raw!BZ12)*(Raw!AI12)</f>
        <v>1.4802159916655323E-2</v>
      </c>
      <c r="FG11" s="59">
        <f>Raw!CJ12</f>
        <v>131.102424914007</v>
      </c>
      <c r="FH11" s="59">
        <f>Raw!BR12</f>
        <v>141.04300000000001</v>
      </c>
      <c r="FJ11" s="25">
        <f>Raw!CB12</f>
        <v>16.656700000000001</v>
      </c>
      <c r="FK11" s="25">
        <f>(Raw!BR12)-(Raw!CJ12)</f>
        <v>9.9405750859930038</v>
      </c>
      <c r="FM11" s="68" t="str">
        <f t="shared" si="22"/>
        <v xml:space="preserve"> </v>
      </c>
      <c r="FN11" s="68">
        <f>(Raw!C12)/((Raw!CC12*1000)^(1/3))</f>
        <v>619.0866669743782</v>
      </c>
      <c r="FO11" s="68">
        <f>(10^($FM$2*Raw!CB12))*(Raw!D12)</f>
        <v>1.9230214986721735E-2</v>
      </c>
      <c r="FP11" s="68">
        <f>(10^($FM$2*Raw!CB12))*(Raw!E12)</f>
        <v>6.1250096405639195E-3</v>
      </c>
      <c r="FR11" s="68" t="str">
        <f t="shared" si="23"/>
        <v xml:space="preserve"> </v>
      </c>
      <c r="FS11" s="74">
        <f>(Raw!C12)/((Raw!CC12*1000)^(1/3))</f>
        <v>619.0866669743782</v>
      </c>
      <c r="FT11" s="68">
        <f>(10^($FR$2*Raw!CB12))*(Raw!F12)</f>
        <v>2.7698146344372506E-2</v>
      </c>
      <c r="FU11" s="68">
        <f>(10^($FR$2*Raw!CB12))*(Raw!G12)</f>
        <v>1.223593246477013E-2</v>
      </c>
      <c r="FW11" s="68" t="str">
        <f t="shared" si="24"/>
        <v xml:space="preserve"> </v>
      </c>
      <c r="FX11" s="74">
        <f>(Raw!C12)/((Raw!CC12*1000)^(1/3))</f>
        <v>619.0866669743782</v>
      </c>
      <c r="FY11" s="74">
        <f>(10^($FW$2*Raw!CB12))*(Raw!BJ12)</f>
        <v>7.4174420130651596E-4</v>
      </c>
      <c r="FZ11" s="74">
        <f>(10^($FW$2*Raw!CB12))*(Raw!BK12)</f>
        <v>5.5497687903238481E-3</v>
      </c>
      <c r="GB11" s="68" t="str">
        <f t="shared" si="25"/>
        <v xml:space="preserve"> </v>
      </c>
      <c r="GC11" s="74">
        <f>IF(  ( (10^($FR$2*Raw!CB12))*(Raw!BM12) )/( (10^($FR$2*Raw!CB12))*(Raw!BL12))&lt;0.9,(Raw!C12)/((Raw!CC12*1000)^(1/3)) )</f>
        <v>619.0866669743782</v>
      </c>
      <c r="GD11" s="74">
        <f>IF(  ( (10^($FR$2*Raw!CB12))*(Raw!BM12) )/( (10^($FR$2*Raw!CB12))*(Raw!BL12))&lt;0.9, (10^($GB$2*Raw!CB12))*(Raw!BL12) )</f>
        <v>9.5998301107828734</v>
      </c>
      <c r="GE11" s="74">
        <f>IF( ( (10^($FR$2*Raw!CB12))*(Raw!BM12) )/( (10^($FR$2*Raw!CB12))*(Raw!BL12))&lt;0.9, (10^($FR$2*Raw!CB12))*(Raw!BM12) )</f>
        <v>5.9407613557506895</v>
      </c>
      <c r="GG11" s="68" t="str">
        <f t="shared" si="26"/>
        <v xml:space="preserve"> </v>
      </c>
      <c r="GH11" s="74">
        <f>IF( ( (10^($GG$2*Raw!CB12))*(Raw!BO12) )/( (10^($GG$2*Raw!CB12))*(Raw!BN12))&lt;0.5,(Raw!C12)/((Raw!CC12*1000)^(1/3)))</f>
        <v>619.0866669743782</v>
      </c>
      <c r="GI11" s="74">
        <f>IF( ( (10^($GG$2*Raw!CB12))*(Raw!BO12) )/( (10^($GG$2*Raw!CB12))*(Raw!BN12))&lt;0.5,(10^($GG$2*Raw!CB12))*(Raw!BN12))</f>
        <v>1.4163932731752467</v>
      </c>
      <c r="GJ11" s="74">
        <f>IF( ( (10^($GG$2*Raw!CB12))*(Raw!BO12) )/( (10^($GG$2*Raw!CB12))*(Raw!BN12))&lt;0.5,(10^($GG$2*Raw!CB12))*(Raw!BO12))</f>
        <v>0.32076960768587148</v>
      </c>
      <c r="GL11">
        <f>(Raw!C12)/((Raw!CC12*1000)^(1/3))</f>
        <v>619.0866669743782</v>
      </c>
      <c r="GM11" s="75">
        <f>Raw!U12</f>
        <v>0.3759765625</v>
      </c>
      <c r="GN11" s="75">
        <f>(LOG(Raw!CC12)+5)/25</f>
        <v>0.17369690723288828</v>
      </c>
      <c r="GO11">
        <f>(Raw!C12)/((Raw!CC12*1000)^(1/3))</f>
        <v>619.0866669743782</v>
      </c>
      <c r="GP11" s="75">
        <f>Raw!W12</f>
        <v>0.390625</v>
      </c>
      <c r="GR11">
        <f>(Raw!C12)/((Raw!CC12*1000)^(1/3))</f>
        <v>619.0866669743782</v>
      </c>
      <c r="GS11" s="75">
        <f>Raw!AE12</f>
        <v>0.625</v>
      </c>
      <c r="GU11">
        <f>(Raw!C12)/((Raw!CC12*1000)^(1/3))</f>
        <v>619.0866669743782</v>
      </c>
      <c r="GV11" s="75">
        <f>Raw!AG12</f>
        <v>1.81640625</v>
      </c>
      <c r="GX11">
        <f>(Raw!C12)/((Raw!CC12*1000)^(1/3))</f>
        <v>619.0866669743782</v>
      </c>
      <c r="GY11">
        <f>Raw!BQ12</f>
        <v>3</v>
      </c>
      <c r="HA11">
        <f>Raw!C12</f>
        <v>3737.3090381992201</v>
      </c>
      <c r="HB11" s="75">
        <f>Raw!U12</f>
        <v>0.3759765625</v>
      </c>
      <c r="HC11" s="4"/>
      <c r="HD11">
        <f>Raw!C12</f>
        <v>3737.3090381992201</v>
      </c>
      <c r="HE11" s="75">
        <f>Raw!W12</f>
        <v>0.390625</v>
      </c>
      <c r="HG11">
        <f>Raw!C12</f>
        <v>3737.3090381992201</v>
      </c>
      <c r="HH11" s="75">
        <f>Raw!AE12</f>
        <v>0.625</v>
      </c>
      <c r="HJ11">
        <f>Raw!C12</f>
        <v>3737.3090381992201</v>
      </c>
      <c r="HK11" s="75">
        <f>Raw!AG12</f>
        <v>1.81640625</v>
      </c>
      <c r="HM11">
        <f>Raw!C12</f>
        <v>3737.3090381992201</v>
      </c>
      <c r="HN11">
        <f>Raw!BQ12</f>
        <v>3</v>
      </c>
      <c r="HP11">
        <f>Raw!CC12*1000</f>
        <v>220</v>
      </c>
      <c r="HQ11">
        <f>Raw!N12</f>
        <v>1.74068724298105</v>
      </c>
      <c r="HR11">
        <f>MIN(ABS(Raw!CB12)/100,0.3)</f>
        <v>0.16656700000000002</v>
      </c>
      <c r="HS11" t="str">
        <f>IF( Raw!CB12&gt;0,"@rgb(255,0,0)","@rgb(0,128,255)" )</f>
        <v>@rgb(255,0,0)</v>
      </c>
      <c r="HU11" t="str">
        <f t="shared" si="27"/>
        <v xml:space="preserve"> </v>
      </c>
      <c r="HV11" t="b">
        <f>IF(Raw!CC12&gt;7,(Raw!C12)/((Raw!CC12*1000)^(1/3)))</f>
        <v>0</v>
      </c>
      <c r="HW11" t="b">
        <f>IF(Raw!CC12&gt;7,(10^($FM$2*Raw!CB12))*(Raw!D12))</f>
        <v>0</v>
      </c>
      <c r="HX11" t="b">
        <f>IF(Raw!CC12&gt;7,(10^($HU$2*Raw!CB12))*(Raw!E12))</f>
        <v>0</v>
      </c>
      <c r="IA11" t="b">
        <f>IF(Raw!CC12&gt;7,(Raw!C12)/((Raw!CC12*1000)^(1/3)))</f>
        <v>0</v>
      </c>
      <c r="IB11" t="b">
        <f>IF(Raw!CC12&gt;7,(10^($HZ$2*Raw!CB12))*(Raw!F12))</f>
        <v>0</v>
      </c>
      <c r="IC11" t="b">
        <f>IF(Raw!CC12&gt;7,(10^($HZ$2*Raw!CB12))*(Raw!G12))</f>
        <v>0</v>
      </c>
      <c r="IF11" t="b">
        <f>IF(Raw!CC12&gt;7,(Raw!C12)/((Raw!CC12*1000)^(1/3)))</f>
        <v>0</v>
      </c>
      <c r="IG11" t="b">
        <f>IF(Raw!CC12&gt;7,(10^($IE$2*Raw!CB12))*(Raw!BJ12))</f>
        <v>0</v>
      </c>
      <c r="IH11" t="b">
        <f>IF(Raw!CC12&gt;7,(10^($IE$2*Raw!CB12))*(Raw!BK12))</f>
        <v>0</v>
      </c>
      <c r="IJ11" t="str">
        <f t="shared" si="28"/>
        <v xml:space="preserve"> </v>
      </c>
      <c r="IK11" t="b">
        <f>IF(Raw!CC12&gt;7,(Raw!C12)/((Raw!CC12*1000)^(1/3)))</f>
        <v>0</v>
      </c>
      <c r="IL11" t="b">
        <f>IF(Raw!CC12&gt;7,(10^($IJ$2*Raw!CB12))*(Raw!BL12))</f>
        <v>0</v>
      </c>
      <c r="IM11" t="b">
        <f>IF(Raw!CC12&gt;7,(10^($IJ$2*Raw!CB12))*(Raw!BM12))</f>
        <v>0</v>
      </c>
      <c r="IO11" t="str">
        <f t="shared" si="29"/>
        <v xml:space="preserve"> </v>
      </c>
      <c r="IP11" t="b">
        <f>IF(Raw!CC12&gt;7,(Raw!C12)/((Raw!CC12*1000)^(1/3)))</f>
        <v>0</v>
      </c>
      <c r="IQ11" t="b">
        <f>IF(Raw!CC12&gt;7,(10^($IO$2*Raw!CB12))*(Raw!BN12))</f>
        <v>0</v>
      </c>
      <c r="IR11" t="b">
        <f>IF(Raw!CC12&gt;7,(10^($IO$2*Raw!CB12))*(Raw!BO12))</f>
        <v>0</v>
      </c>
      <c r="IT11" s="68" t="str">
        <f t="shared" si="30"/>
        <v xml:space="preserve"> </v>
      </c>
      <c r="IU11" s="68">
        <f>IF(Raw!CC12&lt;3.5,(Raw!C12)/((Raw!CC12*1000)^(1/3)))</f>
        <v>619.0866669743782</v>
      </c>
      <c r="IV11" s="68">
        <f>IF(Raw!CC12&lt;3.5,(10^($IT$2*Raw!CB12))*(Raw!D12))</f>
        <v>1.9400600849088352E-2</v>
      </c>
      <c r="IW11" s="68">
        <f>IF(Raw!CC12&lt;3.5,(10^($IT$2*Raw!CB12))*(Raw!E12))</f>
        <v>6.1792791872295151E-3</v>
      </c>
      <c r="IY11" s="68" t="str">
        <f t="shared" si="31"/>
        <v xml:space="preserve"> </v>
      </c>
      <c r="IZ11" s="74">
        <f>IF(Raw!CC12&lt;3.5,(Raw!C12)/((Raw!CC12*1000)^(1/3)))</f>
        <v>619.0866669743782</v>
      </c>
      <c r="JA11" s="68">
        <f>IF(Raw!CC12&lt;3.5,(10^($IY$2*Raw!CB12))*(Raw!F12))</f>
        <v>2.7997198828504745E-2</v>
      </c>
      <c r="JB11" s="68">
        <f>IF(Raw!CC12&lt;3.5,(10^($IY$2*Raw!CB12))*(Raw!G12))</f>
        <v>1.236804188298783E-2</v>
      </c>
      <c r="JD11" s="68" t="str">
        <f t="shared" si="32"/>
        <v xml:space="preserve"> </v>
      </c>
      <c r="JE11" s="74">
        <f>IF(Raw!CC12&lt;3.5,(Raw!C12)/((Raw!CC12*1000)^(1/3)))</f>
        <v>619.0866669743782</v>
      </c>
      <c r="JF11" s="74">
        <f>IF(Raw!CC12&lt;3.5,(10^($JD$2*Raw!CB12))*(Raw!BJ12))</f>
        <v>7.2098827456103481E-4</v>
      </c>
      <c r="JG11" s="74">
        <f>IF(Raw!CC12&lt;3.5,(10^($JD$2*Raw!CB12))*(Raw!BK12))</f>
        <v>5.394471864155201E-3</v>
      </c>
      <c r="JI11" s="68" t="str">
        <f t="shared" si="33"/>
        <v xml:space="preserve"> </v>
      </c>
      <c r="JJ11" s="74">
        <f>IF( AND( Raw!CC12&lt;3.5, ( (10^($JI$2*Raw!CB12))*(Raw!BM12) )/( (10^($JI$2*Raw!CB12))*(Raw!BL12))&lt;0.9 ),(Raw!C12)/((Raw!CC12*1000)^(1/3)) )</f>
        <v>619.0866669743782</v>
      </c>
      <c r="JK11" s="74">
        <f>IF( AND( Raw!CC12&lt;3.5, ( (10^($JI$2*Raw!CB12))*(Raw!BM12) )/( (10^($JI$2*Raw!CB12))*(Raw!BL12))&lt;0.9 ), (10^($JI$2*Raw!CB12))*(Raw!BL12) )</f>
        <v>10.525424669579428</v>
      </c>
      <c r="JL11" s="74">
        <f>IF( AND( Raw!CC12&lt;3.5, ( (10^($JI$2*Raw!CB12))*(Raw!BM12) )/( (10^($JI$2*Raw!CB12))*(Raw!BL12))&lt;0.9 ), (10^($JI$2*Raw!CB12))*(Raw!BM12) )</f>
        <v>7.4037469175287454</v>
      </c>
      <c r="JN11" s="68" t="str">
        <f t="shared" si="34"/>
        <v xml:space="preserve"> </v>
      </c>
      <c r="JO11" s="74">
        <f>IF( AND( Raw!CC12&lt;3.5, ( (10^($JN$2*Raw!CB12))*(Raw!BO12) )/( (10^($JN$2*Raw!CB12))*(Raw!BN12))&lt;0.5 ),(Raw!C12)/((Raw!CC12*1000)^(1/3)))</f>
        <v>619.0866669743782</v>
      </c>
      <c r="JP11" s="74">
        <f>IF( AND( Raw!CC12&lt;3.5, ( (10^($JN$2*Raw!CB12))*(Raw!BO12) )/( (10^($JN$2*Raw!CB12))*(Raw!BN12))&lt;0.5 ),(10^($JN$2*Raw!CB12))*(Raw!BN12))</f>
        <v>1.7966165480648228</v>
      </c>
      <c r="JQ11" s="74">
        <f>IF( AND( Raw!CC12&lt;3.5, ( (10^($JN$2*Raw!CB12))*(Raw!BO12) )/( (10^($JN$2*Raw!CB12))*(Raw!BN12))&lt;0.5 ),(10^($JN$2*Raw!CB12))*(Raw!BO12))</f>
        <v>0.4068785105091316</v>
      </c>
      <c r="JS11">
        <v>50</v>
      </c>
      <c r="JW11">
        <v>50</v>
      </c>
      <c r="JX11">
        <v>1.7355932203389799</v>
      </c>
      <c r="JY11">
        <v>1.7355932203389799</v>
      </c>
      <c r="KA11">
        <v>50</v>
      </c>
      <c r="KB11">
        <v>1.7355932203389799</v>
      </c>
      <c r="KC11">
        <v>1.7355932203389799</v>
      </c>
      <c r="KE11">
        <v>10170</v>
      </c>
      <c r="KF11">
        <v>15.8717922242275</v>
      </c>
      <c r="KG11">
        <v>1.65243706512021</v>
      </c>
      <c r="KI11">
        <v>10170</v>
      </c>
      <c r="KJ11">
        <v>7.6204651162790702</v>
      </c>
      <c r="KK11" s="10" t="s">
        <v>798</v>
      </c>
      <c r="KM11">
        <v>10170</v>
      </c>
      <c r="KN11">
        <v>10.593103448275899</v>
      </c>
      <c r="KO11" s="76">
        <v>1.3978099303907401E-4</v>
      </c>
      <c r="KQ11">
        <f>Raw!CC12*1000</f>
        <v>220</v>
      </c>
      <c r="KR11">
        <f>Raw!N12</f>
        <v>1.74068724298105</v>
      </c>
      <c r="KS11">
        <f>(1/ABS(Raw!BL12))*2</f>
        <v>0.17537911140882029</v>
      </c>
      <c r="KU11">
        <f>Raw!CC12*1000</f>
        <v>220</v>
      </c>
      <c r="KV11">
        <f>Raw!N12</f>
        <v>1.74068724298105</v>
      </c>
      <c r="KW11">
        <f>MIN(1/ABS(Raw!BN12)/2,0.8)</f>
        <v>0.26937445809224819</v>
      </c>
      <c r="KY11">
        <f>Raw!CC12*1000</f>
        <v>220</v>
      </c>
      <c r="KZ11">
        <f>Raw!CP12</f>
        <v>1.8508790841134199</v>
      </c>
      <c r="LA11">
        <f t="shared" si="11"/>
        <v>1.74068724298105</v>
      </c>
      <c r="LO11" s="4"/>
      <c r="MA11" s="4"/>
      <c r="MM11" s="4"/>
      <c r="MY11" s="4"/>
      <c r="NJ11" s="76"/>
      <c r="NK11" s="4"/>
      <c r="NV11" s="76"/>
      <c r="NW11" s="4"/>
      <c r="OH11" s="76"/>
      <c r="OI11" s="4"/>
      <c r="OT11" s="76"/>
      <c r="OU11" s="4"/>
      <c r="PF11" s="76"/>
      <c r="PG11" s="4"/>
      <c r="PR11" s="76"/>
      <c r="PS11" s="4"/>
      <c r="QD11" s="76"/>
      <c r="QE11" s="4"/>
      <c r="QP11" s="76"/>
      <c r="QQ11" s="4"/>
      <c r="RB11" s="76"/>
      <c r="RC11" s="4"/>
      <c r="RN11" s="76"/>
      <c r="RO11" s="4"/>
      <c r="RZ11" s="76"/>
      <c r="SA11" s="4"/>
      <c r="SL11" s="76"/>
      <c r="SM11" s="4"/>
      <c r="SX11" s="76"/>
      <c r="SY11" s="4"/>
      <c r="TJ11" s="76"/>
      <c r="TK11" s="4"/>
      <c r="TV11" s="76"/>
      <c r="TW11" s="4"/>
      <c r="UF11">
        <f>IF(Raw!CC12&lt;3.5,Raw!C12)</f>
        <v>3737.3090381992201</v>
      </c>
      <c r="UH11">
        <f t="shared" si="49"/>
        <v>1699.7771495563518</v>
      </c>
      <c r="UI11">
        <f>UI3</f>
        <v>1</v>
      </c>
      <c r="UK11" t="b">
        <f>IF(Raw!CC12&gt;7,Raw!C12)</f>
        <v>0</v>
      </c>
      <c r="UM11">
        <f t="shared" si="50"/>
        <v>3675.2632935260062</v>
      </c>
      <c r="UN11">
        <f>UN3</f>
        <v>1</v>
      </c>
      <c r="UP11">
        <f>Raw!C12</f>
        <v>3737.3090381992201</v>
      </c>
      <c r="UR11">
        <f t="shared" si="51"/>
        <v>3032.0359427813919</v>
      </c>
      <c r="US11">
        <f>US3</f>
        <v>1</v>
      </c>
      <c r="UU11" t="str">
        <f t="shared" si="54"/>
        <v xml:space="preserve"> </v>
      </c>
      <c r="UV11" t="b">
        <f>IF(AND(Raw!BL12&lt;$UU$3,Raw!BL12&gt;$UU$4),(Raw!C12)/((Raw!CC12*1000)^(1/3)))</f>
        <v>0</v>
      </c>
      <c r="UW11" t="b">
        <f>IF(AND(Raw!BL12&lt;$UU$3,Raw!BL12&gt;$UU$4),(10^($UU$2*Raw!CB12))*(Raw!D12))</f>
        <v>0</v>
      </c>
      <c r="UX11" t="b">
        <f>IF(AND(Raw!BL12&lt;$UU$3,Raw!BL12&gt;$UU$4),(10^($FM$2*Raw!CB12))*(Raw!E12))</f>
        <v>0</v>
      </c>
      <c r="UZ11">
        <f>Raw!C12</f>
        <v>3737.3090381992201</v>
      </c>
      <c r="VA11">
        <f>((LOG10(Raw!CC13))+ABS(LOG10(MIN(Raw!CC$3:$CC210)))+0.3)/5</f>
        <v>0.33604224834232121</v>
      </c>
      <c r="VB11">
        <f>Raw!BQ12</f>
        <v>3</v>
      </c>
      <c r="VC11">
        <v>8929.43</v>
      </c>
      <c r="VD11">
        <v>0.45</v>
      </c>
      <c r="VE11">
        <f>(Raw!C12)/((Raw!CC12)^(1/2))</f>
        <v>7967.9696418637113</v>
      </c>
      <c r="VF11">
        <f>((LOG10(Raw!CC13))+ABS(LOG10(MIN(Raw!CC$3:$CC210)))+0.3)/5</f>
        <v>0.33604224834232121</v>
      </c>
      <c r="VG11">
        <f>Raw!BQ12</f>
        <v>3</v>
      </c>
      <c r="VH11">
        <v>18553.664199999999</v>
      </c>
      <c r="VI11">
        <v>1.6</v>
      </c>
      <c r="VK11">
        <f>(Raw!C12)/((Raw!CC12)^(1/2))</f>
        <v>7967.9696418637113</v>
      </c>
      <c r="VL11">
        <f>Raw!BZ12</f>
        <v>137.15951681137099</v>
      </c>
      <c r="VM11">
        <f>MIN(Raw!BL13/150,0.6)</f>
        <v>0.13718491286161866</v>
      </c>
      <c r="VO11">
        <f>(Raw!C12)/((Raw!CC12)^(1/2))</f>
        <v>7967.9696418637113</v>
      </c>
      <c r="VP11">
        <f>Raw!BZ12</f>
        <v>137.15951681137099</v>
      </c>
      <c r="VQ11">
        <f>MIN(Raw!BN13/50,0.6)</f>
        <v>5.0346916463702998E-2</v>
      </c>
      <c r="VS11">
        <f>(Raw!C12)/((Raw!CC12)^(1/2))</f>
        <v>7967.9696418637113</v>
      </c>
      <c r="VT11">
        <f>Raw!BZ12</f>
        <v>137.15951681137099</v>
      </c>
      <c r="VU11">
        <f>(LOG10(Raw!AS13)-LOG10(MIN(Raw!AS$3:AS$200)) + 0.1)/10</f>
        <v>0.438331766741066</v>
      </c>
      <c r="VW11">
        <f>Raw!CB12</f>
        <v>16.656700000000001</v>
      </c>
      <c r="VX11">
        <f>IF(ABS((Raw!BR12)-(Raw!CJ12))=343.0818,16.89,ABS((Raw!BR12)-(Raw!CJ12)))</f>
        <v>9.9405750859930038</v>
      </c>
      <c r="VY11">
        <f>(LOG10(Raw!C13)-LOG10(MIN(Raw!C$3:C$200)))/2</f>
        <v>0.294171553931309</v>
      </c>
      <c r="WA11" s="78">
        <v>39442</v>
      </c>
      <c r="WB11">
        <f t="shared" si="12"/>
        <v>12</v>
      </c>
      <c r="WC11">
        <v>9</v>
      </c>
      <c r="WD11">
        <f>WD3</f>
        <v>3</v>
      </c>
      <c r="WF11">
        <v>0.4</v>
      </c>
      <c r="WG11">
        <f t="shared" si="13"/>
        <v>-0.3979400086720376</v>
      </c>
      <c r="WI11">
        <f t="shared" si="52"/>
        <v>-0.51326615225727901</v>
      </c>
      <c r="WJ11">
        <f>WJ3</f>
        <v>2</v>
      </c>
      <c r="WK11">
        <f t="shared" si="53"/>
        <v>18</v>
      </c>
      <c r="WL11">
        <f t="shared" si="35"/>
        <v>0.30671417506180448</v>
      </c>
      <c r="WN11">
        <f t="shared" si="36"/>
        <v>1800</v>
      </c>
      <c r="WO11">
        <f t="shared" si="14"/>
        <v>8.558057494239117</v>
      </c>
      <c r="WQ11">
        <f>Raw!BP12</f>
        <v>0.23</v>
      </c>
      <c r="WR11">
        <f>Raw!BZ12</f>
        <v>137.15951681137099</v>
      </c>
      <c r="WT11">
        <f>Raw!N12</f>
        <v>1.74068724298105</v>
      </c>
      <c r="WU11">
        <f>Raw!CP12</f>
        <v>1.8508790841134199</v>
      </c>
      <c r="WV11">
        <f t="shared" si="15"/>
        <v>0.11019184113236991</v>
      </c>
      <c r="WX11">
        <f>Raw!C12</f>
        <v>3737.3090381992201</v>
      </c>
      <c r="WY11">
        <f>Raw!BP12</f>
        <v>0.23</v>
      </c>
      <c r="WZ11">
        <f>((LOG10(Raw!CC13))+ABS(LOG10(MIN(Raw!CC$3:$CC210)))+0.3)/5</f>
        <v>0.33604224834232121</v>
      </c>
      <c r="XA11">
        <v>17256</v>
      </c>
      <c r="XB11">
        <v>4.2000000000000003E-2</v>
      </c>
      <c r="XD11">
        <f t="shared" si="37"/>
        <v>1800</v>
      </c>
      <c r="XE11">
        <f t="shared" si="16"/>
        <v>7.2577805925969763</v>
      </c>
      <c r="XG11">
        <f>(Raw!C12)/((Raw!CC12)^(1/2))</f>
        <v>7967.9696418637113</v>
      </c>
      <c r="XH11">
        <f>Raw!BP12</f>
        <v>0.23</v>
      </c>
      <c r="XL11">
        <f t="shared" si="38"/>
        <v>1800</v>
      </c>
      <c r="XM11">
        <f t="shared" si="17"/>
        <v>1.958807658380223</v>
      </c>
      <c r="XR11">
        <f>Raw!CB12</f>
        <v>16.656700000000001</v>
      </c>
      <c r="XS11">
        <f>IF(ABS((Raw!BR12)-(Raw!CJ12))=343.0818,16.89,(Raw!BR12)-(Raw!CJ12))</f>
        <v>9.9405750859930038</v>
      </c>
      <c r="XT11">
        <f>(LOG10(Raw!C13)-LOG10(MIN(Raw!C$3:C$200)))/2</f>
        <v>0.294171553931309</v>
      </c>
      <c r="XW11">
        <f t="shared" si="39"/>
        <v>1800</v>
      </c>
      <c r="XX11">
        <f t="shared" si="18"/>
        <v>9.5733017153351359</v>
      </c>
      <c r="YC11">
        <v>3737.3090381992201</v>
      </c>
      <c r="YD11">
        <f>Raw!CC12</f>
        <v>0.22</v>
      </c>
      <c r="YE11">
        <f>((LOG10(Raw!CC13))+ABS(LOG10(MIN(Raw!CC$3:$CC210)))+0.3)/5</f>
        <v>0.33604224834232121</v>
      </c>
      <c r="YF11">
        <v>1.81737620957822</v>
      </c>
      <c r="YG11">
        <v>0.10616189382887301</v>
      </c>
      <c r="YH11">
        <v>8.6585651120582308E-3</v>
      </c>
      <c r="YI11">
        <v>8.4070538011655604E-4</v>
      </c>
      <c r="YJ11" s="10" t="s">
        <v>799</v>
      </c>
      <c r="YP11">
        <v>3</v>
      </c>
      <c r="YT11">
        <v>3737.3090381992201</v>
      </c>
      <c r="YU11">
        <v>0.22</v>
      </c>
      <c r="YV11" s="79">
        <v>4.9489147799979203E-9</v>
      </c>
      <c r="YY11">
        <v>660</v>
      </c>
      <c r="YZ11" s="80">
        <v>5.4884294271837602E-9</v>
      </c>
      <c r="ZB11">
        <v>1088.4468461245399</v>
      </c>
      <c r="ZC11">
        <v>1.3454985415317E-3</v>
      </c>
      <c r="ZE11">
        <v>841.31650746164405</v>
      </c>
      <c r="ZF11">
        <v>3.7766629035177601E-4</v>
      </c>
      <c r="ZH11">
        <v>110</v>
      </c>
      <c r="ZI11">
        <v>2814.45</v>
      </c>
      <c r="ZK11">
        <f t="shared" si="40"/>
        <v>1820</v>
      </c>
      <c r="ZL11" s="81">
        <f t="shared" si="19"/>
        <v>7400.264023573618</v>
      </c>
    </row>
    <row r="12" spans="1:688">
      <c r="A12" s="37">
        <f>Raw!CC13*1000</f>
        <v>480</v>
      </c>
      <c r="B12" s="37">
        <f>Raw!N13</f>
        <v>3.4154143107970301</v>
      </c>
      <c r="C12" s="37">
        <f>Raw!O13</f>
        <v>0.181185087454313</v>
      </c>
      <c r="E12" s="37">
        <f>(Raw!C13)/((Raw!CC13*1000)^(1/2))</f>
        <v>57.084927599649014</v>
      </c>
      <c r="F12" s="37">
        <f>Raw!N13</f>
        <v>3.4154143107970301</v>
      </c>
      <c r="G12" s="37">
        <f>Raw!O13</f>
        <v>0.181185087454313</v>
      </c>
      <c r="I12" s="37">
        <f>(Raw!C13)/((Raw!CC13*1000)^(1/3))</f>
        <v>159.7331271743414</v>
      </c>
      <c r="J12" s="37">
        <f>Raw!N13</f>
        <v>3.4154143107970301</v>
      </c>
      <c r="K12" s="37">
        <f>Raw!O13</f>
        <v>0.181185087454313</v>
      </c>
      <c r="M12" s="39">
        <f>Raw!CC13*1000</f>
        <v>480</v>
      </c>
      <c r="N12" s="39">
        <f>1/(Raw!R13)</f>
        <v>1.8703196347031963</v>
      </c>
      <c r="O12" s="39">
        <f>IF(1/(Raw!R13-Raw!S13)-1/(Raw!R13+Raw!S13)&gt;0,1/(Raw!R13-Raw!S13)-1/(Raw!R13+Raw!S13),2)</f>
        <v>3.1891930048344452E-3</v>
      </c>
      <c r="Q12" s="39">
        <f>(Raw!C13)/((Raw!CC13*1000)^(1/2))</f>
        <v>57.084927599649014</v>
      </c>
      <c r="R12" s="39">
        <f>1/(Raw!R13)</f>
        <v>1.8703196347031963</v>
      </c>
      <c r="S12" s="39">
        <f>IF(1/(Raw!R13-Raw!S13)-1/(Raw!R13+Raw!S13)&gt;0,1/(Raw!R13-Raw!S13)-1/(Raw!R13+Raw!S13),2)</f>
        <v>3.1891930048344452E-3</v>
      </c>
      <c r="U12" s="39">
        <f>(Raw!C13)/((Raw!CC13*1000)^(1/3))</f>
        <v>159.7331271743414</v>
      </c>
      <c r="V12" s="39">
        <f>1/(Raw!R13)</f>
        <v>1.8703196347031963</v>
      </c>
      <c r="W12" s="39">
        <f>IF(1/(Raw!R13-Raw!S13)-1/(Raw!R13+Raw!S13)&gt;0,1/(Raw!R13-Raw!S13)-1/(Raw!R13+Raw!S13),2)</f>
        <v>3.1891930048344452E-3</v>
      </c>
      <c r="Y12" s="41">
        <f>Raw!CC13*1000</f>
        <v>480</v>
      </c>
      <c r="Z12" s="41">
        <f>1/(Raw!AB13)</f>
        <v>3.4133333333333336</v>
      </c>
      <c r="AA12" s="41">
        <f>IF(1/(Raw!AB13-Raw!AC13)-1/(Raw!AB13+Raw!AC13)&gt;0,1/(Raw!AB13-Raw!AC13)-1/(Raw!AB13+Raw!AC13),5)</f>
        <v>0.53330982202381305</v>
      </c>
      <c r="AC12" s="41">
        <f>(Raw!C13)/((Raw!CC13*1000)^(1/2))</f>
        <v>57.084927599649014</v>
      </c>
      <c r="AD12" s="41">
        <f>1/(Raw!AB13)</f>
        <v>3.4133333333333336</v>
      </c>
      <c r="AE12" s="41">
        <f>IF(1/(Raw!AB13-Raw!AC13)-1/(Raw!AB13+Raw!AC13)&gt;0,1/(Raw!AB13-Raw!AC13)-1/(Raw!AB13+Raw!AC13),5)</f>
        <v>0.53330982202381305</v>
      </c>
      <c r="AG12" s="41">
        <f>(Raw!C13)/((Raw!CC13*1000)^(1/3))</f>
        <v>159.7331271743414</v>
      </c>
      <c r="AH12" s="41">
        <f>1/(Raw!AB13)</f>
        <v>3.4133333333333336</v>
      </c>
      <c r="AI12" s="41">
        <f>IF(1/(Raw!AB13-Raw!AC13)-1/(Raw!AB13+Raw!AC13)&gt;0,1/(Raw!AB13-Raw!AC13)-1/(Raw!AB13+Raw!AC13),5)</f>
        <v>0.53330982202381305</v>
      </c>
      <c r="AK12" s="43">
        <f>Raw!CC13*1000</f>
        <v>480</v>
      </c>
      <c r="AL12" s="43">
        <f>Raw!BL13</f>
        <v>20.5777369292428</v>
      </c>
      <c r="AM12" s="43">
        <f>Raw!BM13</f>
        <v>13.263746526556901</v>
      </c>
      <c r="AO12" s="43">
        <f>(Raw!C13)/((Raw!CC13*1000)^(1/2))</f>
        <v>57.084927599649014</v>
      </c>
      <c r="AP12" s="43">
        <f>Raw!BL13</f>
        <v>20.5777369292428</v>
      </c>
      <c r="AQ12" s="43">
        <f>Raw!BM13</f>
        <v>13.263746526556901</v>
      </c>
      <c r="AS12" s="43">
        <f>(Raw!C13)/((Raw!CC13*1000)^(1/3))</f>
        <v>159.7331271743414</v>
      </c>
      <c r="AT12" s="43">
        <f>Raw!BL13</f>
        <v>20.5777369292428</v>
      </c>
      <c r="AU12" s="43">
        <f>Raw!BM13</f>
        <v>13.263746526556901</v>
      </c>
      <c r="AW12" s="21">
        <f>Raw!CC13*1000</f>
        <v>480</v>
      </c>
      <c r="AX12" s="21">
        <f>Raw!BN13</f>
        <v>2.51734582318515</v>
      </c>
      <c r="AY12" s="21">
        <f>Raw!BO13</f>
        <v>0.353056752370071</v>
      </c>
      <c r="BA12" s="21">
        <f>(Raw!C13)/((Raw!CC13*1000)^(1/2))</f>
        <v>57.084927599649014</v>
      </c>
      <c r="BB12" s="21">
        <f>Raw!BN13</f>
        <v>2.51734582318515</v>
      </c>
      <c r="BC12" s="21">
        <f>Raw!BO13</f>
        <v>0.353056752370071</v>
      </c>
      <c r="BE12" s="21">
        <f>(Raw!C13)/((Raw!CC13*1000)^(1/3))</f>
        <v>159.7331271743414</v>
      </c>
      <c r="BF12" s="21">
        <f>Raw!BN13</f>
        <v>2.51734582318515</v>
      </c>
      <c r="BG12" s="21">
        <f>Raw!BO13</f>
        <v>0.353056752370071</v>
      </c>
      <c r="BI12" s="46">
        <f>Raw!C13</f>
        <v>1250.6681015950801</v>
      </c>
      <c r="BJ12" s="46">
        <f>(Raw!C13)/(Raw!CG13)</f>
        <v>0.33647245133039549</v>
      </c>
      <c r="BK12" s="46"/>
      <c r="BM12" s="47">
        <f>Raw!CC13*1000</f>
        <v>480</v>
      </c>
      <c r="BN12" s="47">
        <f>(Raw!C13)/(Raw!CG13)</f>
        <v>0.33647245133039549</v>
      </c>
      <c r="BO12" s="47"/>
      <c r="BQ12" s="46">
        <f>(Raw!C13)/((Raw!CC13*1000)^(1/2))</f>
        <v>57.084927599649014</v>
      </c>
      <c r="BR12" s="47">
        <f>(Raw!C13)/(Raw!CG13)</f>
        <v>0.33647245133039549</v>
      </c>
      <c r="BS12" s="47"/>
      <c r="BU12" s="49">
        <f>(Raw!C13)/((Raw!CC13*1000)^(1/3))</f>
        <v>159.7331271743414</v>
      </c>
      <c r="BV12" s="49">
        <f>(Raw!C13)/(Raw!CG13)</f>
        <v>0.33647245133039549</v>
      </c>
      <c r="BW12" s="49"/>
      <c r="BY12" s="51">
        <f>Raw!C13</f>
        <v>1250.6681015950801</v>
      </c>
      <c r="BZ12" s="51">
        <f>Raw!BS13</f>
        <v>0.36299999999999999</v>
      </c>
      <c r="CA12" s="51"/>
      <c r="CC12" s="53"/>
      <c r="CD12" s="53">
        <f t="shared" si="41"/>
        <v>7.3000000000000007</v>
      </c>
      <c r="CE12" s="53">
        <f>CE3</f>
        <v>61</v>
      </c>
      <c r="CG12" s="55"/>
      <c r="CH12" s="55" t="e">
        <f t="shared" si="42"/>
        <v>#N/A</v>
      </c>
      <c r="CI12" s="55" t="e">
        <f>CI3</f>
        <v>#N/A</v>
      </c>
      <c r="CK12" s="55"/>
      <c r="CL12" s="55" t="e">
        <f t="shared" si="43"/>
        <v>#N/A</v>
      </c>
      <c r="CM12" s="55" t="e">
        <f>CM3</f>
        <v>#N/A</v>
      </c>
      <c r="CO12" s="57"/>
      <c r="CP12" s="57" t="e">
        <f t="shared" si="44"/>
        <v>#N/A</v>
      </c>
      <c r="CQ12" s="57" t="e">
        <f>CQ3</f>
        <v>#N/A</v>
      </c>
      <c r="CS12" s="57"/>
      <c r="CT12" s="57" t="e">
        <f t="shared" si="45"/>
        <v>#N/A</v>
      </c>
      <c r="CU12" s="57" t="e">
        <f>CU3</f>
        <v>#N/A</v>
      </c>
      <c r="CW12" s="57"/>
      <c r="CX12" s="57" t="e">
        <f t="shared" si="46"/>
        <v>#N/A</v>
      </c>
      <c r="CY12" s="57" t="e">
        <f>CY3</f>
        <v>#N/A</v>
      </c>
      <c r="DA12" s="57"/>
      <c r="DB12" s="57" t="e">
        <f t="shared" si="47"/>
        <v>#N/A</v>
      </c>
      <c r="DC12" s="57" t="e">
        <f>DC3</f>
        <v>#N/A</v>
      </c>
      <c r="DE12" s="57"/>
      <c r="DF12" s="57" t="e">
        <f t="shared" si="48"/>
        <v>#N/A</v>
      </c>
      <c r="DG12" s="57" t="e">
        <f>DG3</f>
        <v>#N/A</v>
      </c>
      <c r="DI12" s="59">
        <f t="shared" si="20"/>
        <v>1510</v>
      </c>
      <c r="DJ12" s="59">
        <f t="shared" si="0"/>
        <v>5.4439265993941346</v>
      </c>
      <c r="DL12" s="25">
        <f t="shared" si="21"/>
        <v>1510</v>
      </c>
      <c r="DM12" s="25">
        <f t="shared" si="1"/>
        <v>6.9582377497019658</v>
      </c>
      <c r="DO12" s="39">
        <f t="shared" si="2"/>
        <v>480</v>
      </c>
      <c r="DP12" s="39">
        <f t="shared" si="3"/>
        <v>1.8703196347031963</v>
      </c>
      <c r="DQ12" s="39">
        <f t="shared" si="4"/>
        <v>3.1891930048344452E-3</v>
      </c>
      <c r="DS12" s="39">
        <f t="shared" si="5"/>
        <v>57.084927599649014</v>
      </c>
      <c r="DT12" s="39">
        <f t="shared" si="6"/>
        <v>1.8703196347031963</v>
      </c>
      <c r="DU12" s="39">
        <f t="shared" si="7"/>
        <v>3.1891930048344452E-3</v>
      </c>
      <c r="DW12" s="39">
        <f t="shared" si="8"/>
        <v>159.7331271743414</v>
      </c>
      <c r="DX12" s="39">
        <f t="shared" si="9"/>
        <v>1.8703196347031963</v>
      </c>
      <c r="DY12" s="39">
        <f t="shared" si="10"/>
        <v>3.1891930048344452E-3</v>
      </c>
      <c r="EA12" s="61">
        <f>Raw!N13</f>
        <v>3.4154143107970301</v>
      </c>
      <c r="EB12" s="61">
        <f>Raw!O13</f>
        <v>0.181185087454313</v>
      </c>
      <c r="EC12" s="61">
        <f>1/Raw!R13</f>
        <v>1.8703196347031963</v>
      </c>
      <c r="ED12" s="61">
        <f>1/(Raw!R13-Raw!S13)-1/(Raw!R13+Raw!S13)</f>
        <v>3.1891930048344452E-3</v>
      </c>
      <c r="EF12" s="62">
        <f>Raw!N13</f>
        <v>3.4154143107970301</v>
      </c>
      <c r="EG12" s="61">
        <f>Raw!O13</f>
        <v>0.181185087454313</v>
      </c>
      <c r="EH12" s="61">
        <f>1/Raw!AB13</f>
        <v>3.4133333333333336</v>
      </c>
      <c r="EI12" s="61">
        <f>1/(Raw!AB13-Raw!AC13)-1/(Raw!AB13+Raw!AC13)</f>
        <v>0.53330982202381305</v>
      </c>
      <c r="EK12" s="37">
        <f>Raw!CB13</f>
        <v>33.3018</v>
      </c>
      <c r="EL12" s="72">
        <f>(Raw!C13)/(Raw!CG13)</f>
        <v>0.33647245133039549</v>
      </c>
      <c r="EN12" s="37">
        <f>Raw!BS13</f>
        <v>0.36299999999999999</v>
      </c>
      <c r="EO12" s="72">
        <f>(Raw!C13)/(Raw!CG13)</f>
        <v>0.33647245133039549</v>
      </c>
      <c r="EQ12" s="64">
        <f>(Raw!C13)/((Raw!CC13*1000)^(1/3))</f>
        <v>159.7331271743414</v>
      </c>
      <c r="ER12" s="64">
        <f>Raw!BZ13</f>
        <v>291.428571462631</v>
      </c>
      <c r="ET12" s="64">
        <f>Raw!BN13</f>
        <v>2.51734582318515</v>
      </c>
      <c r="EU12" s="64">
        <f>Raw!BZ13</f>
        <v>291.428571462631</v>
      </c>
      <c r="EW12" s="66">
        <f>Raw!AI13</f>
        <v>3.0997945737888102E-3</v>
      </c>
      <c r="EX12" s="66">
        <f>Raw!BZ13</f>
        <v>291.428571462631</v>
      </c>
      <c r="EZ12" s="73">
        <f>Raw!AI13</f>
        <v>3.0997945737888102E-3</v>
      </c>
      <c r="FA12" s="66">
        <f>Raw!F13</f>
        <v>0.50749391701771296</v>
      </c>
      <c r="FB12" s="66">
        <f>Raw!G13</f>
        <v>0.135351326626272</v>
      </c>
      <c r="FD12" s="66">
        <f>(Raw!C13)/((Raw!CC13*1000)^(1/3))</f>
        <v>159.7331271743414</v>
      </c>
      <c r="FE12" s="66">
        <f>(Raw!BZ13)*(Raw!AI13)</f>
        <v>0.90336870446688811</v>
      </c>
      <c r="FG12" s="59">
        <f>Raw!CJ13</f>
        <v>334.32078716631599</v>
      </c>
      <c r="FH12" s="59">
        <f>Raw!BR13</f>
        <v>339.68200000000002</v>
      </c>
      <c r="FJ12" s="25">
        <f>Raw!CB13</f>
        <v>33.3018</v>
      </c>
      <c r="FK12" s="25">
        <f>(Raw!BR13)-(Raw!CJ13)</f>
        <v>5.3612128336840215</v>
      </c>
      <c r="FM12" s="68" t="str">
        <f t="shared" si="22"/>
        <v xml:space="preserve"> </v>
      </c>
      <c r="FN12" s="68">
        <f>(Raw!C13)/((Raw!CC13*1000)^(1/3))</f>
        <v>159.7331271743414</v>
      </c>
      <c r="FO12" s="68">
        <f>(10^($FM$2*Raw!CB13))*(Raw!D13)</f>
        <v>0.16694205347051055</v>
      </c>
      <c r="FP12" s="68">
        <f>(10^($FM$2*Raw!CB13))*(Raw!E13)</f>
        <v>3.7211611756098925E-2</v>
      </c>
      <c r="FR12" s="68" t="str">
        <f t="shared" si="23"/>
        <v xml:space="preserve"> </v>
      </c>
      <c r="FS12" s="74">
        <f>(Raw!C13)/((Raw!CC13*1000)^(1/3))</f>
        <v>159.7331271743414</v>
      </c>
      <c r="FT12" s="68">
        <f>(10^($FR$2*Raw!CB13))*(Raw!F13)</f>
        <v>0.27840545920340465</v>
      </c>
      <c r="FU12" s="68">
        <f>(10^($FR$2*Raw!CB13))*(Raw!G13)</f>
        <v>7.4252216587380376E-2</v>
      </c>
      <c r="FW12" s="68" t="str">
        <f t="shared" si="24"/>
        <v xml:space="preserve"> </v>
      </c>
      <c r="FX12" s="74">
        <f>(Raw!C13)/((Raw!CC13*1000)^(1/3))</f>
        <v>159.7331271743414</v>
      </c>
      <c r="FY12" s="74">
        <f>(10^($FW$2*Raw!CB13))*(Raw!BJ13)</f>
        <v>0.16645819212957116</v>
      </c>
      <c r="FZ12" s="74">
        <f>(10^($FW$2*Raw!CB13))*(Raw!BK13)</f>
        <v>0.15562460193324046</v>
      </c>
      <c r="GB12" s="68" t="str">
        <f t="shared" si="25"/>
        <v xml:space="preserve"> </v>
      </c>
      <c r="GC12" s="74">
        <f>IF(  ( (10^($FR$2*Raw!CB13))*(Raw!BM13) )/( (10^($FR$2*Raw!CB13))*(Raw!BL13))&lt;0.9,(Raw!C13)/((Raw!CC13*1000)^(1/3)) )</f>
        <v>159.7331271743414</v>
      </c>
      <c r="GD12" s="74">
        <f>IF(  ( (10^($FR$2*Raw!CB13))*(Raw!BM13) )/( (10^($FR$2*Raw!CB13))*(Raw!BL13))&lt;0.9, (10^($GB$2*Raw!CB13))*(Raw!BL13) )</f>
        <v>14.583861417301303</v>
      </c>
      <c r="GE12" s="74">
        <f>IF( ( (10^($FR$2*Raw!CB13))*(Raw!BM13) )/( (10^($FR$2*Raw!CB13))*(Raw!BL13))&lt;0.9, (10^($FR$2*Raw!CB13))*(Raw!BM13) )</f>
        <v>7.27634227457105</v>
      </c>
      <c r="GG12" s="68" t="str">
        <f t="shared" si="26"/>
        <v xml:space="preserve"> </v>
      </c>
      <c r="GH12" s="74">
        <f>IF( ( (10^($GG$2*Raw!CB13))*(Raw!BO13) )/( (10^($GG$2*Raw!CB13))*(Raw!BN13))&lt;0.5,(Raw!C13)/((Raw!CC13*1000)^(1/3)))</f>
        <v>159.7331271743414</v>
      </c>
      <c r="GI12" s="74">
        <f>IF( ( (10^($GG$2*Raw!CB13))*(Raw!BO13) )/( (10^($GG$2*Raw!CB13))*(Raw!BN13))&lt;0.5,(10^($GG$2*Raw!CB13))*(Raw!BN13))</f>
        <v>1.4661053931758137</v>
      </c>
      <c r="GJ12" s="74">
        <f>IF( ( (10^($GG$2*Raw!CB13))*(Raw!BO13) )/( (10^($GG$2*Raw!CB13))*(Raw!BN13))&lt;0.5,(10^($GG$2*Raw!CB13))*(Raw!BO13))</f>
        <v>0.20562069938089239</v>
      </c>
      <c r="GL12">
        <f>(Raw!C13)/((Raw!CC13*1000)^(1/3))</f>
        <v>159.7331271743414</v>
      </c>
      <c r="GM12" s="75">
        <f>Raw!U13</f>
        <v>0.55908203125</v>
      </c>
      <c r="GN12" s="75">
        <f>(LOG(Raw!CC13)+5)/25</f>
        <v>0.18724964949502351</v>
      </c>
      <c r="GO12">
        <f>(Raw!C13)/((Raw!CC13*1000)^(1/3))</f>
        <v>159.7331271743414</v>
      </c>
      <c r="GP12" s="75">
        <f>Raw!W13</f>
        <v>0.595703125</v>
      </c>
      <c r="GR12">
        <f>(Raw!C13)/((Raw!CC13*1000)^(1/3))</f>
        <v>159.7331271743414</v>
      </c>
      <c r="GS12" s="75">
        <f>Raw!AE13</f>
        <v>0.390625</v>
      </c>
      <c r="GU12">
        <f>(Raw!C13)/((Raw!CC13*1000)^(1/3))</f>
        <v>159.7331271743414</v>
      </c>
      <c r="GV12" s="75">
        <f>Raw!AG13</f>
        <v>0.546875</v>
      </c>
      <c r="GX12">
        <f>(Raw!C13)/((Raw!CC13*1000)^(1/3))</f>
        <v>159.7331271743414</v>
      </c>
      <c r="GY12">
        <f>Raw!BQ13</f>
        <v>2.4</v>
      </c>
      <c r="HA12">
        <f>Raw!C13</f>
        <v>1250.6681015950801</v>
      </c>
      <c r="HB12" s="75">
        <f>Raw!U13</f>
        <v>0.55908203125</v>
      </c>
      <c r="HC12" s="4"/>
      <c r="HD12">
        <f>Raw!C13</f>
        <v>1250.6681015950801</v>
      </c>
      <c r="HE12" s="75">
        <f>Raw!W13</f>
        <v>0.595703125</v>
      </c>
      <c r="HG12">
        <f>Raw!C13</f>
        <v>1250.6681015950801</v>
      </c>
      <c r="HH12" s="75">
        <f>Raw!AE13</f>
        <v>0.390625</v>
      </c>
      <c r="HJ12">
        <f>Raw!C13</f>
        <v>1250.6681015950801</v>
      </c>
      <c r="HK12" s="75">
        <f>Raw!AG13</f>
        <v>0.546875</v>
      </c>
      <c r="HM12">
        <f>Raw!C13</f>
        <v>1250.6681015950801</v>
      </c>
      <c r="HN12">
        <f>Raw!BQ13</f>
        <v>2.4</v>
      </c>
      <c r="HP12">
        <f>Raw!CC13*1000</f>
        <v>480</v>
      </c>
      <c r="HQ12">
        <f>Raw!N13</f>
        <v>3.4154143107970301</v>
      </c>
      <c r="HR12">
        <f>MIN(ABS(Raw!CB13)/100,0.3)</f>
        <v>0.3</v>
      </c>
      <c r="HS12" t="str">
        <f>IF( Raw!CB13&gt;0,"@rgb(255,0,0)","@rgb(0,128,255)" )</f>
        <v>@rgb(255,0,0)</v>
      </c>
      <c r="HU12" t="str">
        <f t="shared" si="27"/>
        <v xml:space="preserve"> </v>
      </c>
      <c r="HV12" t="b">
        <f>IF(Raw!CC13&gt;7,(Raw!C13)/((Raw!CC13*1000)^(1/3)))</f>
        <v>0</v>
      </c>
      <c r="HW12" t="b">
        <f>IF(Raw!CC13&gt;7,(10^($FM$2*Raw!CB13))*(Raw!D13))</f>
        <v>0</v>
      </c>
      <c r="HX12" t="b">
        <f>IF(Raw!CC13&gt;7,(10^($HU$2*Raw!CB13))*(Raw!E13))</f>
        <v>0</v>
      </c>
      <c r="IA12" t="b">
        <f>IF(Raw!CC13&gt;7,(Raw!C13)/((Raw!CC13*1000)^(1/3)))</f>
        <v>0</v>
      </c>
      <c r="IB12" t="b">
        <f>IF(Raw!CC13&gt;7,(10^($HZ$2*Raw!CB13))*(Raw!F13))</f>
        <v>0</v>
      </c>
      <c r="IC12" t="b">
        <f>IF(Raw!CC13&gt;7,(10^($HZ$2*Raw!CB13))*(Raw!G13))</f>
        <v>0</v>
      </c>
      <c r="IF12" t="b">
        <f>IF(Raw!CC13&gt;7,(Raw!C13)/((Raw!CC13*1000)^(1/3)))</f>
        <v>0</v>
      </c>
      <c r="IG12" t="b">
        <f>IF(Raw!CC13&gt;7,(10^($IE$2*Raw!CB13))*(Raw!BJ13))</f>
        <v>0</v>
      </c>
      <c r="IH12" t="b">
        <f>IF(Raw!CC13&gt;7,(10^($IE$2*Raw!CB13))*(Raw!BK13))</f>
        <v>0</v>
      </c>
      <c r="IJ12" t="str">
        <f t="shared" si="28"/>
        <v xml:space="preserve"> </v>
      </c>
      <c r="IK12" t="b">
        <f>IF(Raw!CC13&gt;7,(Raw!C13)/((Raw!CC13*1000)^(1/3)))</f>
        <v>0</v>
      </c>
      <c r="IL12" t="b">
        <f>IF(Raw!CC13&gt;7,(10^($IJ$2*Raw!CB13))*(Raw!BL13))</f>
        <v>0</v>
      </c>
      <c r="IM12" t="b">
        <f>IF(Raw!CC13&gt;7,(10^($IJ$2*Raw!CB13))*(Raw!BM13))</f>
        <v>0</v>
      </c>
      <c r="IO12" t="str">
        <f t="shared" si="29"/>
        <v xml:space="preserve"> </v>
      </c>
      <c r="IP12" t="b">
        <f>IF(Raw!CC13&gt;7,(Raw!C13)/((Raw!CC13*1000)^(1/3)))</f>
        <v>0</v>
      </c>
      <c r="IQ12" t="b">
        <f>IF(Raw!CC13&gt;7,(10^($IO$2*Raw!CB13))*(Raw!BN13))</f>
        <v>0</v>
      </c>
      <c r="IR12" t="b">
        <f>IF(Raw!CC13&gt;7,(10^($IO$2*Raw!CB13))*(Raw!BO13))</f>
        <v>0</v>
      </c>
      <c r="IT12" s="68" t="str">
        <f t="shared" si="30"/>
        <v xml:space="preserve"> </v>
      </c>
      <c r="IU12" s="68">
        <f>IF(Raw!CC13&lt;3.5,(Raw!C13)/((Raw!CC13*1000)^(1/3)))</f>
        <v>159.7331271743414</v>
      </c>
      <c r="IV12" s="68">
        <f>IF(Raw!CC13&lt;3.5,(10^($IT$2*Raw!CB13))*(Raw!D13))</f>
        <v>0.16991243557480595</v>
      </c>
      <c r="IW12" s="68">
        <f>IF(Raw!CC13&lt;3.5,(10^($IT$2*Raw!CB13))*(Raw!E13))</f>
        <v>3.7873713984593618E-2</v>
      </c>
      <c r="IY12" s="68" t="str">
        <f t="shared" si="31"/>
        <v xml:space="preserve"> </v>
      </c>
      <c r="IZ12" s="74">
        <f>IF(Raw!CC13&lt;3.5,(Raw!C13)/((Raw!CC13*1000)^(1/3)))</f>
        <v>159.7331271743414</v>
      </c>
      <c r="JA12" s="68">
        <f>IF(Raw!CC13&lt;3.5,(10^($IY$2*Raw!CB13))*(Raw!F13))</f>
        <v>0.28444758508349655</v>
      </c>
      <c r="JB12" s="68">
        <f>IF(Raw!CC13&lt;3.5,(10^($IY$2*Raw!CB13))*(Raw!G13))</f>
        <v>7.5863683692876396E-2</v>
      </c>
      <c r="JD12" s="68" t="str">
        <f t="shared" si="32"/>
        <v xml:space="preserve"> </v>
      </c>
      <c r="JE12" s="74">
        <f>IF(Raw!CC13&lt;3.5,(Raw!C13)/((Raw!CC13*1000)^(1/3)))</f>
        <v>159.7331271743414</v>
      </c>
      <c r="JF12" s="74">
        <f>IF(Raw!CC13&lt;3.5,(10^($JD$2*Raw!CB13))*(Raw!BJ13))</f>
        <v>0.15727577775953433</v>
      </c>
      <c r="JG12" s="74">
        <f>IF(Raw!CC13&lt;3.5,(10^($JD$2*Raw!CB13))*(Raw!BK13))</f>
        <v>0.14703980617857609</v>
      </c>
      <c r="JI12" s="68" t="str">
        <f t="shared" si="33"/>
        <v xml:space="preserve"> </v>
      </c>
      <c r="JJ12" s="74">
        <f>IF( AND( Raw!CC13&lt;3.5, ( (10^($JI$2*Raw!CB13))*(Raw!BM13) )/( (10^($JI$2*Raw!CB13))*(Raw!BL13))&lt;0.9 ),(Raw!C13)/((Raw!CC13*1000)^(1/3)) )</f>
        <v>159.7331271743414</v>
      </c>
      <c r="JK12" s="74">
        <f>IF( AND( Raw!CC13&lt;3.5, ( (10^($JI$2*Raw!CB13))*(Raw!BM13) )/( (10^($JI$2*Raw!CB13))*(Raw!BL13))&lt;0.9 ), (10^($JI$2*Raw!CB13))*(Raw!BL13) )</f>
        <v>17.530602758701278</v>
      </c>
      <c r="JL12" s="74">
        <f>IF( AND( Raw!CC13&lt;3.5, ( (10^($JI$2*Raw!CB13))*(Raw!BM13) )/( (10^($JI$2*Raw!CB13))*(Raw!BL13))&lt;0.9 ), (10^($JI$2*Raw!CB13))*(Raw!BM13) )</f>
        <v>11.299661971999416</v>
      </c>
      <c r="JN12" s="68" t="str">
        <f t="shared" si="34"/>
        <v xml:space="preserve"> </v>
      </c>
      <c r="JO12" s="74">
        <f>IF( AND( Raw!CC13&lt;3.5, ( (10^($JN$2*Raw!CB13))*(Raw!BO13) )/( (10^($JN$2*Raw!CB13))*(Raw!BN13))&lt;0.5 ),(Raw!C13)/((Raw!CC13*1000)^(1/3)))</f>
        <v>159.7331271743414</v>
      </c>
      <c r="JP12" s="74">
        <f>IF( AND( Raw!CC13&lt;3.5, ( (10^($JN$2*Raw!CB13))*(Raw!BO13) )/( (10^($JN$2*Raw!CB13))*(Raw!BN13))&lt;0.5 ),(10^($JN$2*Raw!CB13))*(Raw!BN13))</f>
        <v>2.358502556494924</v>
      </c>
      <c r="JQ12" s="74">
        <f>IF( AND( Raw!CC13&lt;3.5, ( (10^($JN$2*Raw!CB13))*(Raw!BO13) )/( (10^($JN$2*Raw!CB13))*(Raw!BN13))&lt;0.5 ),(10^($JN$2*Raw!CB13))*(Raw!BO13))</f>
        <v>0.33077904727409557</v>
      </c>
      <c r="JS12">
        <v>400</v>
      </c>
      <c r="JW12">
        <v>400</v>
      </c>
      <c r="JX12">
        <v>4.6282485875706199</v>
      </c>
      <c r="JY12">
        <v>4.6282485875706199</v>
      </c>
      <c r="KA12">
        <v>400</v>
      </c>
      <c r="KB12">
        <v>4.6282485875706199</v>
      </c>
      <c r="KC12">
        <v>4.6282485875706199</v>
      </c>
      <c r="KE12">
        <v>20</v>
      </c>
      <c r="KF12">
        <v>2.1377184172803001</v>
      </c>
      <c r="KG12">
        <v>0.398251753984734</v>
      </c>
      <c r="KI12">
        <v>20</v>
      </c>
      <c r="KJ12">
        <v>2.9467625899280598</v>
      </c>
      <c r="KK12">
        <v>7.4021403170210199E-4</v>
      </c>
      <c r="KM12">
        <v>20</v>
      </c>
      <c r="KN12">
        <v>3.1030303030302999</v>
      </c>
      <c r="KO12">
        <v>1.38992900466439E-3</v>
      </c>
      <c r="KQ12">
        <f>Raw!CC13*1000</f>
        <v>480</v>
      </c>
      <c r="KR12">
        <f>Raw!N13</f>
        <v>3.4154143107970301</v>
      </c>
      <c r="KS12">
        <f>(1/ABS(Raw!BL13))*2</f>
        <v>9.7192417556753855E-2</v>
      </c>
      <c r="KU12">
        <f>Raw!CC13*1000</f>
        <v>480</v>
      </c>
      <c r="KV12">
        <f>Raw!N13</f>
        <v>3.4154143107970301</v>
      </c>
      <c r="KW12">
        <f>MIN(1/ABS(Raw!BN13)/2,0.8)</f>
        <v>0.19862189588530965</v>
      </c>
      <c r="KY12">
        <f>Raw!CC13*1000</f>
        <v>480</v>
      </c>
      <c r="KZ12">
        <f>Raw!CP13</f>
        <v>3.7905807188783598</v>
      </c>
      <c r="LA12">
        <f t="shared" si="11"/>
        <v>3.4154143107970301</v>
      </c>
      <c r="NJ12" s="76"/>
      <c r="NV12" s="76"/>
      <c r="OH12" s="76"/>
      <c r="OT12" s="76"/>
      <c r="PF12" s="76"/>
      <c r="PR12" s="76"/>
      <c r="QD12" s="76"/>
      <c r="QP12" s="76"/>
      <c r="RB12" s="76"/>
      <c r="RN12" s="76"/>
      <c r="RZ12" s="76"/>
      <c r="SL12" s="76"/>
      <c r="SX12" s="76"/>
      <c r="TJ12" s="76"/>
      <c r="TV12" s="76"/>
      <c r="UF12">
        <f>IF(Raw!CC13&lt;3.5,Raw!C13)</f>
        <v>1250.6681015950801</v>
      </c>
      <c r="UH12">
        <f t="shared" si="49"/>
        <v>1871.9117932508957</v>
      </c>
      <c r="UI12">
        <f>UI3</f>
        <v>1</v>
      </c>
      <c r="UK12" t="b">
        <f>IF(Raw!CC13&gt;7,Raw!C13)</f>
        <v>0</v>
      </c>
      <c r="UM12">
        <f t="shared" si="50"/>
        <v>3998.6153494511896</v>
      </c>
      <c r="UN12">
        <f>UN3</f>
        <v>1</v>
      </c>
      <c r="UP12">
        <f>Raw!C13</f>
        <v>1250.6681015950801</v>
      </c>
      <c r="UR12">
        <f t="shared" si="51"/>
        <v>3370.7029356290659</v>
      </c>
      <c r="US12">
        <f>US3</f>
        <v>1</v>
      </c>
      <c r="UU12" t="str">
        <f t="shared" si="54"/>
        <v xml:space="preserve"> </v>
      </c>
      <c r="UV12">
        <f>IF(AND(Raw!BL13&lt;$UU$3,Raw!BL13&gt;$UU$4),(Raw!C13)/((Raw!CC13*1000)^(1/3)))</f>
        <v>159.7331271743414</v>
      </c>
      <c r="UW12">
        <f>IF(AND(Raw!BL13&lt;$UU$3,Raw!BL13&gt;$UU$4),(10^($UU$2*Raw!CB13))*(Raw!D13))</f>
        <v>0.16694205347051055</v>
      </c>
      <c r="UX12">
        <f>IF(AND(Raw!BL13&lt;$UU$3,Raw!BL13&gt;$UU$4),(10^($FM$2*Raw!CB13))*(Raw!E13))</f>
        <v>3.7211611756098925E-2</v>
      </c>
      <c r="UZ12">
        <f>Raw!C13</f>
        <v>1250.6681015950801</v>
      </c>
      <c r="VA12">
        <f>((LOG10(Raw!CC14))+ABS(LOG10(MIN(Raw!CC$3:$CC211)))+0.3)/5</f>
        <v>0.18041199826559245</v>
      </c>
      <c r="VB12">
        <f>Raw!BQ13</f>
        <v>2.4</v>
      </c>
      <c r="VC12">
        <v>17256.049642383699</v>
      </c>
      <c r="VD12">
        <v>0.2</v>
      </c>
      <c r="VE12">
        <f>(Raw!C13)/((Raw!CC13)^(1/2))</f>
        <v>1805.1839128069942</v>
      </c>
      <c r="VF12">
        <f>((LOG10(Raw!CC14))+ABS(LOG10(MIN(Raw!CC$3:$CC211)))+0.3)/5</f>
        <v>0.18041199826559245</v>
      </c>
      <c r="VG12">
        <f>Raw!BQ13</f>
        <v>2.4</v>
      </c>
      <c r="VK12">
        <f>(Raw!C13)/((Raw!CC13)^(1/2))</f>
        <v>1805.1839128069942</v>
      </c>
      <c r="VL12">
        <f>Raw!BZ13</f>
        <v>291.428571462631</v>
      </c>
      <c r="VM12">
        <f>MIN(Raw!BL14/150,0.6)</f>
        <v>0.19810211284283932</v>
      </c>
      <c r="VO12">
        <f>(Raw!C13)/((Raw!CC13)^(1/2))</f>
        <v>1805.1839128069942</v>
      </c>
      <c r="VP12">
        <f>Raw!BZ13</f>
        <v>291.428571462631</v>
      </c>
      <c r="VQ12">
        <f>MIN(Raw!BN14/50,0.6)</f>
        <v>9.9731033801312E-2</v>
      </c>
      <c r="VS12">
        <f>(Raw!C13)/((Raw!CC13)^(1/2))</f>
        <v>1805.1839128069942</v>
      </c>
      <c r="VT12">
        <f>Raw!BZ13</f>
        <v>291.428571462631</v>
      </c>
      <c r="VU12">
        <f>(LOG10(Raw!AS14)-LOG10(MIN(Raw!AS$3:AS$200)) + 0.1)/10</f>
        <v>0.19340927121436269</v>
      </c>
      <c r="VW12">
        <f>Raw!CB13</f>
        <v>33.3018</v>
      </c>
      <c r="VX12">
        <f>IF(ABS((Raw!BR13)-(Raw!CJ13))=343.0818,16.89,ABS((Raw!BR13)-(Raw!CJ13)))</f>
        <v>5.3612128336840215</v>
      </c>
      <c r="VY12">
        <f>(LOG10(Raw!C14)-LOG10(MIN(Raw!C$3:C$200)))/2</f>
        <v>0.14101421654835722</v>
      </c>
      <c r="WA12" s="78">
        <v>39393</v>
      </c>
      <c r="WB12">
        <f t="shared" si="12"/>
        <v>11</v>
      </c>
      <c r="WC12">
        <v>10</v>
      </c>
      <c r="WD12">
        <f>WD3</f>
        <v>3</v>
      </c>
      <c r="WF12">
        <v>0.05</v>
      </c>
      <c r="WG12">
        <f t="shared" si="13"/>
        <v>-1.3010299956639813</v>
      </c>
      <c r="WI12">
        <f t="shared" si="52"/>
        <v>-0.3650531707474366</v>
      </c>
      <c r="WJ12">
        <f>WJ3</f>
        <v>2</v>
      </c>
      <c r="WK12">
        <f t="shared" si="53"/>
        <v>20</v>
      </c>
      <c r="WL12">
        <f t="shared" si="35"/>
        <v>0.43146624910756437</v>
      </c>
      <c r="WN12">
        <f t="shared" si="36"/>
        <v>2000</v>
      </c>
      <c r="WO12">
        <f t="shared" si="14"/>
        <v>7.7473658947695334</v>
      </c>
      <c r="WQ12">
        <f>Raw!BP13</f>
        <v>0.09</v>
      </c>
      <c r="WR12">
        <f>Raw!BZ13</f>
        <v>291.428571462631</v>
      </c>
      <c r="WT12">
        <f>Raw!N13</f>
        <v>3.4154143107970301</v>
      </c>
      <c r="WU12">
        <f>Raw!CP13</f>
        <v>3.7905807188783598</v>
      </c>
      <c r="WV12">
        <f t="shared" si="15"/>
        <v>0.37516640808132973</v>
      </c>
      <c r="WX12">
        <f>Raw!C13</f>
        <v>1250.6681015950801</v>
      </c>
      <c r="WY12">
        <f>Raw!BP13</f>
        <v>0.09</v>
      </c>
      <c r="WZ12">
        <f>((LOG10(Raw!CC14))+ABS(LOG10(MIN(Raw!CC$3:$CC211)))+0.3)/5</f>
        <v>0.18041199826559245</v>
      </c>
      <c r="XD12">
        <f t="shared" si="37"/>
        <v>2000</v>
      </c>
      <c r="XE12">
        <f t="shared" si="16"/>
        <v>5.4209622077959416</v>
      </c>
      <c r="XG12">
        <f>(Raw!C13)/((Raw!CC13)^(1/2))</f>
        <v>1805.1839128069942</v>
      </c>
      <c r="XH12">
        <f>Raw!BP13</f>
        <v>0.09</v>
      </c>
      <c r="XL12">
        <f t="shared" si="38"/>
        <v>2000</v>
      </c>
      <c r="XM12">
        <f t="shared" si="17"/>
        <v>1.7940557458526156</v>
      </c>
      <c r="XR12">
        <f>Raw!CB13</f>
        <v>33.3018</v>
      </c>
      <c r="XS12">
        <f>IF(ABS((Raw!BR13)-(Raw!CJ13))=343.0818,16.89,(Raw!BR13)-(Raw!CJ13))</f>
        <v>5.3612128336840215</v>
      </c>
      <c r="XT12">
        <f>(LOG10(Raw!C14)-LOG10(MIN(Raw!C$3:C$200)))/2</f>
        <v>0.14101421654835722</v>
      </c>
      <c r="XW12">
        <f t="shared" si="39"/>
        <v>2000</v>
      </c>
      <c r="XX12">
        <f t="shared" si="18"/>
        <v>9.154693375706989</v>
      </c>
      <c r="YC12">
        <v>1250.6681015950801</v>
      </c>
      <c r="YD12">
        <f>Raw!CC13</f>
        <v>0.48</v>
      </c>
      <c r="YE12">
        <f>((LOG10(Raw!CC14))+ABS(LOG10(MIN(Raw!CC$3:$CC211)))+0.3)/5</f>
        <v>0.18041199826559245</v>
      </c>
      <c r="YF12">
        <v>7.5972277707128194E-2</v>
      </c>
      <c r="YG12">
        <v>2.2898665879125701E-2</v>
      </c>
      <c r="YH12">
        <v>7.4783976932334996E-3</v>
      </c>
      <c r="YI12">
        <v>2.4150936669390401E-3</v>
      </c>
      <c r="YJ12">
        <v>6.3483414176480305E-4</v>
      </c>
      <c r="YP12">
        <v>2</v>
      </c>
      <c r="YT12">
        <v>1250.6681015950801</v>
      </c>
      <c r="YU12">
        <v>0.48</v>
      </c>
      <c r="YV12" s="79">
        <v>9.4582540268003103E-9</v>
      </c>
      <c r="YY12">
        <v>90</v>
      </c>
      <c r="YZ12" s="80">
        <v>9.2257007779445904E-9</v>
      </c>
      <c r="ZB12">
        <v>12964.7749572666</v>
      </c>
      <c r="ZC12">
        <v>141.30411880665301</v>
      </c>
      <c r="ZE12">
        <v>804.23655995185902</v>
      </c>
      <c r="ZF12">
        <v>1.5066784375921301E-3</v>
      </c>
      <c r="ZH12">
        <v>80</v>
      </c>
      <c r="ZI12">
        <v>2445.85</v>
      </c>
      <c r="ZK12">
        <f t="shared" si="40"/>
        <v>2020</v>
      </c>
      <c r="ZL12" s="81">
        <f t="shared" si="19"/>
        <v>7658.4676146949741</v>
      </c>
    </row>
    <row r="13" spans="1:688">
      <c r="A13" s="37">
        <f>Raw!CC14*1000</f>
        <v>80</v>
      </c>
      <c r="B13" s="37">
        <f>Raw!N14</f>
        <v>1.6877040544124899</v>
      </c>
      <c r="C13" s="37">
        <f>Raw!O14</f>
        <v>0.10777805973025099</v>
      </c>
      <c r="E13" s="37">
        <f>(Raw!C14)/((Raw!CC14*1000)^(1/2))</f>
        <v>69.068878620980897</v>
      </c>
      <c r="F13" s="37">
        <f>Raw!N14</f>
        <v>1.6877040544124899</v>
      </c>
      <c r="G13" s="37">
        <f>Raw!O14</f>
        <v>0.10777805973025099</v>
      </c>
      <c r="I13" s="37">
        <f>(Raw!C14)/((Raw!CC14*1000)^(1/3))</f>
        <v>143.37190952296604</v>
      </c>
      <c r="J13" s="37">
        <f>Raw!N14</f>
        <v>1.6877040544124899</v>
      </c>
      <c r="K13" s="37">
        <f>Raw!O14</f>
        <v>0.10777805973025099</v>
      </c>
      <c r="M13" s="39">
        <f>Raw!CC14*1000</f>
        <v>80</v>
      </c>
      <c r="N13" s="39">
        <f>1/(Raw!R14)</f>
        <v>2.3813953488372093</v>
      </c>
      <c r="O13" s="39">
        <f>IF(1/(Raw!R14-Raw!S14)-1/(Raw!R14+Raw!S14)&gt;0,1/(Raw!R14-Raw!S14)-1/(Raw!R14+Raw!S14),2)</f>
        <v>5.4876139281949676E-3</v>
      </c>
      <c r="Q13" s="39">
        <f>(Raw!C14)/((Raw!CC14*1000)^(1/2))</f>
        <v>69.068878620980897</v>
      </c>
      <c r="R13" s="39">
        <f>1/(Raw!R14)</f>
        <v>2.3813953488372093</v>
      </c>
      <c r="S13" s="39">
        <f>IF(1/(Raw!R14-Raw!S14)-1/(Raw!R14+Raw!S14)&gt;0,1/(Raw!R14-Raw!S14)-1/(Raw!R14+Raw!S14),2)</f>
        <v>5.4876139281949676E-3</v>
      </c>
      <c r="U13" s="39">
        <f>(Raw!C14)/((Raw!CC14*1000)^(1/3))</f>
        <v>143.37190952296604</v>
      </c>
      <c r="V13" s="39">
        <f>1/(Raw!R14)</f>
        <v>2.3813953488372093</v>
      </c>
      <c r="W13" s="39">
        <f>IF(1/(Raw!R14-Raw!S14)-1/(Raw!R14+Raw!S14)&gt;0,1/(Raw!R14-Raw!S14)-1/(Raw!R14+Raw!S14),2)</f>
        <v>5.4876139281949676E-3</v>
      </c>
      <c r="Y13" s="41">
        <f>Raw!CC14*1000</f>
        <v>80</v>
      </c>
      <c r="Z13" s="41">
        <f>1/(Raw!AB14)</f>
        <v>1.4222222222222223</v>
      </c>
      <c r="AA13" s="41">
        <f>IF(1/(Raw!AB14-Raw!AC14)-1/(Raw!AB14+Raw!AC14)&gt;0,1/(Raw!AB14-Raw!AC14)-1/(Raw!AB14+Raw!AC14),5)</f>
        <v>9.3092774476635221E-3</v>
      </c>
      <c r="AC13" s="41">
        <f>(Raw!C14)/((Raw!CC14*1000)^(1/2))</f>
        <v>69.068878620980897</v>
      </c>
      <c r="AD13" s="41">
        <f>1/(Raw!AB14)</f>
        <v>1.4222222222222223</v>
      </c>
      <c r="AE13" s="41">
        <f>IF(1/(Raw!AB14-Raw!AC14)-1/(Raw!AB14+Raw!AC14)&gt;0,1/(Raw!AB14-Raw!AC14)-1/(Raw!AB14+Raw!AC14),5)</f>
        <v>9.3092774476635221E-3</v>
      </c>
      <c r="AG13" s="41">
        <f>(Raw!C14)/((Raw!CC14*1000)^(1/3))</f>
        <v>143.37190952296604</v>
      </c>
      <c r="AH13" s="41">
        <f>1/(Raw!AB14)</f>
        <v>1.4222222222222223</v>
      </c>
      <c r="AI13" s="41">
        <f>IF(1/(Raw!AB14-Raw!AC14)-1/(Raw!AB14+Raw!AC14)&gt;0,1/(Raw!AB14-Raw!AC14)-1/(Raw!AB14+Raw!AC14),5)</f>
        <v>9.3092774476635221E-3</v>
      </c>
      <c r="AK13" s="43">
        <f>Raw!CC14*1000</f>
        <v>80</v>
      </c>
      <c r="AL13" s="43">
        <f>Raw!BL14</f>
        <v>29.715316926425899</v>
      </c>
      <c r="AM13" s="43">
        <f>Raw!BM14</f>
        <v>23.134299791421999</v>
      </c>
      <c r="AO13" s="43">
        <f>(Raw!C14)/((Raw!CC14*1000)^(1/2))</f>
        <v>69.068878620980897</v>
      </c>
      <c r="AP13" s="43">
        <f>Raw!BL14</f>
        <v>29.715316926425899</v>
      </c>
      <c r="AQ13" s="43">
        <f>Raw!BM14</f>
        <v>23.134299791421999</v>
      </c>
      <c r="AS13" s="43">
        <f>(Raw!C14)/((Raw!CC14*1000)^(1/3))</f>
        <v>143.37190952296604</v>
      </c>
      <c r="AT13" s="43">
        <f>Raw!BL14</f>
        <v>29.715316926425899</v>
      </c>
      <c r="AU13" s="43">
        <f>Raw!BM14</f>
        <v>23.134299791421999</v>
      </c>
      <c r="AW13" s="21">
        <f>Raw!CC14*1000</f>
        <v>80</v>
      </c>
      <c r="AX13" s="21">
        <f>Raw!BN14</f>
        <v>4.9865516900655997</v>
      </c>
      <c r="AY13" s="21">
        <f>Raw!BO14</f>
        <v>0.88984757479869303</v>
      </c>
      <c r="BA13" s="21">
        <f>(Raw!C14)/((Raw!CC14*1000)^(1/2))</f>
        <v>69.068878620980897</v>
      </c>
      <c r="BB13" s="21">
        <f>Raw!BN14</f>
        <v>4.9865516900655997</v>
      </c>
      <c r="BC13" s="21">
        <f>Raw!BO14</f>
        <v>0.88984757479869303</v>
      </c>
      <c r="BE13" s="21">
        <f>(Raw!C14)/((Raw!CC14*1000)^(1/3))</f>
        <v>143.37190952296604</v>
      </c>
      <c r="BF13" s="21">
        <f>Raw!BN14</f>
        <v>4.9865516900655997</v>
      </c>
      <c r="BG13" s="21">
        <f>Raw!BO14</f>
        <v>0.88984757479869303</v>
      </c>
      <c r="BI13" s="46">
        <f>Raw!C14</f>
        <v>617.77083090478095</v>
      </c>
      <c r="BJ13" s="46">
        <f>(Raw!C14)/(Raw!CG14)</f>
        <v>0.30857683861377672</v>
      </c>
      <c r="BK13" s="46"/>
      <c r="BM13" s="47">
        <f>Raw!CC14*1000</f>
        <v>80</v>
      </c>
      <c r="BN13" s="47">
        <f>(Raw!C14)/(Raw!CG14)</f>
        <v>0.30857683861377672</v>
      </c>
      <c r="BO13" s="47"/>
      <c r="BQ13" s="46">
        <f>(Raw!C14)/((Raw!CC14*1000)^(1/2))</f>
        <v>69.068878620980897</v>
      </c>
      <c r="BR13" s="47">
        <f>(Raw!C14)/(Raw!CG14)</f>
        <v>0.30857683861377672</v>
      </c>
      <c r="BS13" s="47"/>
      <c r="BU13" s="49">
        <f>(Raw!C14)/((Raw!CC14*1000)^(1/3))</f>
        <v>143.37190952296604</v>
      </c>
      <c r="BV13" s="49">
        <f>(Raw!C14)/(Raw!CG14)</f>
        <v>0.30857683861377672</v>
      </c>
      <c r="BW13" s="49"/>
      <c r="BY13" s="51">
        <f>Raw!C14</f>
        <v>617.77083090478095</v>
      </c>
      <c r="BZ13" s="51">
        <f>Raw!BS14</f>
        <v>0.28599999999999998</v>
      </c>
      <c r="CA13" s="51"/>
      <c r="CC13" s="53"/>
      <c r="CD13" s="53">
        <f t="shared" si="41"/>
        <v>8</v>
      </c>
      <c r="CE13" s="53">
        <f>CE3</f>
        <v>61</v>
      </c>
      <c r="CG13" s="55"/>
      <c r="CH13" s="55" t="e">
        <f t="shared" si="42"/>
        <v>#N/A</v>
      </c>
      <c r="CI13" s="55" t="e">
        <f>CI3</f>
        <v>#N/A</v>
      </c>
      <c r="CK13" s="55"/>
      <c r="CL13" s="55" t="e">
        <f t="shared" si="43"/>
        <v>#N/A</v>
      </c>
      <c r="CM13" s="55" t="e">
        <f>CM3</f>
        <v>#N/A</v>
      </c>
      <c r="CO13" s="57"/>
      <c r="CP13" s="57" t="e">
        <f t="shared" si="44"/>
        <v>#N/A</v>
      </c>
      <c r="CQ13" s="57" t="e">
        <f>CQ3</f>
        <v>#N/A</v>
      </c>
      <c r="CS13" s="57"/>
      <c r="CT13" s="57" t="e">
        <f t="shared" si="45"/>
        <v>#N/A</v>
      </c>
      <c r="CU13" s="57" t="e">
        <f>CU3</f>
        <v>#N/A</v>
      </c>
      <c r="CW13" s="57"/>
      <c r="CX13" s="57" t="e">
        <f t="shared" si="46"/>
        <v>#N/A</v>
      </c>
      <c r="CY13" s="57" t="e">
        <f>CY3</f>
        <v>#N/A</v>
      </c>
      <c r="DA13" s="57"/>
      <c r="DB13" s="57" t="e">
        <f t="shared" si="47"/>
        <v>#N/A</v>
      </c>
      <c r="DC13" s="57" t="e">
        <f>DC3</f>
        <v>#N/A</v>
      </c>
      <c r="DE13" s="57"/>
      <c r="DF13" s="57" t="e">
        <f t="shared" si="48"/>
        <v>#N/A</v>
      </c>
      <c r="DG13" s="57" t="e">
        <f>DG3</f>
        <v>#N/A</v>
      </c>
      <c r="DI13" s="59">
        <f t="shared" si="20"/>
        <v>1660</v>
      </c>
      <c r="DJ13" s="59">
        <f t="shared" si="0"/>
        <v>5.6005022205894512</v>
      </c>
      <c r="DL13" s="25">
        <f t="shared" si="21"/>
        <v>1660</v>
      </c>
      <c r="DM13" s="25">
        <f t="shared" si="1"/>
        <v>7.1192512772311822</v>
      </c>
      <c r="DO13" s="39">
        <f t="shared" si="2"/>
        <v>80</v>
      </c>
      <c r="DP13" s="39">
        <f t="shared" si="3"/>
        <v>2.3813953488372093</v>
      </c>
      <c r="DQ13" s="39">
        <f t="shared" si="4"/>
        <v>5.4876139281949676E-3</v>
      </c>
      <c r="DS13" s="39">
        <f t="shared" si="5"/>
        <v>69.068878620980897</v>
      </c>
      <c r="DT13" s="39">
        <f t="shared" si="6"/>
        <v>2.3813953488372093</v>
      </c>
      <c r="DU13" s="39">
        <f t="shared" si="7"/>
        <v>5.4876139281949676E-3</v>
      </c>
      <c r="DW13" s="39">
        <f t="shared" si="8"/>
        <v>143.37190952296604</v>
      </c>
      <c r="DX13" s="39">
        <f t="shared" si="9"/>
        <v>2.3813953488372093</v>
      </c>
      <c r="DY13" s="39">
        <f t="shared" si="10"/>
        <v>5.4876139281949676E-3</v>
      </c>
      <c r="EA13" s="61">
        <f>Raw!N14</f>
        <v>1.6877040544124899</v>
      </c>
      <c r="EB13" s="61">
        <f>Raw!O14</f>
        <v>0.10777805973025099</v>
      </c>
      <c r="EC13" s="61">
        <f>1/Raw!R14</f>
        <v>2.3813953488372093</v>
      </c>
      <c r="ED13" s="61">
        <f>1/(Raw!R14-Raw!S14)-1/(Raw!R14+Raw!S14)</f>
        <v>5.4876139281949676E-3</v>
      </c>
      <c r="EF13" s="62">
        <f>Raw!N14</f>
        <v>1.6877040544124899</v>
      </c>
      <c r="EG13" s="61">
        <f>Raw!O14</f>
        <v>0.10777805973025099</v>
      </c>
      <c r="EH13" s="61">
        <f>1/Raw!AB14</f>
        <v>1.4222222222222223</v>
      </c>
      <c r="EI13" s="61">
        <f>1/(Raw!AB14-Raw!AC14)-1/(Raw!AB14+Raw!AC14)</f>
        <v>9.3092774476635221E-3</v>
      </c>
      <c r="EK13" s="37">
        <f>Raw!CB14</f>
        <v>5.4728000000000003</v>
      </c>
      <c r="EL13" s="72">
        <f>(Raw!C14)/(Raw!CG14)</f>
        <v>0.30857683861377672</v>
      </c>
      <c r="EN13" s="37">
        <f>Raw!BS14</f>
        <v>0.28599999999999998</v>
      </c>
      <c r="EO13" s="72">
        <f>(Raw!C14)/(Raw!CG14)</f>
        <v>0.30857683861377672</v>
      </c>
      <c r="EQ13" s="64">
        <f>(Raw!C14)/((Raw!CC14*1000)^(1/3))</f>
        <v>143.37190952296604</v>
      </c>
      <c r="ER13" s="64">
        <f>Raw!BZ14</f>
        <v>248.16326570510901</v>
      </c>
      <c r="ET13" s="64">
        <f>Raw!BN14</f>
        <v>4.9865516900655997</v>
      </c>
      <c r="EU13" s="64">
        <f>Raw!BZ14</f>
        <v>248.16326570510901</v>
      </c>
      <c r="EW13" s="66">
        <f>Raw!AI14</f>
        <v>4.3784784466666999E-4</v>
      </c>
      <c r="EX13" s="66">
        <f>Raw!BZ14</f>
        <v>248.16326570510901</v>
      </c>
      <c r="EZ13" s="73">
        <f>Raw!AI14</f>
        <v>4.3784784466666999E-4</v>
      </c>
      <c r="FA13" s="66">
        <f>Raw!F14</f>
        <v>0.16781243378142699</v>
      </c>
      <c r="FB13" s="66">
        <f>Raw!G14</f>
        <v>8.6340478650108896E-2</v>
      </c>
      <c r="FD13" s="66">
        <f>(Raw!C14)/((Raw!CC14*1000)^(1/3))</f>
        <v>143.37190952296604</v>
      </c>
      <c r="FE13" s="66">
        <f>(Raw!BZ14)*(Raw!AI14)</f>
        <v>0.10865775101442413</v>
      </c>
      <c r="FG13" s="59">
        <f>Raw!CJ14</f>
        <v>190.51128446830799</v>
      </c>
      <c r="FH13" s="59">
        <f>Raw!BR14</f>
        <v>192.03899999999999</v>
      </c>
      <c r="FJ13" s="25">
        <f>Raw!CB14</f>
        <v>5.4728000000000003</v>
      </c>
      <c r="FK13" s="25">
        <f>(Raw!BR14)-(Raw!CJ14)</f>
        <v>1.5277155316919959</v>
      </c>
      <c r="FM13" s="68" t="str">
        <f t="shared" si="22"/>
        <v xml:space="preserve"> </v>
      </c>
      <c r="FN13" s="68">
        <f>(Raw!C14)/((Raw!CC14*1000)^(1/3))</f>
        <v>143.37190952296604</v>
      </c>
      <c r="FO13" s="68">
        <f>(10^($FM$2*Raw!CB14))*(Raw!D14)</f>
        <v>9.5076615312866958E-2</v>
      </c>
      <c r="FP13" s="68">
        <f>(10^($FM$2*Raw!CB14))*(Raw!E14)</f>
        <v>3.9128807847395197E-2</v>
      </c>
      <c r="FR13" s="68" t="str">
        <f t="shared" si="23"/>
        <v xml:space="preserve"> </v>
      </c>
      <c r="FS13" s="74">
        <f>(Raw!C14)/((Raw!CC14*1000)^(1/3))</f>
        <v>143.37190952296604</v>
      </c>
      <c r="FT13" s="68">
        <f>(10^($FR$2*Raw!CB14))*(Raw!F14)</f>
        <v>0.15204498917053255</v>
      </c>
      <c r="FU13" s="68">
        <f>(10^($FR$2*Raw!CB14))*(Raw!G14)</f>
        <v>7.8228036180161359E-2</v>
      </c>
      <c r="FW13" s="68" t="str">
        <f t="shared" si="24"/>
        <v xml:space="preserve"> </v>
      </c>
      <c r="FX13" s="74">
        <f>(Raw!C14)/((Raw!CC14*1000)^(1/3))</f>
        <v>143.37190952296604</v>
      </c>
      <c r="FY13" s="74">
        <f>(10^($FW$2*Raw!CB14))*(Raw!BJ14)</f>
        <v>4.1404433758652867E-2</v>
      </c>
      <c r="FZ13" s="74">
        <f>(10^($FW$2*Raw!CB14))*(Raw!BK14)</f>
        <v>9.3244846086219229E-3</v>
      </c>
      <c r="GB13" s="68" t="str">
        <f t="shared" si="25"/>
        <v xml:space="preserve"> </v>
      </c>
      <c r="GC13" s="74">
        <f>IF(  ( (10^($FR$2*Raw!CB14))*(Raw!BM14) )/( (10^($FR$2*Raw!CB14))*(Raw!BL14))&lt;0.9,(Raw!C14)/((Raw!CC14*1000)^(1/3)) )</f>
        <v>143.37190952296604</v>
      </c>
      <c r="GD13" s="74">
        <f>IF(  ( (10^($FR$2*Raw!CB14))*(Raw!BM14) )/( (10^($FR$2*Raw!CB14))*(Raw!BL14))&lt;0.9, (10^($GB$2*Raw!CB14))*(Raw!BL14) )</f>
        <v>28.080671860835213</v>
      </c>
      <c r="GE13" s="74">
        <f>IF( ( (10^($FR$2*Raw!CB14))*(Raw!BM14) )/( (10^($FR$2*Raw!CB14))*(Raw!BL14))&lt;0.9, (10^($FR$2*Raw!CB14))*(Raw!BM14) )</f>
        <v>20.960630163054777</v>
      </c>
      <c r="GG13" s="68" t="str">
        <f t="shared" si="26"/>
        <v xml:space="preserve"> </v>
      </c>
      <c r="GH13" s="74">
        <f>IF( ( (10^($GG$2*Raw!CB14))*(Raw!BO14) )/( (10^($GG$2*Raw!CB14))*(Raw!BN14))&lt;0.5,(Raw!C14)/((Raw!CC14*1000)^(1/3)))</f>
        <v>143.37190952296604</v>
      </c>
      <c r="GI13" s="74">
        <f>IF( ( (10^($GG$2*Raw!CB14))*(Raw!BO14) )/( (10^($GG$2*Raw!CB14))*(Raw!BN14))&lt;0.5,(10^($GG$2*Raw!CB14))*(Raw!BN14))</f>
        <v>4.5626492629653628</v>
      </c>
      <c r="GJ13" s="74">
        <f>IF( ( (10^($GG$2*Raw!CB14))*(Raw!BO14) )/( (10^($GG$2*Raw!CB14))*(Raw!BN14))&lt;0.5,(10^($GG$2*Raw!CB14))*(Raw!BO14))</f>
        <v>0.81420240552111101</v>
      </c>
      <c r="GL13">
        <f>(Raw!C14)/((Raw!CC14*1000)^(1/3))</f>
        <v>143.37190952296604</v>
      </c>
      <c r="GM13" s="75">
        <f>Raw!U14</f>
        <v>0.43701171875</v>
      </c>
      <c r="GN13" s="75">
        <f>(LOG(Raw!CC14)+5)/25</f>
        <v>0.15612359947967774</v>
      </c>
      <c r="GO13">
        <f>(Raw!C14)/((Raw!CC14*1000)^(1/3))</f>
        <v>143.37190952296604</v>
      </c>
      <c r="GP13" s="75">
        <f>Raw!W14</f>
        <v>0.4541015625</v>
      </c>
      <c r="GR13">
        <f>(Raw!C14)/((Raw!CC14*1000)^(1/3))</f>
        <v>143.37190952296604</v>
      </c>
      <c r="GS13" s="75">
        <f>Raw!AE14</f>
        <v>1.26953125</v>
      </c>
      <c r="GU13">
        <f>(Raw!C14)/((Raw!CC14*1000)^(1/3))</f>
        <v>143.37190952296604</v>
      </c>
      <c r="GV13" s="75">
        <f>Raw!AG14</f>
        <v>1.62109375</v>
      </c>
      <c r="GX13">
        <f>(Raw!C14)/((Raw!CC14*1000)^(1/3))</f>
        <v>143.37190952296604</v>
      </c>
      <c r="GY13">
        <f>Raw!BQ14</f>
        <v>9.8000000000000007</v>
      </c>
      <c r="HA13">
        <f>Raw!C14</f>
        <v>617.77083090478095</v>
      </c>
      <c r="HB13" s="75">
        <f>Raw!U14</f>
        <v>0.43701171875</v>
      </c>
      <c r="HC13" s="4"/>
      <c r="HD13">
        <f>Raw!C14</f>
        <v>617.77083090478095</v>
      </c>
      <c r="HE13" s="75">
        <f>Raw!W14</f>
        <v>0.4541015625</v>
      </c>
      <c r="HG13">
        <f>Raw!C14</f>
        <v>617.77083090478095</v>
      </c>
      <c r="HH13" s="75">
        <f>Raw!AE14</f>
        <v>1.26953125</v>
      </c>
      <c r="HJ13">
        <f>Raw!C14</f>
        <v>617.77083090478095</v>
      </c>
      <c r="HK13" s="75">
        <f>Raw!AG14</f>
        <v>1.62109375</v>
      </c>
      <c r="HM13">
        <f>Raw!C14</f>
        <v>617.77083090478095</v>
      </c>
      <c r="HN13">
        <f>Raw!BQ14</f>
        <v>9.8000000000000007</v>
      </c>
      <c r="HP13">
        <f>Raw!CC14*1000</f>
        <v>80</v>
      </c>
      <c r="HQ13">
        <f>Raw!N14</f>
        <v>1.6877040544124899</v>
      </c>
      <c r="HR13">
        <f>MIN(ABS(Raw!CB14)/100,0.3)</f>
        <v>5.4728000000000006E-2</v>
      </c>
      <c r="HS13" t="str">
        <f>IF( Raw!CB14&gt;0,"@rgb(255,0,0)","@rgb(0,128,255)" )</f>
        <v>@rgb(255,0,0)</v>
      </c>
      <c r="HU13" t="str">
        <f t="shared" si="27"/>
        <v xml:space="preserve"> </v>
      </c>
      <c r="HV13" t="b">
        <f>IF(Raw!CC14&gt;7,(Raw!C14)/((Raw!CC14*1000)^(1/3)))</f>
        <v>0</v>
      </c>
      <c r="HW13" t="b">
        <f>IF(Raw!CC14&gt;7,(10^($FM$2*Raw!CB14))*(Raw!D14))</f>
        <v>0</v>
      </c>
      <c r="HX13" t="b">
        <f>IF(Raw!CC14&gt;7,(10^($HU$2*Raw!CB14))*(Raw!E14))</f>
        <v>0</v>
      </c>
      <c r="IA13" t="b">
        <f>IF(Raw!CC14&gt;7,(Raw!C14)/((Raw!CC14*1000)^(1/3)))</f>
        <v>0</v>
      </c>
      <c r="IB13" t="b">
        <f>IF(Raw!CC14&gt;7,(10^($HZ$2*Raw!CB14))*(Raw!F14))</f>
        <v>0</v>
      </c>
      <c r="IC13" t="b">
        <f>IF(Raw!CC14&gt;7,(10^($HZ$2*Raw!CB14))*(Raw!G14))</f>
        <v>0</v>
      </c>
      <c r="IF13" t="b">
        <f>IF(Raw!CC14&gt;7,(Raw!C14)/((Raw!CC14*1000)^(1/3)))</f>
        <v>0</v>
      </c>
      <c r="IG13" t="b">
        <f>IF(Raw!CC14&gt;7,(10^($IE$2*Raw!CB14))*(Raw!BJ14))</f>
        <v>0</v>
      </c>
      <c r="IH13" t="b">
        <f>IF(Raw!CC14&gt;7,(10^($IE$2*Raw!CB14))*(Raw!BK14))</f>
        <v>0</v>
      </c>
      <c r="IJ13" t="str">
        <f t="shared" si="28"/>
        <v xml:space="preserve"> </v>
      </c>
      <c r="IK13" t="b">
        <f>IF(Raw!CC14&gt;7,(Raw!C14)/((Raw!CC14*1000)^(1/3)))</f>
        <v>0</v>
      </c>
      <c r="IL13" t="b">
        <f>IF(Raw!CC14&gt;7,(10^($IJ$2*Raw!CB14))*(Raw!BL14))</f>
        <v>0</v>
      </c>
      <c r="IM13" t="b">
        <f>IF(Raw!CC14&gt;7,(10^($IJ$2*Raw!CB14))*(Raw!BM14))</f>
        <v>0</v>
      </c>
      <c r="IO13" t="str">
        <f t="shared" si="29"/>
        <v xml:space="preserve"> </v>
      </c>
      <c r="IP13" t="b">
        <f>IF(Raw!CC14&gt;7,(Raw!C14)/((Raw!CC14*1000)^(1/3)))</f>
        <v>0</v>
      </c>
      <c r="IQ13" t="b">
        <f>IF(Raw!CC14&gt;7,(10^($IO$2*Raw!CB14))*(Raw!BN14))</f>
        <v>0</v>
      </c>
      <c r="IR13" t="b">
        <f>IF(Raw!CC14&gt;7,(10^($IO$2*Raw!CB14))*(Raw!BO14))</f>
        <v>0</v>
      </c>
      <c r="IT13" s="68" t="str">
        <f t="shared" si="30"/>
        <v xml:space="preserve"> </v>
      </c>
      <c r="IU13" s="68">
        <f>IF(Raw!CC14&lt;3.5,(Raw!C14)/((Raw!CC14*1000)^(1/3)))</f>
        <v>143.37190952296604</v>
      </c>
      <c r="IV13" s="68">
        <f>IF(Raw!CC14&lt;3.5,(10^($IT$2*Raw!CB14))*(Raw!D14))</f>
        <v>9.5352581795832073E-2</v>
      </c>
      <c r="IW13" s="68">
        <f>IF(Raw!CC14&lt;3.5,(10^($IT$2*Raw!CB14))*(Raw!E14))</f>
        <v>3.9242381931293008E-2</v>
      </c>
      <c r="IY13" s="68" t="str">
        <f t="shared" si="31"/>
        <v xml:space="preserve"> </v>
      </c>
      <c r="IZ13" s="74">
        <f>IF(Raw!CC14&lt;3.5,(Raw!C14)/((Raw!CC14*1000)^(1/3)))</f>
        <v>143.37190952296604</v>
      </c>
      <c r="JA13" s="68">
        <f>IF(Raw!CC14&lt;3.5,(10^($IY$2*Raw!CB14))*(Raw!F14))</f>
        <v>0.1525824190729346</v>
      </c>
      <c r="JB13" s="68">
        <f>IF(Raw!CC14&lt;3.5,(10^($IY$2*Raw!CB14))*(Raw!G14))</f>
        <v>7.8504547008165393E-2</v>
      </c>
      <c r="JD13" s="68" t="str">
        <f t="shared" si="32"/>
        <v xml:space="preserve"> </v>
      </c>
      <c r="JE13" s="74">
        <f>IF(Raw!CC14&lt;3.5,(Raw!C14)/((Raw!CC14*1000)^(1/3)))</f>
        <v>143.37190952296604</v>
      </c>
      <c r="JF13" s="74">
        <f>IF(Raw!CC14&lt;3.5,(10^($JD$2*Raw!CB14))*(Raw!BJ14))</f>
        <v>4.1020124831294413E-2</v>
      </c>
      <c r="JG13" s="74">
        <f>IF(Raw!CC14&lt;3.5,(10^($JD$2*Raw!CB14))*(Raw!BK14))</f>
        <v>9.2379363249526399E-3</v>
      </c>
      <c r="JI13" s="68" t="str">
        <f t="shared" si="33"/>
        <v xml:space="preserve"> </v>
      </c>
      <c r="JJ13" s="74">
        <f>IF( AND( Raw!CC14&lt;3.5, ( (10^($JI$2*Raw!CB14))*(Raw!BM14) )/( (10^($JI$2*Raw!CB14))*(Raw!BL14))&lt;0.9 ),(Raw!C14)/((Raw!CC14*1000)^(1/3)) )</f>
        <v>143.37190952296604</v>
      </c>
      <c r="JK13" s="74">
        <f>IF( AND( Raw!CC14&lt;3.5, ( (10^($JI$2*Raw!CB14))*(Raw!BM14) )/( (10^($JI$2*Raw!CB14))*(Raw!BL14))&lt;0.9 ), (10^($JI$2*Raw!CB14))*(Raw!BL14) )</f>
        <v>28.942911360192458</v>
      </c>
      <c r="JL13" s="74">
        <f>IF( AND( Raw!CC14&lt;3.5, ( (10^($JI$2*Raw!CB14))*(Raw!BM14) )/( (10^($JI$2*Raw!CB14))*(Raw!BL14))&lt;0.9 ), (10^($JI$2*Raw!CB14))*(Raw!BM14) )</f>
        <v>22.532957999441429</v>
      </c>
      <c r="JN13" s="68" t="str">
        <f t="shared" si="34"/>
        <v xml:space="preserve"> </v>
      </c>
      <c r="JO13" s="74">
        <f>IF( AND( Raw!CC14&lt;3.5, ( (10^($JN$2*Raw!CB14))*(Raw!BO14) )/( (10^($JN$2*Raw!CB14))*(Raw!BN14))&lt;0.5 ),(Raw!C14)/((Raw!CC14*1000)^(1/3)))</f>
        <v>143.37190952296604</v>
      </c>
      <c r="JP13" s="74">
        <f>IF( AND( Raw!CC14&lt;3.5, ( (10^($JN$2*Raw!CB14))*(Raw!BO14) )/( (10^($JN$2*Raw!CB14))*(Raw!BN14))&lt;0.5 ),(10^($JN$2*Raw!CB14))*(Raw!BN14))</f>
        <v>4.9334240343047009</v>
      </c>
      <c r="JQ13" s="74">
        <f>IF( AND( Raw!CC14&lt;3.5, ( (10^($JN$2*Raw!CB14))*(Raw!BO14) )/( (10^($JN$2*Raw!CB14))*(Raw!BN14))&lt;0.5 ),(10^($JN$2*Raw!CB14))*(Raw!BO14))</f>
        <v>0.8803669720551659</v>
      </c>
      <c r="JS13">
        <v>50</v>
      </c>
      <c r="JW13">
        <v>50</v>
      </c>
      <c r="JX13">
        <v>2.7675675675675699</v>
      </c>
      <c r="JY13">
        <v>2.7675675675675699</v>
      </c>
      <c r="KA13">
        <v>50</v>
      </c>
      <c r="KB13">
        <v>2.7675675675675699</v>
      </c>
      <c r="KC13">
        <v>2.7675675675675699</v>
      </c>
      <c r="KE13">
        <v>210</v>
      </c>
      <c r="KF13">
        <v>2.3870694397065599</v>
      </c>
      <c r="KG13">
        <v>9.1594741380082806E-2</v>
      </c>
      <c r="KI13">
        <v>210</v>
      </c>
      <c r="KJ13">
        <v>2.3562799616490899</v>
      </c>
      <c r="KK13">
        <v>6.7938446449400402E-4</v>
      </c>
      <c r="KM13">
        <v>210</v>
      </c>
      <c r="KN13">
        <v>2.8981132075471701</v>
      </c>
      <c r="KO13">
        <v>1.36537050080917E-2</v>
      </c>
      <c r="KQ13">
        <f>Raw!CC14*1000</f>
        <v>80</v>
      </c>
      <c r="KR13">
        <f>Raw!N14</f>
        <v>1.6877040544124899</v>
      </c>
      <c r="KS13">
        <f>(1/ABS(Raw!BL14))*2</f>
        <v>6.7305356525455579E-2</v>
      </c>
      <c r="KU13">
        <f>Raw!CC14*1000</f>
        <v>80</v>
      </c>
      <c r="KV13">
        <f>Raw!N14</f>
        <v>1.6877040544124899</v>
      </c>
      <c r="KW13">
        <f>MIN(1/ABS(Raw!BN14)/2,0.8)</f>
        <v>0.10026969157787319</v>
      </c>
      <c r="KY13">
        <f>Raw!CC14*1000</f>
        <v>80</v>
      </c>
      <c r="KZ13">
        <f>Raw!CP14</f>
        <v>1.7181769797856801</v>
      </c>
      <c r="LA13">
        <f t="shared" si="11"/>
        <v>1.6877040544124899</v>
      </c>
      <c r="NJ13" s="76"/>
      <c r="NV13" s="76"/>
      <c r="OH13" s="76"/>
      <c r="OT13" s="76"/>
      <c r="PF13" s="76"/>
      <c r="PR13" s="76"/>
      <c r="QD13" s="76"/>
      <c r="QP13" s="76"/>
      <c r="RB13" s="76"/>
      <c r="RN13" s="76"/>
      <c r="RZ13" s="76"/>
      <c r="SL13" s="76"/>
      <c r="SX13" s="76"/>
      <c r="TJ13" s="76"/>
      <c r="TV13" s="76"/>
      <c r="UF13">
        <f>IF(Raw!CC14&lt;3.5,Raw!C14)</f>
        <v>617.77083090478095</v>
      </c>
      <c r="UH13">
        <f t="shared" si="49"/>
        <v>2044.0464369454396</v>
      </c>
      <c r="UI13">
        <f>UI3</f>
        <v>1</v>
      </c>
      <c r="UK13" t="b">
        <f>IF(Raw!CC14&gt;7,Raw!C14)</f>
        <v>0</v>
      </c>
      <c r="UM13">
        <f t="shared" si="50"/>
        <v>4321.9674053763729</v>
      </c>
      <c r="UN13">
        <f>UN3</f>
        <v>1</v>
      </c>
      <c r="UP13">
        <f>Raw!C14</f>
        <v>617.77083090478095</v>
      </c>
      <c r="UR13">
        <f t="shared" si="51"/>
        <v>3709.3699284767399</v>
      </c>
      <c r="US13">
        <f>US3</f>
        <v>1</v>
      </c>
      <c r="UU13" t="str">
        <f t="shared" si="54"/>
        <v xml:space="preserve"> </v>
      </c>
      <c r="UV13">
        <f>IF(AND(Raw!BL14&lt;$UU$3,Raw!BL14&gt;$UU$4),(Raw!C14)/((Raw!CC14*1000)^(1/3)))</f>
        <v>143.37190952296604</v>
      </c>
      <c r="UW13">
        <f>IF(AND(Raw!BL14&lt;$UU$3,Raw!BL14&gt;$UU$4),(10^($UU$2*Raw!CB14))*(Raw!D14))</f>
        <v>9.5076615312866958E-2</v>
      </c>
      <c r="UX13">
        <f>IF(AND(Raw!BL14&lt;$UU$3,Raw!BL14&gt;$UU$4),(10^($FM$2*Raw!CB14))*(Raw!E14))</f>
        <v>3.9128807847395197E-2</v>
      </c>
      <c r="UZ13">
        <f>Raw!C14</f>
        <v>617.77083090478095</v>
      </c>
      <c r="VA13">
        <f>((LOG10(Raw!CC15))+ABS(LOG10(MIN(Raw!CC$3:$CC212)))+0.3)/5</f>
        <v>0.18041199826559245</v>
      </c>
      <c r="VB13">
        <f>Raw!BQ14</f>
        <v>9.8000000000000007</v>
      </c>
      <c r="VE13">
        <f>(Raw!C14)/((Raw!CC14)^(1/2))</f>
        <v>2184.149718760093</v>
      </c>
      <c r="VF13">
        <f>((LOG10(Raw!CC15))+ABS(LOG10(MIN(Raw!CC$3:$CC212)))+0.3)/5</f>
        <v>0.18041199826559245</v>
      </c>
      <c r="VG13">
        <f>Raw!BQ14</f>
        <v>9.8000000000000007</v>
      </c>
      <c r="VK13">
        <f>(Raw!C14)/((Raw!CC14)^(1/2))</f>
        <v>2184.149718760093</v>
      </c>
      <c r="VL13">
        <f>Raw!BZ14</f>
        <v>248.16326570510901</v>
      </c>
      <c r="VM13">
        <f>MIN(Raw!BL15/150,0.6)</f>
        <v>7.6771750745427331E-2</v>
      </c>
      <c r="VO13">
        <f>(Raw!C14)/((Raw!CC14)^(1/2))</f>
        <v>2184.149718760093</v>
      </c>
      <c r="VP13">
        <f>Raw!BZ14</f>
        <v>248.16326570510901</v>
      </c>
      <c r="VQ13">
        <f>MIN(Raw!BN15/50,0.6)</f>
        <v>4.3766043379448998E-2</v>
      </c>
      <c r="VS13">
        <f>(Raw!C14)/((Raw!CC14)^(1/2))</f>
        <v>2184.149718760093</v>
      </c>
      <c r="VT13">
        <f>Raw!BZ14</f>
        <v>248.16326570510901</v>
      </c>
      <c r="VU13">
        <f>(LOG10(Raw!AS15)-LOG10(MIN(Raw!AS$3:AS$200)) + 0.1)/10</f>
        <v>0.34729460287344288</v>
      </c>
      <c r="VW13">
        <f>Raw!CB14</f>
        <v>5.4728000000000003</v>
      </c>
      <c r="VX13">
        <f>IF(ABS((Raw!BR14)-(Raw!CJ14))=343.0818,16.89,ABS((Raw!BR14)-(Raw!CJ14)))</f>
        <v>1.5277155316919959</v>
      </c>
      <c r="VY13">
        <f>(LOG10(Raw!C15)-LOG10(MIN(Raw!C$3:C$200)))/2</f>
        <v>0.40538024595993516</v>
      </c>
      <c r="WA13" s="78">
        <v>39379</v>
      </c>
      <c r="WB13">
        <f t="shared" si="12"/>
        <v>10</v>
      </c>
      <c r="WC13">
        <v>11</v>
      </c>
      <c r="WD13">
        <f>WD3</f>
        <v>3</v>
      </c>
      <c r="WF13">
        <v>0.02</v>
      </c>
      <c r="WG13">
        <f t="shared" si="13"/>
        <v>-1.6989700043360187</v>
      </c>
      <c r="WI13">
        <f t="shared" si="52"/>
        <v>-0.21684018923759416</v>
      </c>
      <c r="WJ13">
        <f>WJ3</f>
        <v>2</v>
      </c>
      <c r="WK13">
        <f t="shared" si="53"/>
        <v>22</v>
      </c>
      <c r="WL13">
        <f t="shared" si="35"/>
        <v>0.60695963621974092</v>
      </c>
      <c r="WN13">
        <f t="shared" si="36"/>
        <v>2200</v>
      </c>
      <c r="WO13">
        <f t="shared" si="14"/>
        <v>7.0183734302343002</v>
      </c>
      <c r="WQ13">
        <f>Raw!BP14</f>
        <v>0.31</v>
      </c>
      <c r="WR13">
        <f>Raw!BZ14</f>
        <v>248.16326570510901</v>
      </c>
      <c r="WT13">
        <f>Raw!N14</f>
        <v>1.6877040544124899</v>
      </c>
      <c r="WU13">
        <f>Raw!CP14</f>
        <v>1.7181769797856801</v>
      </c>
      <c r="WV13">
        <f t="shared" si="15"/>
        <v>3.047292537319013E-2</v>
      </c>
      <c r="WX13">
        <f>Raw!C14</f>
        <v>617.77083090478095</v>
      </c>
      <c r="WY13">
        <f>Raw!BP14</f>
        <v>0.31</v>
      </c>
      <c r="WZ13">
        <f>((LOG10(Raw!CC15))+ABS(LOG10(MIN(Raw!CC$3:$CC212)))+0.3)/5</f>
        <v>0.18041199826559245</v>
      </c>
      <c r="XD13">
        <f t="shared" si="37"/>
        <v>2200</v>
      </c>
      <c r="XE13">
        <f t="shared" si="16"/>
        <v>4.0528213194291887</v>
      </c>
      <c r="XG13">
        <f>(Raw!C14)/((Raw!CC14)^(1/2))</f>
        <v>2184.149718760093</v>
      </c>
      <c r="XH13">
        <f>Raw!BP14</f>
        <v>0.31</v>
      </c>
      <c r="XL13">
        <f t="shared" si="38"/>
        <v>2200</v>
      </c>
      <c r="XM13">
        <f t="shared" si="17"/>
        <v>1.6457546752867052</v>
      </c>
      <c r="XR13">
        <f>Raw!CB14</f>
        <v>5.4728000000000003</v>
      </c>
      <c r="XS13">
        <f>IF(ABS((Raw!BR14)-(Raw!CJ14))=343.0818,16.89,(Raw!BR14)-(Raw!CJ14))</f>
        <v>1.5277155316919959</v>
      </c>
      <c r="XT13">
        <f>(LOG10(Raw!C15)-LOG10(MIN(Raw!C$3:C$200)))/2</f>
        <v>0.40538024595993516</v>
      </c>
      <c r="XW13">
        <f t="shared" si="39"/>
        <v>2200</v>
      </c>
      <c r="XX13">
        <f t="shared" si="18"/>
        <v>8.7567525354100511</v>
      </c>
      <c r="YC13">
        <v>617.77083090478095</v>
      </c>
      <c r="YD13">
        <f>Raw!CC14</f>
        <v>0.08</v>
      </c>
      <c r="YE13">
        <f>((LOG10(Raw!CC15))+ABS(LOG10(MIN(Raw!CC$3:$CC212)))+0.3)/5</f>
        <v>0.18041199826559245</v>
      </c>
      <c r="YF13">
        <v>1.1848314760795999E-3</v>
      </c>
      <c r="YG13">
        <v>6.1709972712479296E-4</v>
      </c>
      <c r="YH13">
        <v>3.2003251154611199E-4</v>
      </c>
      <c r="YI13">
        <v>1.54274931781198E-4</v>
      </c>
      <c r="YJ13" s="10" t="s">
        <v>800</v>
      </c>
      <c r="YP13">
        <v>2</v>
      </c>
      <c r="YT13">
        <v>617.77083090478095</v>
      </c>
      <c r="YU13">
        <v>0.08</v>
      </c>
      <c r="YV13" s="79">
        <v>-2.54776373823692E-9</v>
      </c>
      <c r="YY13">
        <v>140</v>
      </c>
      <c r="YZ13" s="80">
        <v>1.11857811881874E-7</v>
      </c>
      <c r="ZB13">
        <v>1756.9036377135301</v>
      </c>
      <c r="ZC13">
        <v>1.95665165167749E-2</v>
      </c>
      <c r="ZE13">
        <v>3036.92921186378</v>
      </c>
      <c r="ZF13">
        <v>1.25275313934158E-2</v>
      </c>
      <c r="ZH13">
        <v>20</v>
      </c>
      <c r="ZI13">
        <v>1497.13</v>
      </c>
      <c r="ZK13">
        <f t="shared" si="40"/>
        <v>2220</v>
      </c>
      <c r="ZL13" s="81">
        <f t="shared" si="19"/>
        <v>7900.0381999515857</v>
      </c>
    </row>
    <row r="14" spans="1:688">
      <c r="A14" s="37">
        <f>Raw!CC15*1000</f>
        <v>80</v>
      </c>
      <c r="B14" s="37">
        <f>Raw!N15</f>
        <v>4.2809839197579196</v>
      </c>
      <c r="C14" s="37">
        <f>Raw!O15</f>
        <v>4.5408283444856999E-2</v>
      </c>
      <c r="E14" s="37">
        <f>(Raw!C15)/((Raw!CC15*1000)^(1/2))</f>
        <v>233.35357775157868</v>
      </c>
      <c r="F14" s="37">
        <f>Raw!N15</f>
        <v>4.2809839197579196</v>
      </c>
      <c r="G14" s="37">
        <f>Raw!O15</f>
        <v>4.5408283444856999E-2</v>
      </c>
      <c r="I14" s="37">
        <f>(Raw!C15)/((Raw!CC15*1000)^(1/3))</f>
        <v>484.39107025109269</v>
      </c>
      <c r="J14" s="37">
        <f>Raw!N15</f>
        <v>4.2809839197579196</v>
      </c>
      <c r="K14" s="37">
        <f>Raw!O15</f>
        <v>4.5408283444856999E-2</v>
      </c>
      <c r="M14" s="39">
        <f>Raw!CC15*1000</f>
        <v>80</v>
      </c>
      <c r="N14" s="39">
        <f>1/(Raw!R15)</f>
        <v>3.8460093896713614</v>
      </c>
      <c r="O14" s="39">
        <f>IF(1/(Raw!R15-Raw!S15)-1/(Raw!R15+Raw!S15)&gt;0,1/(Raw!R15-Raw!S15)-1/(Raw!R15+Raw!S15),2)</f>
        <v>6.8222046382310442E-2</v>
      </c>
      <c r="Q14" s="39">
        <f>(Raw!C15)/((Raw!CC15*1000)^(1/2))</f>
        <v>233.35357775157868</v>
      </c>
      <c r="R14" s="39">
        <f>1/(Raw!R15)</f>
        <v>3.8460093896713614</v>
      </c>
      <c r="S14" s="39">
        <f>IF(1/(Raw!R15-Raw!S15)-1/(Raw!R15+Raw!S15)&gt;0,1/(Raw!R15-Raw!S15)-1/(Raw!R15+Raw!S15),2)</f>
        <v>6.8222046382310442E-2</v>
      </c>
      <c r="U14" s="39">
        <f>(Raw!C15)/((Raw!CC15*1000)^(1/3))</f>
        <v>484.39107025109269</v>
      </c>
      <c r="V14" s="39">
        <f>1/(Raw!R15)</f>
        <v>3.8460093896713614</v>
      </c>
      <c r="W14" s="39">
        <f>IF(1/(Raw!R15-Raw!S15)-1/(Raw!R15+Raw!S15)&gt;0,1/(Raw!R15-Raw!S15)-1/(Raw!R15+Raw!S15),2)</f>
        <v>6.8222046382310442E-2</v>
      </c>
      <c r="Y14" s="41">
        <f>Raw!CC15*1000</f>
        <v>80</v>
      </c>
      <c r="Z14" s="41">
        <f>1/(Raw!AB15)</f>
        <v>4.2666666666666666</v>
      </c>
      <c r="AA14" s="41">
        <f>IF(1/(Raw!AB15-Raw!AC15)-1/(Raw!AB15+Raw!AC15)&gt;0,1/(Raw!AB15-Raw!AC15)-1/(Raw!AB15+Raw!AC15),5)</f>
        <v>1.9070916063930845</v>
      </c>
      <c r="AC14" s="41">
        <f>(Raw!C15)/((Raw!CC15*1000)^(1/2))</f>
        <v>233.35357775157868</v>
      </c>
      <c r="AD14" s="41">
        <f>1/(Raw!AB15)</f>
        <v>4.2666666666666666</v>
      </c>
      <c r="AE14" s="41">
        <f>IF(1/(Raw!AB15-Raw!AC15)-1/(Raw!AB15+Raw!AC15)&gt;0,1/(Raw!AB15-Raw!AC15)-1/(Raw!AB15+Raw!AC15),5)</f>
        <v>1.9070916063930845</v>
      </c>
      <c r="AG14" s="41">
        <f>(Raw!C15)/((Raw!CC15*1000)^(1/3))</f>
        <v>484.39107025109269</v>
      </c>
      <c r="AH14" s="41">
        <f>1/(Raw!AB15)</f>
        <v>4.2666666666666666</v>
      </c>
      <c r="AI14" s="41">
        <f>IF(1/(Raw!AB15-Raw!AC15)-1/(Raw!AB15+Raw!AC15)&gt;0,1/(Raw!AB15-Raw!AC15)-1/(Raw!AB15+Raw!AC15),5)</f>
        <v>1.9070916063930845</v>
      </c>
      <c r="AK14" s="43">
        <f>Raw!CC15*1000</f>
        <v>80</v>
      </c>
      <c r="AL14" s="43">
        <f>Raw!BL15</f>
        <v>11.5157626118141</v>
      </c>
      <c r="AM14" s="43">
        <f>Raw!BM15</f>
        <v>8.6790604991071305</v>
      </c>
      <c r="AO14" s="43">
        <f>(Raw!C15)/((Raw!CC15*1000)^(1/2))</f>
        <v>233.35357775157868</v>
      </c>
      <c r="AP14" s="43">
        <f>Raw!BL15</f>
        <v>11.5157626118141</v>
      </c>
      <c r="AQ14" s="43">
        <f>Raw!BM15</f>
        <v>8.6790604991071305</v>
      </c>
      <c r="AS14" s="43">
        <f>(Raw!C15)/((Raw!CC15*1000)^(1/3))</f>
        <v>484.39107025109269</v>
      </c>
      <c r="AT14" s="43">
        <f>Raw!BL15</f>
        <v>11.5157626118141</v>
      </c>
      <c r="AU14" s="43">
        <f>Raw!BM15</f>
        <v>8.6790604991071305</v>
      </c>
      <c r="AW14" s="21">
        <f>Raw!CC15*1000</f>
        <v>80</v>
      </c>
      <c r="AX14" s="21">
        <f>Raw!BN15</f>
        <v>2.18830216897245</v>
      </c>
      <c r="AY14" s="21">
        <f>Raw!BO15</f>
        <v>0.24676544525008101</v>
      </c>
      <c r="BA14" s="21">
        <f>(Raw!C15)/((Raw!CC15*1000)^(1/2))</f>
        <v>233.35357775157868</v>
      </c>
      <c r="BB14" s="21">
        <f>Raw!BN15</f>
        <v>2.18830216897245</v>
      </c>
      <c r="BC14" s="21">
        <f>Raw!BO15</f>
        <v>0.24676544525008101</v>
      </c>
      <c r="BE14" s="21">
        <f>(Raw!C15)/((Raw!CC15*1000)^(1/3))</f>
        <v>484.39107025109269</v>
      </c>
      <c r="BF14" s="21">
        <f>Raw!BN15</f>
        <v>2.18830216897245</v>
      </c>
      <c r="BG14" s="21">
        <f>Raw!BO15</f>
        <v>0.24676544525008101</v>
      </c>
      <c r="BI14" s="46">
        <f>Raw!C15</f>
        <v>2087.1778505812499</v>
      </c>
      <c r="BJ14" s="46">
        <f>(Raw!C15)/(Raw!CG15)</f>
        <v>0.30372203879238213</v>
      </c>
      <c r="BK14" s="46"/>
      <c r="BM14" s="47">
        <f>Raw!CC15*1000</f>
        <v>80</v>
      </c>
      <c r="BN14" s="47">
        <f>(Raw!C15)/(Raw!CG15)</f>
        <v>0.30372203879238213</v>
      </c>
      <c r="BO14" s="47"/>
      <c r="BQ14" s="46">
        <f>(Raw!C15)/((Raw!CC15*1000)^(1/2))</f>
        <v>233.35357775157868</v>
      </c>
      <c r="BR14" s="47">
        <f>(Raw!C15)/(Raw!CG15)</f>
        <v>0.30372203879238213</v>
      </c>
      <c r="BS14" s="47"/>
      <c r="BU14" s="49">
        <f>(Raw!C15)/((Raw!CC15*1000)^(1/3))</f>
        <v>484.39107025109269</v>
      </c>
      <c r="BV14" s="49">
        <f>(Raw!C15)/(Raw!CG15)</f>
        <v>0.30372203879238213</v>
      </c>
      <c r="BW14" s="49"/>
      <c r="BY14" s="51">
        <f>Raw!C15</f>
        <v>2087.1778505812499</v>
      </c>
      <c r="BZ14" s="51">
        <f>Raw!BS15</f>
        <v>0.33600000000000002</v>
      </c>
      <c r="CA14" s="51"/>
      <c r="CG14" s="55"/>
      <c r="CH14" s="55" t="e">
        <f t="shared" si="42"/>
        <v>#N/A</v>
      </c>
      <c r="CI14" s="55" t="e">
        <f>CI3</f>
        <v>#N/A</v>
      </c>
      <c r="CK14" s="55"/>
      <c r="CL14" s="55" t="e">
        <f t="shared" si="43"/>
        <v>#N/A</v>
      </c>
      <c r="CM14" s="55" t="e">
        <f>CM3</f>
        <v>#N/A</v>
      </c>
      <c r="CO14" s="57"/>
      <c r="CP14" s="57" t="e">
        <f t="shared" si="44"/>
        <v>#N/A</v>
      </c>
      <c r="CQ14" s="57" t="e">
        <f>CQ3</f>
        <v>#N/A</v>
      </c>
      <c r="CS14" s="57"/>
      <c r="CT14" s="57" t="e">
        <f t="shared" si="45"/>
        <v>#N/A</v>
      </c>
      <c r="CU14" s="57" t="e">
        <f>CU3</f>
        <v>#N/A</v>
      </c>
      <c r="CW14" s="57"/>
      <c r="CX14" s="57" t="e">
        <f t="shared" si="46"/>
        <v>#N/A</v>
      </c>
      <c r="CY14" s="57" t="e">
        <f>CY3</f>
        <v>#N/A</v>
      </c>
      <c r="DA14" s="57"/>
      <c r="DB14" s="57" t="e">
        <f t="shared" si="47"/>
        <v>#N/A</v>
      </c>
      <c r="DC14" s="57" t="e">
        <f>DC3</f>
        <v>#N/A</v>
      </c>
      <c r="DE14" s="57"/>
      <c r="DF14" s="57" t="e">
        <f t="shared" si="48"/>
        <v>#N/A</v>
      </c>
      <c r="DG14" s="57" t="e">
        <f>DG3</f>
        <v>#N/A</v>
      </c>
      <c r="DI14" s="59">
        <f t="shared" si="20"/>
        <v>1810</v>
      </c>
      <c r="DJ14" s="59">
        <f t="shared" si="0"/>
        <v>5.7474555676500918</v>
      </c>
      <c r="DL14" s="25">
        <f t="shared" si="21"/>
        <v>1810</v>
      </c>
      <c r="DM14" s="25">
        <f t="shared" si="1"/>
        <v>7.2695799737096847</v>
      </c>
      <c r="DO14" s="39">
        <f t="shared" si="2"/>
        <v>80</v>
      </c>
      <c r="DP14" s="39">
        <f t="shared" si="3"/>
        <v>3.8460093896713614</v>
      </c>
      <c r="DQ14" s="39">
        <f t="shared" si="4"/>
        <v>6.8222046382310442E-2</v>
      </c>
      <c r="DS14" s="39">
        <f t="shared" si="5"/>
        <v>233.35357775157868</v>
      </c>
      <c r="DT14" s="39">
        <f t="shared" si="6"/>
        <v>3.8460093896713614</v>
      </c>
      <c r="DU14" s="39">
        <f t="shared" si="7"/>
        <v>6.8222046382310442E-2</v>
      </c>
      <c r="DW14" s="39">
        <f t="shared" si="8"/>
        <v>484.39107025109269</v>
      </c>
      <c r="DX14" s="39">
        <f t="shared" si="9"/>
        <v>3.8460093896713614</v>
      </c>
      <c r="DY14" s="39">
        <f t="shared" si="10"/>
        <v>6.8222046382310442E-2</v>
      </c>
      <c r="EA14" s="61">
        <f>Raw!N15</f>
        <v>4.2809839197579196</v>
      </c>
      <c r="EB14" s="61">
        <f>Raw!O15</f>
        <v>4.5408283444856999E-2</v>
      </c>
      <c r="EC14" s="61">
        <f>1/Raw!R15</f>
        <v>3.8460093896713614</v>
      </c>
      <c r="ED14" s="61">
        <f>1/(Raw!R15-Raw!S15)-1/(Raw!R15+Raw!S15)</f>
        <v>6.8222046382310442E-2</v>
      </c>
      <c r="EF14" s="62">
        <f>Raw!N15</f>
        <v>4.2809839197579196</v>
      </c>
      <c r="EG14" s="61">
        <f>Raw!O15</f>
        <v>4.5408283444856999E-2</v>
      </c>
      <c r="EH14" s="61">
        <f>1/Raw!AB15</f>
        <v>4.2666666666666666</v>
      </c>
      <c r="EI14" s="61">
        <f>1/(Raw!AB15-Raw!AC15)-1/(Raw!AB15+Raw!AC15)</f>
        <v>1.9070916063930845</v>
      </c>
      <c r="EK14" s="37">
        <f>Raw!CB15</f>
        <v>14.535600000000001</v>
      </c>
      <c r="EL14" s="72">
        <f>(Raw!C15)/(Raw!CG15)</f>
        <v>0.30372203879238213</v>
      </c>
      <c r="EN14" s="37">
        <f>Raw!BS15</f>
        <v>0.33600000000000002</v>
      </c>
      <c r="EO14" s="72">
        <f>(Raw!C15)/(Raw!CG15)</f>
        <v>0.30372203879238213</v>
      </c>
      <c r="EQ14" s="64">
        <f>(Raw!C15)/((Raw!CC15*1000)^(1/3))</f>
        <v>484.39107025109269</v>
      </c>
      <c r="ER14" s="64">
        <f>Raw!BZ15</f>
        <v>412.65306138992298</v>
      </c>
      <c r="ET14" s="64">
        <f>Raw!BN15</f>
        <v>2.18830216897245</v>
      </c>
      <c r="EU14" s="64">
        <f>Raw!BZ15</f>
        <v>412.65306138992298</v>
      </c>
      <c r="EW14" s="66">
        <f>Raw!AI15</f>
        <v>1.6778945896364799E-3</v>
      </c>
      <c r="EX14" s="66">
        <f>Raw!BZ15</f>
        <v>412.65306138992298</v>
      </c>
      <c r="EZ14" s="73">
        <f>Raw!AI15</f>
        <v>1.6778945896364799E-3</v>
      </c>
      <c r="FA14" s="66">
        <f>Raw!F15</f>
        <v>0.108695970388705</v>
      </c>
      <c r="FB14" s="66">
        <f>Raw!G15</f>
        <v>4.99523496757414E-2</v>
      </c>
      <c r="FD14" s="66">
        <f>(Raw!C15)/((Raw!CC15*1000)^(1/3))</f>
        <v>484.39107025109269</v>
      </c>
      <c r="FE14" s="66">
        <f>(Raw!BZ15)*(Raw!AI15)</f>
        <v>0.69238833910308195</v>
      </c>
      <c r="FG14" s="59">
        <f>Raw!CJ15</f>
        <v>208.706573208913</v>
      </c>
      <c r="FH14" s="59">
        <f>Raw!BR15</f>
        <v>209.12100000000001</v>
      </c>
      <c r="FJ14" s="25">
        <f>Raw!CB15</f>
        <v>14.535600000000001</v>
      </c>
      <c r="FK14" s="25">
        <f>(Raw!BR15)-(Raw!CJ15)</f>
        <v>0.41442679108700986</v>
      </c>
      <c r="FM14" s="68" t="str">
        <f t="shared" si="22"/>
        <v xml:space="preserve"> </v>
      </c>
      <c r="FN14" s="68">
        <f>(Raw!C15)/((Raw!CC15*1000)^(1/3))</f>
        <v>484.39107025109269</v>
      </c>
      <c r="FO14" s="68">
        <f>(10^($FM$2*Raw!CB15))*(Raw!D15)</f>
        <v>4.739165731578731E-2</v>
      </c>
      <c r="FP14" s="68">
        <f>(10^($FM$2*Raw!CB15))*(Raw!E15)</f>
        <v>1.9237482858863827E-2</v>
      </c>
      <c r="FR14" s="68" t="str">
        <f t="shared" si="23"/>
        <v xml:space="preserve"> </v>
      </c>
      <c r="FS14" s="74">
        <f>(Raw!C15)/((Raw!CC15*1000)^(1/3))</f>
        <v>484.39107025109269</v>
      </c>
      <c r="FT14" s="68">
        <f>(10^($FR$2*Raw!CB15))*(Raw!F15)</f>
        <v>8.3637240629426582E-2</v>
      </c>
      <c r="FU14" s="68">
        <f>(10^($FR$2*Raw!CB15))*(Raw!G15)</f>
        <v>3.8436353021136294E-2</v>
      </c>
      <c r="FW14" s="68" t="str">
        <f t="shared" si="24"/>
        <v xml:space="preserve"> </v>
      </c>
      <c r="FX14" s="74">
        <f>(Raw!C15)/((Raw!CC15*1000)^(1/3))</f>
        <v>484.39107025109269</v>
      </c>
      <c r="FY14" s="74">
        <f>(10^($FW$2*Raw!CB15))*(Raw!BJ15)</f>
        <v>2.4736027753797456E-2</v>
      </c>
      <c r="FZ14" s="74">
        <f>(10^($FW$2*Raw!CB15))*(Raw!BK15)</f>
        <v>2.6089590483500624E-2</v>
      </c>
      <c r="GB14" s="68" t="str">
        <f t="shared" si="25"/>
        <v xml:space="preserve"> </v>
      </c>
      <c r="GC14" s="74">
        <f>IF(  ( (10^($FR$2*Raw!CB15))*(Raw!BM15) )/( (10^($FR$2*Raw!CB15))*(Raw!BL15))&lt;0.9,(Raw!C15)/((Raw!CC15*1000)^(1/3)) )</f>
        <v>484.39107025109269</v>
      </c>
      <c r="GD14" s="74">
        <f>IF(  ( (10^($FR$2*Raw!CB15))*(Raw!BM15) )/( (10^($FR$2*Raw!CB15))*(Raw!BL15))&lt;0.9, (10^($GB$2*Raw!CB15))*(Raw!BL15) )</f>
        <v>9.908955080611122</v>
      </c>
      <c r="GE14" s="74">
        <f>IF( ( (10^($FR$2*Raw!CB15))*(Raw!BM15) )/( (10^($FR$2*Raw!CB15))*(Raw!BL15))&lt;0.9, (10^($FR$2*Raw!CB15))*(Raw!BM15) )</f>
        <v>6.6781930259726021</v>
      </c>
      <c r="GG14" s="68" t="str">
        <f t="shared" si="26"/>
        <v xml:space="preserve"> </v>
      </c>
      <c r="GH14" s="74">
        <f>IF( ( (10^($GG$2*Raw!CB15))*(Raw!BO15) )/( (10^($GG$2*Raw!CB15))*(Raw!BN15))&lt;0.5,(Raw!C15)/((Raw!CC15*1000)^(1/3)))</f>
        <v>484.39107025109269</v>
      </c>
      <c r="GI14" s="74">
        <f>IF( ( (10^($GG$2*Raw!CB15))*(Raw!BO15) )/( (10^($GG$2*Raw!CB15))*(Raw!BN15))&lt;0.5,(10^($GG$2*Raw!CB15))*(Raw!BN15))</f>
        <v>1.7283484751450118</v>
      </c>
      <c r="GJ14" s="74">
        <f>IF( ( (10^($GG$2*Raw!CB15))*(Raw!BO15) )/( (10^($GG$2*Raw!CB15))*(Raw!BN15))&lt;0.5,(10^($GG$2*Raw!CB15))*(Raw!BO15))</f>
        <v>0.1948984409299952</v>
      </c>
      <c r="GL14">
        <f>(Raw!C15)/((Raw!CC15*1000)^(1/3))</f>
        <v>484.39107025109269</v>
      </c>
      <c r="GM14" s="75">
        <f>Raw!U15</f>
        <v>0.267333984375</v>
      </c>
      <c r="GN14" s="75">
        <f>(LOG(Raw!CC15)+5)/25</f>
        <v>0.15612359947967774</v>
      </c>
      <c r="GO14">
        <f>(Raw!C15)/((Raw!CC15*1000)^(1/3))</f>
        <v>484.39107025109269</v>
      </c>
      <c r="GP14" s="75">
        <f>Raw!W15</f>
        <v>0.2783203125</v>
      </c>
      <c r="GR14">
        <f>(Raw!C15)/((Raw!CC15*1000)^(1/3))</f>
        <v>484.39107025109269</v>
      </c>
      <c r="GS14" s="75">
        <f>Raw!AE15</f>
        <v>0.3125</v>
      </c>
      <c r="GU14">
        <f>(Raw!C15)/((Raw!CC15*1000)^(1/3))</f>
        <v>484.39107025109269</v>
      </c>
      <c r="GV14" s="75">
        <f>Raw!AG15</f>
        <v>0.80078125</v>
      </c>
      <c r="GX14">
        <f>(Raw!C15)/((Raw!CC15*1000)^(1/3))</f>
        <v>484.39107025109269</v>
      </c>
      <c r="GY14">
        <f>Raw!BQ15</f>
        <v>1.8</v>
      </c>
      <c r="HA14">
        <f>Raw!C15</f>
        <v>2087.1778505812499</v>
      </c>
      <c r="HB14" s="75">
        <f>Raw!U15</f>
        <v>0.267333984375</v>
      </c>
      <c r="HC14" s="4"/>
      <c r="HD14">
        <f>Raw!C15</f>
        <v>2087.1778505812499</v>
      </c>
      <c r="HE14" s="75">
        <f>Raw!W15</f>
        <v>0.2783203125</v>
      </c>
      <c r="HG14">
        <f>Raw!C15</f>
        <v>2087.1778505812499</v>
      </c>
      <c r="HH14" s="75">
        <f>Raw!AE15</f>
        <v>0.3125</v>
      </c>
      <c r="HJ14">
        <f>Raw!C15</f>
        <v>2087.1778505812499</v>
      </c>
      <c r="HK14" s="75">
        <f>Raw!AG15</f>
        <v>0.80078125</v>
      </c>
      <c r="HM14">
        <f>Raw!C15</f>
        <v>2087.1778505812499</v>
      </c>
      <c r="HN14">
        <f>Raw!BQ15</f>
        <v>1.8</v>
      </c>
      <c r="HP14">
        <f>Raw!CC15*1000</f>
        <v>80</v>
      </c>
      <c r="HQ14">
        <f>Raw!N15</f>
        <v>4.2809839197579196</v>
      </c>
      <c r="HR14">
        <f>MIN(ABS(Raw!CB15)/100,0.3)</f>
        <v>0.14535600000000001</v>
      </c>
      <c r="HS14" t="str">
        <f>IF( Raw!CB15&gt;0,"@rgb(255,0,0)","@rgb(0,128,255)" )</f>
        <v>@rgb(255,0,0)</v>
      </c>
      <c r="HU14" t="str">
        <f t="shared" si="27"/>
        <v xml:space="preserve"> </v>
      </c>
      <c r="HV14" t="b">
        <f>IF(Raw!CC15&gt;7,(Raw!C15)/((Raw!CC15*1000)^(1/3)))</f>
        <v>0</v>
      </c>
      <c r="HW14" t="b">
        <f>IF(Raw!CC15&gt;7,(10^($FM$2*Raw!CB15))*(Raw!D15))</f>
        <v>0</v>
      </c>
      <c r="HX14" t="b">
        <f>IF(Raw!CC15&gt;7,(10^($HU$2*Raw!CB15))*(Raw!E15))</f>
        <v>0</v>
      </c>
      <c r="IA14" t="b">
        <f>IF(Raw!CC15&gt;7,(Raw!C15)/((Raw!CC15*1000)^(1/3)))</f>
        <v>0</v>
      </c>
      <c r="IB14" t="b">
        <f>IF(Raw!CC15&gt;7,(10^($HZ$2*Raw!CB15))*(Raw!F15))</f>
        <v>0</v>
      </c>
      <c r="IC14" t="b">
        <f>IF(Raw!CC15&gt;7,(10^($HZ$2*Raw!CB15))*(Raw!G15))</f>
        <v>0</v>
      </c>
      <c r="IF14" t="b">
        <f>IF(Raw!CC15&gt;7,(Raw!C15)/((Raw!CC15*1000)^(1/3)))</f>
        <v>0</v>
      </c>
      <c r="IG14" t="b">
        <f>IF(Raw!CC15&gt;7,(10^($IE$2*Raw!CB15))*(Raw!BJ15))</f>
        <v>0</v>
      </c>
      <c r="IH14" t="b">
        <f>IF(Raw!CC15&gt;7,(10^($IE$2*Raw!CB15))*(Raw!BK15))</f>
        <v>0</v>
      </c>
      <c r="IJ14" t="str">
        <f t="shared" si="28"/>
        <v xml:space="preserve"> </v>
      </c>
      <c r="IK14" t="b">
        <f>IF(Raw!CC15&gt;7,(Raw!C15)/((Raw!CC15*1000)^(1/3)))</f>
        <v>0</v>
      </c>
      <c r="IL14" t="b">
        <f>IF(Raw!CC15&gt;7,(10^($IJ$2*Raw!CB15))*(Raw!BL15))</f>
        <v>0</v>
      </c>
      <c r="IM14" t="b">
        <f>IF(Raw!CC15&gt;7,(10^($IJ$2*Raw!CB15))*(Raw!BM15))</f>
        <v>0</v>
      </c>
      <c r="IO14" t="str">
        <f t="shared" si="29"/>
        <v xml:space="preserve"> </v>
      </c>
      <c r="IP14" t="b">
        <f>IF(Raw!CC15&gt;7,(Raw!C15)/((Raw!CC15*1000)^(1/3)))</f>
        <v>0</v>
      </c>
      <c r="IQ14" t="b">
        <f>IF(Raw!CC15&gt;7,(10^($IO$2*Raw!CB15))*(Raw!BN15))</f>
        <v>0</v>
      </c>
      <c r="IR14" t="b">
        <f>IF(Raw!CC15&gt;7,(10^($IO$2*Raw!CB15))*(Raw!BO15))</f>
        <v>0</v>
      </c>
      <c r="IT14" s="68" t="str">
        <f t="shared" si="30"/>
        <v xml:space="preserve"> </v>
      </c>
      <c r="IU14" s="68">
        <f>IF(Raw!CC15&lt;3.5,(Raw!C15)/((Raw!CC15*1000)^(1/3)))</f>
        <v>484.39107025109269</v>
      </c>
      <c r="IV14" s="68">
        <f>IF(Raw!CC15&lt;3.5,(10^($IT$2*Raw!CB15))*(Raw!D15))</f>
        <v>4.7757884898839198E-2</v>
      </c>
      <c r="IW14" s="68">
        <f>IF(Raw!CC15&lt;3.5,(10^($IT$2*Raw!CB15))*(Raw!E15))</f>
        <v>1.9386143978783282E-2</v>
      </c>
      <c r="IY14" s="68" t="str">
        <f t="shared" si="31"/>
        <v xml:space="preserve"> </v>
      </c>
      <c r="IZ14" s="74">
        <f>IF(Raw!CC15&lt;3.5,(Raw!C15)/((Raw!CC15*1000)^(1/3)))</f>
        <v>484.39107025109269</v>
      </c>
      <c r="JA14" s="68">
        <f>IF(Raw!CC15&lt;3.5,(10^($IY$2*Raw!CB15))*(Raw!F15))</f>
        <v>8.4424726830732363E-2</v>
      </c>
      <c r="JB14" s="68">
        <f>IF(Raw!CC15&lt;3.5,(10^($IY$2*Raw!CB15))*(Raw!G15))</f>
        <v>3.8798250393704714E-2</v>
      </c>
      <c r="JD14" s="68" t="str">
        <f t="shared" si="32"/>
        <v xml:space="preserve"> </v>
      </c>
      <c r="JE14" s="74">
        <f>IF(Raw!CC15&lt;3.5,(Raw!C15)/((Raw!CC15*1000)^(1/3)))</f>
        <v>484.39107025109269</v>
      </c>
      <c r="JF14" s="74">
        <f>IF(Raw!CC15&lt;3.5,(10^($JD$2*Raw!CB15))*(Raw!BJ15))</f>
        <v>2.4130905312282257E-2</v>
      </c>
      <c r="JG14" s="74">
        <f>IF(Raw!CC15&lt;3.5,(10^($JD$2*Raw!CB15))*(Raw!BK15))</f>
        <v>2.5451355563624128E-2</v>
      </c>
      <c r="JI14" s="68" t="str">
        <f t="shared" si="33"/>
        <v xml:space="preserve"> </v>
      </c>
      <c r="JJ14" s="74">
        <f>IF( AND( Raw!CC15&lt;3.5, ( (10^($JI$2*Raw!CB15))*(Raw!BM15) )/( (10^($JI$2*Raw!CB15))*(Raw!BL15))&lt;0.9 ),(Raw!C15)/((Raw!CC15*1000)^(1/3)) )</f>
        <v>484.39107025109269</v>
      </c>
      <c r="JK14" s="74">
        <f>IF( AND( Raw!CC15&lt;3.5, ( (10^($JI$2*Raw!CB15))*(Raw!BM15) )/( (10^($JI$2*Raw!CB15))*(Raw!BL15))&lt;0.9 ), (10^($JI$2*Raw!CB15))*(Raw!BL15) )</f>
        <v>10.737750279779499</v>
      </c>
      <c r="JL14" s="74">
        <f>IF( AND( Raw!CC15&lt;3.5, ( (10^($JI$2*Raw!CB15))*(Raw!BM15) )/( (10^($JI$2*Raw!CB15))*(Raw!BL15))&lt;0.9 ), (10^($JI$2*Raw!CB15))*(Raw!BM15) )</f>
        <v>8.0926975871231352</v>
      </c>
      <c r="JN14" s="68" t="str">
        <f t="shared" si="34"/>
        <v xml:space="preserve"> </v>
      </c>
      <c r="JO14" s="74">
        <f>IF( AND( Raw!CC15&lt;3.5, ( (10^($JN$2*Raw!CB15))*(Raw!BO15) )/( (10^($JN$2*Raw!CB15))*(Raw!BN15))&lt;0.5 ),(Raw!C15)/((Raw!CC15*1000)^(1/3)))</f>
        <v>484.39107025109269</v>
      </c>
      <c r="JP14" s="74">
        <f>IF( AND( Raw!CC15&lt;3.5, ( (10^($JN$2*Raw!CB15))*(Raw!BO15) )/( (10^($JN$2*Raw!CB15))*(Raw!BN15))&lt;0.5 ),(10^($JN$2*Raw!CB15))*(Raw!BN15))</f>
        <v>2.1269242889347812</v>
      </c>
      <c r="JQ14" s="74">
        <f>IF( AND( Raw!CC15&lt;3.5, ( (10^($JN$2*Raw!CB15))*(Raw!BO15) )/( (10^($JN$2*Raw!CB15))*(Raw!BN15))&lt;0.5 ),(10^($JN$2*Raw!CB15))*(Raw!BO15))</f>
        <v>0.23984412510026212</v>
      </c>
      <c r="JS14">
        <v>20</v>
      </c>
      <c r="JW14">
        <v>20</v>
      </c>
      <c r="JX14">
        <v>3.7236363636363601</v>
      </c>
      <c r="JY14">
        <v>3.7236363636363601</v>
      </c>
      <c r="KA14">
        <v>20</v>
      </c>
      <c r="KB14">
        <v>3.7236363636363601</v>
      </c>
      <c r="KC14">
        <v>3.7236363636363601</v>
      </c>
      <c r="KE14">
        <v>250</v>
      </c>
      <c r="KF14">
        <v>4.32702267373634</v>
      </c>
      <c r="KG14">
        <v>0.42410656577544598</v>
      </c>
      <c r="KI14">
        <v>250</v>
      </c>
      <c r="KJ14">
        <v>3.7882080924855499</v>
      </c>
      <c r="KK14">
        <v>1.43304844910319E-4</v>
      </c>
      <c r="KM14">
        <v>250</v>
      </c>
      <c r="KN14">
        <v>4.0960000000000001</v>
      </c>
      <c r="KO14">
        <v>0.1</v>
      </c>
      <c r="KQ14">
        <f>Raw!CC15*1000</f>
        <v>80</v>
      </c>
      <c r="KR14">
        <f>Raw!N15</f>
        <v>4.2809839197579196</v>
      </c>
      <c r="KS14">
        <f>(1/ABS(Raw!BL15))*2</f>
        <v>0.17367499378184353</v>
      </c>
      <c r="KU14">
        <f>Raw!CC15*1000</f>
        <v>80</v>
      </c>
      <c r="KV14">
        <f>Raw!N15</f>
        <v>4.2809839197579196</v>
      </c>
      <c r="KW14">
        <f>MIN(1/ABS(Raw!BN15)/2,0.8)</f>
        <v>0.22848764082465928</v>
      </c>
      <c r="KY14">
        <f>Raw!CC15*1000</f>
        <v>80</v>
      </c>
      <c r="KZ14">
        <f>Raw!CP15</f>
        <v>4.4961623013026601</v>
      </c>
      <c r="LA14">
        <f t="shared" si="11"/>
        <v>4.2809839197579196</v>
      </c>
      <c r="LO14" s="4"/>
      <c r="NJ14" s="76"/>
      <c r="NV14" s="76"/>
      <c r="OH14" s="76"/>
      <c r="OT14" s="76"/>
      <c r="PF14" s="76"/>
      <c r="PR14" s="76"/>
      <c r="QD14" s="76"/>
      <c r="QP14" s="76"/>
      <c r="RB14" s="76"/>
      <c r="RN14" s="76"/>
      <c r="RZ14" s="76"/>
      <c r="SL14" s="76"/>
      <c r="SX14" s="76"/>
      <c r="TJ14" s="76"/>
      <c r="TV14" s="76"/>
      <c r="UF14">
        <f>IF(Raw!CC15&lt;3.5,Raw!C15)</f>
        <v>2087.1778505812499</v>
      </c>
      <c r="UH14">
        <f t="shared" si="49"/>
        <v>2216.1810806399835</v>
      </c>
      <c r="UI14">
        <f>UI3</f>
        <v>1</v>
      </c>
      <c r="UK14" t="b">
        <f>IF(Raw!CC15&gt;7,Raw!C15)</f>
        <v>0</v>
      </c>
      <c r="UM14">
        <f t="shared" si="50"/>
        <v>4645.3194613015557</v>
      </c>
      <c r="UN14">
        <f>UN3</f>
        <v>1</v>
      </c>
      <c r="UP14">
        <f>Raw!C15</f>
        <v>2087.1778505812499</v>
      </c>
      <c r="UR14">
        <f t="shared" si="51"/>
        <v>4048.0369213244139</v>
      </c>
      <c r="US14">
        <f>US3</f>
        <v>1</v>
      </c>
      <c r="UU14" t="str">
        <f t="shared" si="54"/>
        <v xml:space="preserve"> </v>
      </c>
      <c r="UV14" t="b">
        <f>IF(AND(Raw!BL15&lt;$UU$3,Raw!BL15&gt;$UU$4),(Raw!C15)/((Raw!CC15*1000)^(1/3)))</f>
        <v>0</v>
      </c>
      <c r="UW14" t="b">
        <f>IF(AND(Raw!BL15&lt;$UU$3,Raw!BL15&gt;$UU$4),(10^($UU$2*Raw!CB15))*(Raw!D15))</f>
        <v>0</v>
      </c>
      <c r="UX14" t="b">
        <f>IF(AND(Raw!BL15&lt;$UU$3,Raw!BL15&gt;$UU$4),(10^($FM$2*Raw!CB15))*(Raw!E15))</f>
        <v>0</v>
      </c>
      <c r="UZ14">
        <f>Raw!C15</f>
        <v>2087.1778505812499</v>
      </c>
      <c r="VA14">
        <f>((LOG10(Raw!CC16))+ABS(LOG10(MIN(Raw!CC$3:$CC213)))+0.3)/5</f>
        <v>0.1395880017344075</v>
      </c>
      <c r="VB14">
        <f>Raw!BQ15</f>
        <v>1.8</v>
      </c>
      <c r="VE14">
        <f>(Raw!C15)/((Raw!CC15)^(1/2))</f>
        <v>7379.2880584418226</v>
      </c>
      <c r="VF14">
        <f>((LOG10(Raw!CC16))+ABS(LOG10(MIN(Raw!CC$3:$CC213)))+0.3)/5</f>
        <v>0.1395880017344075</v>
      </c>
      <c r="VG14">
        <f>Raw!BQ15</f>
        <v>1.8</v>
      </c>
      <c r="VK14">
        <f>(Raw!C15)/((Raw!CC15)^(1/2))</f>
        <v>7379.2880584418226</v>
      </c>
      <c r="VL14">
        <f>Raw!BZ15</f>
        <v>412.65306138992298</v>
      </c>
      <c r="VM14">
        <f>MIN(Raw!BL16/150,0.6)</f>
        <v>9.5249788936341992E-2</v>
      </c>
      <c r="VO14">
        <f>(Raw!C15)/((Raw!CC15)^(1/2))</f>
        <v>7379.2880584418226</v>
      </c>
      <c r="VP14">
        <f>Raw!BZ15</f>
        <v>412.65306138992298</v>
      </c>
      <c r="VQ14">
        <f>MIN(Raw!BN16/50,0.6)</f>
        <v>5.75643723632688E-2</v>
      </c>
      <c r="VS14">
        <f>(Raw!C15)/((Raw!CC15)^(1/2))</f>
        <v>7379.2880584418226</v>
      </c>
      <c r="VT14">
        <f>Raw!BZ15</f>
        <v>412.65306138992298</v>
      </c>
      <c r="VU14">
        <f>(LOG10(Raw!AS16)-LOG10(MIN(Raw!AS$3:AS$200)) + 0.1)/10</f>
        <v>0.18798590734233933</v>
      </c>
      <c r="VW14">
        <f>Raw!CB15</f>
        <v>14.535600000000001</v>
      </c>
      <c r="VX14">
        <f>IF(ABS((Raw!BR15)-(Raw!CJ15))=343.0818,16.89,ABS((Raw!BR15)-(Raw!CJ15)))</f>
        <v>0.41442679108700986</v>
      </c>
      <c r="VY14">
        <f>(LOG10(Raw!C16)-LOG10(MIN(Raw!C$3:C$200)))/2</f>
        <v>0.4631665722689744</v>
      </c>
      <c r="WA14" s="78">
        <v>39377</v>
      </c>
      <c r="WB14">
        <f t="shared" si="12"/>
        <v>10</v>
      </c>
      <c r="WC14">
        <v>12</v>
      </c>
      <c r="WD14">
        <f>WD3</f>
        <v>3</v>
      </c>
      <c r="WF14">
        <v>0.04</v>
      </c>
      <c r="WG14">
        <f t="shared" si="13"/>
        <v>-1.3979400086720375</v>
      </c>
      <c r="WI14">
        <f t="shared" si="52"/>
        <v>-6.8627207727751716E-2</v>
      </c>
      <c r="WJ14">
        <f>WJ3</f>
        <v>2</v>
      </c>
      <c r="WK14">
        <f t="shared" si="53"/>
        <v>24</v>
      </c>
      <c r="WL14">
        <f t="shared" si="35"/>
        <v>0.85383271753466472</v>
      </c>
      <c r="WN14">
        <f t="shared" si="36"/>
        <v>2400</v>
      </c>
      <c r="WO14">
        <f t="shared" si="14"/>
        <v>6.3628467000981388</v>
      </c>
      <c r="WQ14">
        <f>Raw!BP15</f>
        <v>0.13</v>
      </c>
      <c r="WR14">
        <f>Raw!BZ15</f>
        <v>412.65306138992298</v>
      </c>
      <c r="WT14">
        <f>Raw!N15</f>
        <v>4.2809839197579196</v>
      </c>
      <c r="WU14">
        <f>Raw!CP15</f>
        <v>4.4961623013026601</v>
      </c>
      <c r="WV14">
        <f t="shared" si="15"/>
        <v>0.21517838154474056</v>
      </c>
      <c r="WX14">
        <f>Raw!C15</f>
        <v>2087.1778505812499</v>
      </c>
      <c r="WY14">
        <f>Raw!BP15</f>
        <v>0.13</v>
      </c>
      <c r="WZ14">
        <f>((LOG10(Raw!CC16))+ABS(LOG10(MIN(Raw!CC$3:$CC213)))+0.3)/5</f>
        <v>0.1395880017344075</v>
      </c>
      <c r="XD14">
        <f t="shared" si="37"/>
        <v>2400</v>
      </c>
      <c r="XE14">
        <f t="shared" si="16"/>
        <v>3.0337714743767492</v>
      </c>
      <c r="XG14">
        <f>(Raw!C15)/((Raw!CC15)^(1/2))</f>
        <v>7379.2880584418226</v>
      </c>
      <c r="XH14">
        <f>Raw!BP15</f>
        <v>0.13</v>
      </c>
      <c r="XL14">
        <f t="shared" si="38"/>
        <v>2400</v>
      </c>
      <c r="XM14">
        <f t="shared" si="17"/>
        <v>1.5122617938167568</v>
      </c>
      <c r="XR14">
        <f>Raw!CB15</f>
        <v>14.535600000000001</v>
      </c>
      <c r="XS14">
        <f>IF(ABS((Raw!BR15)-(Raw!CJ15))=343.0818,16.89,(Raw!BR15)-(Raw!CJ15))</f>
        <v>0.41442679108700986</v>
      </c>
      <c r="XT14">
        <f>(LOG10(Raw!C16)-LOG10(MIN(Raw!C$3:C$200)))/2</f>
        <v>0.4631665722689744</v>
      </c>
      <c r="XW14">
        <f t="shared" si="39"/>
        <v>2400</v>
      </c>
      <c r="XX14">
        <f t="shared" si="18"/>
        <v>8.3784588002281328</v>
      </c>
      <c r="YC14">
        <v>2087.1778505812499</v>
      </c>
      <c r="YD14">
        <f>Raw!CC15</f>
        <v>0.08</v>
      </c>
      <c r="YE14">
        <f>((LOG10(Raw!CC16))+ABS(LOG10(MIN(Raw!CC$3:$CC213)))+0.3)/5</f>
        <v>0.1395880017344075</v>
      </c>
      <c r="YF14">
        <v>0.70588548145012897</v>
      </c>
      <c r="YG14">
        <v>0.123124801825889</v>
      </c>
      <c r="YH14">
        <v>2.53223234645517E-2</v>
      </c>
      <c r="YI14">
        <v>5.4783923663985004E-3</v>
      </c>
      <c r="YJ14">
        <v>1.0113974688527099E-3</v>
      </c>
      <c r="YP14">
        <v>1</v>
      </c>
      <c r="YT14">
        <v>2087.1778505812499</v>
      </c>
      <c r="YU14">
        <v>0.08</v>
      </c>
      <c r="YV14" s="79">
        <v>7.2558471178513102E-9</v>
      </c>
      <c r="YY14">
        <v>18420</v>
      </c>
      <c r="YZ14">
        <v>-0.14352703671682401</v>
      </c>
      <c r="ZB14">
        <v>2038.5</v>
      </c>
      <c r="ZC14">
        <v>3.79776248443811E-3</v>
      </c>
      <c r="ZE14">
        <v>8929.4321847272004</v>
      </c>
      <c r="ZF14">
        <v>-1.5952796956662301</v>
      </c>
      <c r="ZK14">
        <f t="shared" si="40"/>
        <v>2420</v>
      </c>
      <c r="ZL14" s="81">
        <f t="shared" si="19"/>
        <v>8127.4123118598218</v>
      </c>
    </row>
    <row r="15" spans="1:688">
      <c r="A15" s="37">
        <f>Raw!CC16*1000</f>
        <v>50</v>
      </c>
      <c r="B15" s="37">
        <f>Raw!N16</f>
        <v>1.1960517328653399</v>
      </c>
      <c r="C15" s="37">
        <f>Raw!O16</f>
        <v>4.5527142924425897E-2</v>
      </c>
      <c r="E15" s="37">
        <f>(Raw!C16)/((Raw!CC16*1000)^(1/2))</f>
        <v>385.16525890698728</v>
      </c>
      <c r="F15" s="37">
        <f>Raw!N16</f>
        <v>1.1960517328653399</v>
      </c>
      <c r="G15" s="37">
        <f>Raw!O16</f>
        <v>4.5527142924425897E-2</v>
      </c>
      <c r="I15" s="37">
        <f>(Raw!C16)/((Raw!CC16*1000)^(1/3))</f>
        <v>739.27969006539831</v>
      </c>
      <c r="J15" s="37">
        <f>Raw!N16</f>
        <v>1.1960517328653399</v>
      </c>
      <c r="K15" s="37">
        <f>Raw!O16</f>
        <v>4.5527142924425897E-2</v>
      </c>
      <c r="M15" s="39">
        <f>Raw!CC16*1000</f>
        <v>50</v>
      </c>
      <c r="N15" s="39">
        <f>1/(Raw!R16)</f>
        <v>1.735593220338983</v>
      </c>
      <c r="O15" s="39">
        <f>IF(1/(Raw!R16-Raw!S16)-1/(Raw!R16+Raw!S16)&gt;0,1/(Raw!R16-Raw!S16)-1/(Raw!R16+Raw!S16),2)</f>
        <v>8.9793315741298674E-2</v>
      </c>
      <c r="Q15" s="39">
        <f>(Raw!C16)/((Raw!CC16*1000)^(1/2))</f>
        <v>385.16525890698728</v>
      </c>
      <c r="R15" s="39">
        <f>1/(Raw!R16)</f>
        <v>1.735593220338983</v>
      </c>
      <c r="S15" s="39">
        <f>IF(1/(Raw!R16-Raw!S16)-1/(Raw!R16+Raw!S16)&gt;0,1/(Raw!R16-Raw!S16)-1/(Raw!R16+Raw!S16),2)</f>
        <v>8.9793315741298674E-2</v>
      </c>
      <c r="U15" s="39">
        <f>(Raw!C16)/((Raw!CC16*1000)^(1/3))</f>
        <v>739.27969006539831</v>
      </c>
      <c r="V15" s="39">
        <f>1/(Raw!R16)</f>
        <v>1.735593220338983</v>
      </c>
      <c r="W15" s="39">
        <f>IF(1/(Raw!R16-Raw!S16)-1/(Raw!R16+Raw!S16)&gt;0,1/(Raw!R16-Raw!S16)-1/(Raw!R16+Raw!S16),2)</f>
        <v>8.9793315741298674E-2</v>
      </c>
      <c r="Y15" s="41">
        <f>Raw!CC16*1000</f>
        <v>50</v>
      </c>
      <c r="Z15" s="41">
        <f>1/(Raw!AB16)</f>
        <v>1.7655172413793103</v>
      </c>
      <c r="AA15" s="41">
        <f>IF(1/(Raw!AB16-Raw!AC16)-1/(Raw!AB16+Raw!AC16)&gt;0,1/(Raw!AB16-Raw!AC16)-1/(Raw!AB16+Raw!AC16),5)</f>
        <v>2.9160171560697057E-2</v>
      </c>
      <c r="AC15" s="41">
        <f>(Raw!C16)/((Raw!CC16*1000)^(1/2))</f>
        <v>385.16525890698728</v>
      </c>
      <c r="AD15" s="41">
        <f>1/(Raw!AB16)</f>
        <v>1.7655172413793103</v>
      </c>
      <c r="AE15" s="41">
        <f>IF(1/(Raw!AB16-Raw!AC16)-1/(Raw!AB16+Raw!AC16)&gt;0,1/(Raw!AB16-Raw!AC16)-1/(Raw!AB16+Raw!AC16),5)</f>
        <v>2.9160171560697057E-2</v>
      </c>
      <c r="AG15" s="41">
        <f>(Raw!C16)/((Raw!CC16*1000)^(1/3))</f>
        <v>739.27969006539831</v>
      </c>
      <c r="AH15" s="41">
        <f>1/(Raw!AB16)</f>
        <v>1.7655172413793103</v>
      </c>
      <c r="AI15" s="41">
        <f>IF(1/(Raw!AB16-Raw!AC16)-1/(Raw!AB16+Raw!AC16)&gt;0,1/(Raw!AB16-Raw!AC16)-1/(Raw!AB16+Raw!AC16),5)</f>
        <v>2.9160171560697057E-2</v>
      </c>
      <c r="AK15" s="43">
        <f>Raw!CC16*1000</f>
        <v>50</v>
      </c>
      <c r="AL15" s="43">
        <f>Raw!BL16</f>
        <v>14.2874683404513</v>
      </c>
      <c r="AM15" s="43">
        <f>Raw!BM16</f>
        <v>9.3661801012106594</v>
      </c>
      <c r="AO15" s="43">
        <f>(Raw!C16)/((Raw!CC16*1000)^(1/2))</f>
        <v>385.16525890698728</v>
      </c>
      <c r="AP15" s="43">
        <f>Raw!BL16</f>
        <v>14.2874683404513</v>
      </c>
      <c r="AQ15" s="43">
        <f>Raw!BM16</f>
        <v>9.3661801012106594</v>
      </c>
      <c r="AS15" s="43">
        <f>(Raw!C16)/((Raw!CC16*1000)^(1/3))</f>
        <v>739.27969006539831</v>
      </c>
      <c r="AT15" s="43">
        <f>Raw!BL16</f>
        <v>14.2874683404513</v>
      </c>
      <c r="AU15" s="43">
        <f>Raw!BM16</f>
        <v>9.3661801012106594</v>
      </c>
      <c r="AW15" s="21">
        <f>Raw!CC16*1000</f>
        <v>50</v>
      </c>
      <c r="AX15" s="21">
        <f>Raw!BN16</f>
        <v>2.8782186181634399</v>
      </c>
      <c r="AY15" s="21">
        <f>Raw!BO16</f>
        <v>0.43914668148575697</v>
      </c>
      <c r="BA15" s="21">
        <f>(Raw!C16)/((Raw!CC16*1000)^(1/2))</f>
        <v>385.16525890698728</v>
      </c>
      <c r="BB15" s="21">
        <f>Raw!BN16</f>
        <v>2.8782186181634399</v>
      </c>
      <c r="BC15" s="21">
        <f>Raw!BO16</f>
        <v>0.43914668148575697</v>
      </c>
      <c r="BE15" s="21">
        <f>(Raw!C16)/((Raw!CC16*1000)^(1/3))</f>
        <v>739.27969006539831</v>
      </c>
      <c r="BF15" s="21">
        <f>Raw!BN16</f>
        <v>2.8782186181634399</v>
      </c>
      <c r="BG15" s="21">
        <f>Raw!BO16</f>
        <v>0.43914668148575697</v>
      </c>
      <c r="BI15" s="46">
        <f>Raw!C16</f>
        <v>2723.5296645060298</v>
      </c>
      <c r="BJ15" s="46">
        <f>(Raw!C16)/(Raw!CG16)</f>
        <v>0.32109522099811716</v>
      </c>
      <c r="BK15" s="46"/>
      <c r="BM15" s="47">
        <f>Raw!CC16*1000</f>
        <v>50</v>
      </c>
      <c r="BN15" s="47">
        <f>(Raw!C16)/(Raw!CG16)</f>
        <v>0.32109522099811716</v>
      </c>
      <c r="BO15" s="47"/>
      <c r="BQ15" s="46">
        <f>(Raw!C16)/((Raw!CC16*1000)^(1/2))</f>
        <v>385.16525890698728</v>
      </c>
      <c r="BR15" s="47">
        <f>(Raw!C16)/(Raw!CG16)</f>
        <v>0.32109522099811716</v>
      </c>
      <c r="BS15" s="47"/>
      <c r="BU15" s="49">
        <f>(Raw!C16)/((Raw!CC16*1000)^(1/3))</f>
        <v>739.27969006539831</v>
      </c>
      <c r="BV15" s="49">
        <f>(Raw!C16)/(Raw!CG16)</f>
        <v>0.32109522099811716</v>
      </c>
      <c r="BW15" s="49"/>
      <c r="BY15" s="51">
        <f>Raw!C16</f>
        <v>2723.5296645060298</v>
      </c>
      <c r="BZ15" s="51">
        <f>Raw!BS16</f>
        <v>0.34699999999999998</v>
      </c>
      <c r="CA15" s="51"/>
      <c r="CG15" s="55"/>
      <c r="CH15" s="55" t="e">
        <f t="shared" si="42"/>
        <v>#N/A</v>
      </c>
      <c r="CI15" s="55" t="e">
        <f>CI3</f>
        <v>#N/A</v>
      </c>
      <c r="CK15" s="55"/>
      <c r="CL15" s="55" t="e">
        <f t="shared" si="43"/>
        <v>#N/A</v>
      </c>
      <c r="CM15" s="55" t="e">
        <f>CM3</f>
        <v>#N/A</v>
      </c>
      <c r="CO15" s="57"/>
      <c r="CP15" s="57" t="e">
        <f t="shared" si="44"/>
        <v>#N/A</v>
      </c>
      <c r="CQ15" s="57" t="e">
        <f>CQ3</f>
        <v>#N/A</v>
      </c>
      <c r="CS15" s="57"/>
      <c r="CT15" s="57" t="e">
        <f t="shared" si="45"/>
        <v>#N/A</v>
      </c>
      <c r="CU15" s="57" t="e">
        <f>CU3</f>
        <v>#N/A</v>
      </c>
      <c r="CW15" s="57"/>
      <c r="CX15" s="57" t="e">
        <f t="shared" si="46"/>
        <v>#N/A</v>
      </c>
      <c r="CY15" s="57" t="e">
        <f>CY3</f>
        <v>#N/A</v>
      </c>
      <c r="DA15" s="57"/>
      <c r="DB15" s="57" t="e">
        <f t="shared" si="47"/>
        <v>#N/A</v>
      </c>
      <c r="DC15" s="57" t="e">
        <f>DC3</f>
        <v>#N/A</v>
      </c>
      <c r="DE15" s="57"/>
      <c r="DF15" s="57" t="e">
        <f t="shared" si="48"/>
        <v>#N/A</v>
      </c>
      <c r="DG15" s="57" t="e">
        <f>DG3</f>
        <v>#N/A</v>
      </c>
      <c r="DI15" s="59">
        <f t="shared" si="20"/>
        <v>1960</v>
      </c>
      <c r="DJ15" s="59">
        <f t="shared" si="0"/>
        <v>5.8861071865117438</v>
      </c>
      <c r="DL15" s="25">
        <f t="shared" si="21"/>
        <v>1960</v>
      </c>
      <c r="DM15" s="25">
        <f t="shared" si="1"/>
        <v>7.4107364897501213</v>
      </c>
      <c r="DO15" s="39">
        <f t="shared" si="2"/>
        <v>50</v>
      </c>
      <c r="DP15" s="39">
        <f t="shared" si="3"/>
        <v>1.735593220338983</v>
      </c>
      <c r="DQ15" s="39">
        <f t="shared" si="4"/>
        <v>8.9793315741298674E-2</v>
      </c>
      <c r="DS15" s="39">
        <f t="shared" si="5"/>
        <v>385.16525890698728</v>
      </c>
      <c r="DT15" s="39">
        <f t="shared" si="6"/>
        <v>1.735593220338983</v>
      </c>
      <c r="DU15" s="39">
        <f t="shared" si="7"/>
        <v>8.9793315741298674E-2</v>
      </c>
      <c r="DW15" s="39">
        <f t="shared" si="8"/>
        <v>739.27969006539831</v>
      </c>
      <c r="DX15" s="39">
        <f t="shared" si="9"/>
        <v>1.735593220338983</v>
      </c>
      <c r="DY15" s="39">
        <f t="shared" si="10"/>
        <v>8.9793315741298674E-2</v>
      </c>
      <c r="EA15" s="61">
        <f>Raw!N16</f>
        <v>1.1960517328653399</v>
      </c>
      <c r="EB15" s="61">
        <f>Raw!O16</f>
        <v>4.5527142924425897E-2</v>
      </c>
      <c r="EC15" s="61">
        <f>1/Raw!R16</f>
        <v>1.735593220338983</v>
      </c>
      <c r="ED15" s="61">
        <f>1/(Raw!R16-Raw!S16)-1/(Raw!R16+Raw!S16)</f>
        <v>8.9793315741298674E-2</v>
      </c>
      <c r="EF15" s="62">
        <f>Raw!N16</f>
        <v>1.1960517328653399</v>
      </c>
      <c r="EG15" s="61">
        <f>Raw!O16</f>
        <v>4.5527142924425897E-2</v>
      </c>
      <c r="EH15" s="61">
        <f>1/Raw!AB16</f>
        <v>1.7655172413793103</v>
      </c>
      <c r="EI15" s="61">
        <f>1/(Raw!AB16-Raw!AC16)-1/(Raw!AB16+Raw!AC16)</f>
        <v>2.9160171560697057E-2</v>
      </c>
      <c r="EK15" s="37">
        <f>Raw!CB16</f>
        <v>-43.265500000000003</v>
      </c>
      <c r="EL15" s="72">
        <f>(Raw!C16)/(Raw!CG16)</f>
        <v>0.32109522099811716</v>
      </c>
      <c r="EN15" s="37">
        <f>Raw!BS16</f>
        <v>0.34699999999999998</v>
      </c>
      <c r="EO15" s="72">
        <f>(Raw!C16)/(Raw!CG16)</f>
        <v>0.32109522099811716</v>
      </c>
      <c r="EQ15" s="64">
        <f>(Raw!C16)/((Raw!CC16*1000)^(1/3))</f>
        <v>739.27969006539831</v>
      </c>
      <c r="ER15" s="64">
        <f>Raw!BZ16</f>
        <v>61.507822990417502</v>
      </c>
      <c r="ET15" s="64">
        <f>Raw!BN16</f>
        <v>2.8782186181634399</v>
      </c>
      <c r="EU15" s="64">
        <f>Raw!BZ16</f>
        <v>61.507822990417502</v>
      </c>
      <c r="EW15" s="66">
        <f>Raw!AI16</f>
        <v>3.2843959246179401E-4</v>
      </c>
      <c r="EX15" s="66">
        <f>Raw!BZ16</f>
        <v>61.507822990417502</v>
      </c>
      <c r="EZ15" s="73">
        <f>Raw!AI16</f>
        <v>3.2843959246179401E-4</v>
      </c>
      <c r="FA15" s="66">
        <f>Raw!F16</f>
        <v>0.10345735022243401</v>
      </c>
      <c r="FB15" s="66">
        <f>Raw!G16</f>
        <v>2.8069196920561899E-2</v>
      </c>
      <c r="FD15" s="66">
        <f>(Raw!C16)/((Raw!CC16*1000)^(1/3))</f>
        <v>739.27969006539831</v>
      </c>
      <c r="FE15" s="66">
        <f>(Raw!BZ16)*(Raw!AI16)</f>
        <v>2.0201604316184889E-2</v>
      </c>
      <c r="FG15" s="59">
        <f>Raw!CJ16</f>
        <v>75.442495474777999</v>
      </c>
      <c r="FH15" s="59">
        <f>Raw!BR16</f>
        <v>81.760999999999996</v>
      </c>
      <c r="FJ15" s="25">
        <f>Raw!CB16</f>
        <v>-43.265500000000003</v>
      </c>
      <c r="FK15" s="25">
        <f>(Raw!BR16)-(Raw!CJ16)</f>
        <v>6.3185045252219965</v>
      </c>
      <c r="FM15" s="68" t="str">
        <f t="shared" si="22"/>
        <v xml:space="preserve"> </v>
      </c>
      <c r="FN15" s="68">
        <f>(Raw!C16)/((Raw!CC16*1000)^(1/3))</f>
        <v>739.27969006539831</v>
      </c>
      <c r="FO15" s="68">
        <f>(10^($FM$2*Raw!CB16))*(Raw!D16)</f>
        <v>0.12904345321490052</v>
      </c>
      <c r="FP15" s="68">
        <f>(10^($FM$2*Raw!CB16))*(Raw!E16)</f>
        <v>3.0526069711913201E-2</v>
      </c>
      <c r="FR15" s="68" t="str">
        <f t="shared" si="23"/>
        <v xml:space="preserve"> </v>
      </c>
      <c r="FS15" s="74">
        <f>(Raw!C16)/((Raw!CC16*1000)^(1/3))</f>
        <v>739.27969006539831</v>
      </c>
      <c r="FT15" s="68">
        <f>(10^($FR$2*Raw!CB16))*(Raw!F16)</f>
        <v>0.22569930198536711</v>
      </c>
      <c r="FU15" s="68">
        <f>(10^($FR$2*Raw!CB16))*(Raw!G16)</f>
        <v>6.1234877354193945E-2</v>
      </c>
      <c r="FW15" s="68" t="str">
        <f t="shared" si="24"/>
        <v xml:space="preserve"> </v>
      </c>
      <c r="FX15" s="74">
        <f>(Raw!C16)/((Raw!CC16*1000)^(1/3))</f>
        <v>739.27969006539831</v>
      </c>
      <c r="FY15" s="74">
        <f>(10^($FW$2*Raw!CB16))*(Raw!BJ16)</f>
        <v>5.5962282268544897E-2</v>
      </c>
      <c r="FZ15" s="74">
        <f>(10^($FW$2*Raw!CB16))*(Raw!BK16)</f>
        <v>5.4153225445883073E-2</v>
      </c>
      <c r="GB15" s="68" t="str">
        <f t="shared" si="25"/>
        <v xml:space="preserve"> </v>
      </c>
      <c r="GC15" s="74">
        <f>IF(  ( (10^($FR$2*Raw!CB16))*(Raw!BM16) )/( (10^($FR$2*Raw!CB16))*(Raw!BL16))&lt;0.9,(Raw!C16)/((Raw!CC16*1000)^(1/3)) )</f>
        <v>739.27969006539831</v>
      </c>
      <c r="GD15" s="74">
        <f>IF(  ( (10^($FR$2*Raw!CB16))*(Raw!BM16) )/( (10^($FR$2*Raw!CB16))*(Raw!BL16))&lt;0.9, (10^($GB$2*Raw!CB16))*(Raw!BL16) )</f>
        <v>22.346904655512123</v>
      </c>
      <c r="GE15" s="74">
        <f>IF( ( (10^($FR$2*Raw!CB16))*(Raw!BM16) )/( (10^($FR$2*Raw!CB16))*(Raw!BL16))&lt;0.9, (10^($FR$2*Raw!CB16))*(Raw!BM16) )</f>
        <v>20.432963985328204</v>
      </c>
      <c r="GG15" s="68" t="str">
        <f t="shared" si="26"/>
        <v xml:space="preserve"> </v>
      </c>
      <c r="GH15" s="74">
        <f>IF( ( (10^($GG$2*Raw!CB16))*(Raw!BO16) )/( (10^($GG$2*Raw!CB16))*(Raw!BN16))&lt;0.5,(Raw!C16)/((Raw!CC16*1000)^(1/3)))</f>
        <v>739.27969006539831</v>
      </c>
      <c r="GI15" s="74">
        <f>IF( ( (10^($GG$2*Raw!CB16))*(Raw!BO16) )/( (10^($GG$2*Raw!CB16))*(Raw!BN16))&lt;0.5,(10^($GG$2*Raw!CB16))*(Raw!BN16))</f>
        <v>5.809590924782559</v>
      </c>
      <c r="GJ15" s="74">
        <f>IF( ( (10^($GG$2*Raw!CB16))*(Raw!BO16) )/( (10^($GG$2*Raw!CB16))*(Raw!BN16))&lt;0.5,(10^($GG$2*Raw!CB16))*(Raw!BO16))</f>
        <v>0.88640333270999538</v>
      </c>
      <c r="GL15">
        <f>(Raw!C16)/((Raw!CC16*1000)^(1/3))</f>
        <v>739.27969006539831</v>
      </c>
      <c r="GM15" s="75">
        <f>Raw!U16</f>
        <v>0.634765625</v>
      </c>
      <c r="GN15" s="75">
        <f>(LOG(Raw!CC16)+5)/25</f>
        <v>0.14795880017344076</v>
      </c>
      <c r="GO15">
        <f>(Raw!C16)/((Raw!CC16*1000)^(1/3))</f>
        <v>739.27969006539831</v>
      </c>
      <c r="GP15" s="75">
        <f>Raw!W16</f>
        <v>0.68359375</v>
      </c>
      <c r="GR15">
        <f>(Raw!C16)/((Raw!CC16*1000)^(1/3))</f>
        <v>739.27969006539831</v>
      </c>
      <c r="GS15" s="75">
        <f>Raw!AE16</f>
        <v>0.703125</v>
      </c>
      <c r="GU15">
        <f>(Raw!C16)/((Raw!CC16*1000)^(1/3))</f>
        <v>739.27969006539831</v>
      </c>
      <c r="GV15" s="75">
        <f>Raw!AG16</f>
        <v>1.30859375</v>
      </c>
      <c r="GX15">
        <f>(Raw!C16)/((Raw!CC16*1000)^(1/3))</f>
        <v>739.27969006539831</v>
      </c>
      <c r="GY15">
        <f>Raw!BQ16</f>
        <v>3.5</v>
      </c>
      <c r="HA15">
        <f>Raw!C16</f>
        <v>2723.5296645060298</v>
      </c>
      <c r="HB15" s="75">
        <f>Raw!U16</f>
        <v>0.634765625</v>
      </c>
      <c r="HC15" s="4"/>
      <c r="HD15">
        <f>Raw!C16</f>
        <v>2723.5296645060298</v>
      </c>
      <c r="HE15" s="75">
        <f>Raw!W16</f>
        <v>0.68359375</v>
      </c>
      <c r="HG15">
        <f>Raw!C16</f>
        <v>2723.5296645060298</v>
      </c>
      <c r="HH15" s="75">
        <f>Raw!AE16</f>
        <v>0.703125</v>
      </c>
      <c r="HJ15">
        <f>Raw!C16</f>
        <v>2723.5296645060298</v>
      </c>
      <c r="HK15" s="75">
        <f>Raw!AG16</f>
        <v>1.30859375</v>
      </c>
      <c r="HM15">
        <f>Raw!C16</f>
        <v>2723.5296645060298</v>
      </c>
      <c r="HN15">
        <f>Raw!BQ16</f>
        <v>3.5</v>
      </c>
      <c r="HP15">
        <f>Raw!CC16*1000</f>
        <v>50</v>
      </c>
      <c r="HQ15">
        <f>Raw!N16</f>
        <v>1.1960517328653399</v>
      </c>
      <c r="HR15">
        <f>MIN(ABS(Raw!CB16)/100,0.3)</f>
        <v>0.3</v>
      </c>
      <c r="HS15" t="str">
        <f>IF( Raw!CB16&gt;0,"@rgb(255,0,0)","@rgb(0,128,255)" )</f>
        <v>@rgb(0,128,255)</v>
      </c>
      <c r="HU15" t="str">
        <f t="shared" si="27"/>
        <v xml:space="preserve"> </v>
      </c>
      <c r="HV15" t="b">
        <f>IF(Raw!CC16&gt;7,(Raw!C16)/((Raw!CC16*1000)^(1/3)))</f>
        <v>0</v>
      </c>
      <c r="HW15" t="b">
        <f>IF(Raw!CC16&gt;7,(10^($FM$2*Raw!CB16))*(Raw!D16))</f>
        <v>0</v>
      </c>
      <c r="HX15" t="b">
        <f>IF(Raw!CC16&gt;7,(10^($HU$2*Raw!CB16))*(Raw!E16))</f>
        <v>0</v>
      </c>
      <c r="IA15" t="b">
        <f>IF(Raw!CC16&gt;7,(Raw!C16)/((Raw!CC16*1000)^(1/3)))</f>
        <v>0</v>
      </c>
      <c r="IB15" t="b">
        <f>IF(Raw!CC16&gt;7,(10^($HZ$2*Raw!CB16))*(Raw!F16))</f>
        <v>0</v>
      </c>
      <c r="IC15" t="b">
        <f>IF(Raw!CC16&gt;7,(10^($HZ$2*Raw!CB16))*(Raw!G16))</f>
        <v>0</v>
      </c>
      <c r="IF15" t="b">
        <f>IF(Raw!CC16&gt;7,(Raw!C16)/((Raw!CC16*1000)^(1/3)))</f>
        <v>0</v>
      </c>
      <c r="IG15" t="b">
        <f>IF(Raw!CC16&gt;7,(10^($IE$2*Raw!CB16))*(Raw!BJ16))</f>
        <v>0</v>
      </c>
      <c r="IH15" t="b">
        <f>IF(Raw!CC16&gt;7,(10^($IE$2*Raw!CB16))*(Raw!BK16))</f>
        <v>0</v>
      </c>
      <c r="IJ15" t="str">
        <f t="shared" si="28"/>
        <v xml:space="preserve"> </v>
      </c>
      <c r="IK15" t="b">
        <f>IF(Raw!CC16&gt;7,(Raw!C16)/((Raw!CC16*1000)^(1/3)))</f>
        <v>0</v>
      </c>
      <c r="IL15" t="b">
        <f>IF(Raw!CC16&gt;7,(10^($IJ$2*Raw!CB16))*(Raw!BL16))</f>
        <v>0</v>
      </c>
      <c r="IM15" t="b">
        <f>IF(Raw!CC16&gt;7,(10^($IJ$2*Raw!CB16))*(Raw!BM16))</f>
        <v>0</v>
      </c>
      <c r="IO15" t="str">
        <f t="shared" si="29"/>
        <v xml:space="preserve"> </v>
      </c>
      <c r="IP15" t="b">
        <f>IF(Raw!CC16&gt;7,(Raw!C16)/((Raw!CC16*1000)^(1/3)))</f>
        <v>0</v>
      </c>
      <c r="IQ15" t="b">
        <f>IF(Raw!CC16&gt;7,(10^($IO$2*Raw!CB16))*(Raw!BN16))</f>
        <v>0</v>
      </c>
      <c r="IR15" t="b">
        <f>IF(Raw!CC16&gt;7,(10^($IO$2*Raw!CB16))*(Raw!BO16))</f>
        <v>0</v>
      </c>
      <c r="IT15" s="68" t="str">
        <f t="shared" si="30"/>
        <v xml:space="preserve"> </v>
      </c>
      <c r="IU15" s="68">
        <f>IF(Raw!CC16&lt;3.5,(Raw!C16)/((Raw!CC16*1000)^(1/3)))</f>
        <v>739.27969006539831</v>
      </c>
      <c r="IV15" s="68">
        <f>IF(Raw!CC16&lt;3.5,(10^($IT$2*Raw!CB16))*(Raw!D16))</f>
        <v>0.12612027565617492</v>
      </c>
      <c r="IW15" s="68">
        <f>IF(Raw!CC16&lt;3.5,(10^($IT$2*Raw!CB16))*(Raw!E16))</f>
        <v>2.9834573012817937E-2</v>
      </c>
      <c r="IY15" s="68" t="str">
        <f t="shared" si="31"/>
        <v xml:space="preserve"> </v>
      </c>
      <c r="IZ15" s="74">
        <f>IF(Raw!CC16&lt;3.5,(Raw!C16)/((Raw!CC16*1000)^(1/3)))</f>
        <v>739.27969006539831</v>
      </c>
      <c r="JA15" s="68">
        <f>IF(Raw!CC16&lt;3.5,(10^($IY$2*Raw!CB16))*(Raw!F16))</f>
        <v>0.21949057485971393</v>
      </c>
      <c r="JB15" s="68">
        <f>IF(Raw!CC16&lt;3.5,(10^($IY$2*Raw!CB16))*(Raw!G16))</f>
        <v>5.9550376601552373E-2</v>
      </c>
      <c r="JD15" s="68" t="str">
        <f t="shared" si="32"/>
        <v xml:space="preserve"> </v>
      </c>
      <c r="JE15" s="74">
        <f>IF(Raw!CC16&lt;3.5,(Raw!C16)/((Raw!CC16*1000)^(1/3)))</f>
        <v>739.27969006539831</v>
      </c>
      <c r="JF15" s="74">
        <f>IF(Raw!CC16&lt;3.5,(10^($JD$2*Raw!CB16))*(Raw!BJ16))</f>
        <v>6.0243734751984065E-2</v>
      </c>
      <c r="JG15" s="74">
        <f>IF(Raw!CC16&lt;3.5,(10^($JD$2*Raw!CB16))*(Raw!BK16))</f>
        <v>5.8296274159638575E-2</v>
      </c>
      <c r="JI15" s="68" t="str">
        <f t="shared" si="33"/>
        <v xml:space="preserve"> </v>
      </c>
      <c r="JJ15" s="74">
        <f>IF( AND( Raw!CC16&lt;3.5, ( (10^($JI$2*Raw!CB16))*(Raw!BM16) )/( (10^($JI$2*Raw!CB16))*(Raw!BL16))&lt;0.9 ),(Raw!C16)/((Raw!CC16*1000)^(1/3)) )</f>
        <v>739.27969006539831</v>
      </c>
      <c r="JK15" s="74">
        <f>IF( AND( Raw!CC16&lt;3.5, ( (10^($JI$2*Raw!CB16))*(Raw!BM16) )/( (10^($JI$2*Raw!CB16))*(Raw!BL16))&lt;0.9 ), (10^($JI$2*Raw!CB16))*(Raw!BL16) )</f>
        <v>17.594631524372357</v>
      </c>
      <c r="JL15" s="74">
        <f>IF( AND( Raw!CC16&lt;3.5, ( (10^($JI$2*Raw!CB16))*(Raw!BM16) )/( (10^($JI$2*Raw!CB16))*(Raw!BL16))&lt;0.9 ), (10^($JI$2*Raw!CB16))*(Raw!BM16) )</f>
        <v>11.534197924004271</v>
      </c>
      <c r="JN15" s="68" t="str">
        <f t="shared" si="34"/>
        <v xml:space="preserve"> </v>
      </c>
      <c r="JO15" s="74">
        <f>IF( AND( Raw!CC16&lt;3.5, ( (10^($JN$2*Raw!CB16))*(Raw!BO16) )/( (10^($JN$2*Raw!CB16))*(Raw!BN16))&lt;0.5 ),(Raw!C16)/((Raw!CC16*1000)^(1/3)))</f>
        <v>739.27969006539831</v>
      </c>
      <c r="JP15" s="74">
        <f>IF( AND( Raw!CC16&lt;3.5, ( (10^($JN$2*Raw!CB16))*(Raw!BO16) )/( (10^($JN$2*Raw!CB16))*(Raw!BN16))&lt;0.5 ),(10^($JN$2*Raw!CB16))*(Raw!BN16))</f>
        <v>3.1325603972739189</v>
      </c>
      <c r="JQ15" s="74">
        <f>IF( AND( Raw!CC16&lt;3.5, ( (10^($JN$2*Raw!CB16))*(Raw!BO16) )/( (10^($JN$2*Raw!CB16))*(Raw!BN16))&lt;0.5 ),(10^($JN$2*Raw!CB16))*(Raw!BO16))</f>
        <v>0.4779530972161995</v>
      </c>
      <c r="JS15">
        <v>40</v>
      </c>
      <c r="JW15">
        <v>40</v>
      </c>
      <c r="JX15">
        <v>2.0791878172588798</v>
      </c>
      <c r="JY15">
        <v>2.0791878172588798</v>
      </c>
      <c r="KA15">
        <v>40</v>
      </c>
      <c r="KB15">
        <v>2.0791878172588798</v>
      </c>
      <c r="KC15">
        <v>2.0791878172588798</v>
      </c>
      <c r="KE15">
        <v>2790</v>
      </c>
      <c r="KF15">
        <v>8.2468474406723509</v>
      </c>
      <c r="KG15">
        <v>0.24392446346185501</v>
      </c>
      <c r="KI15">
        <v>2790</v>
      </c>
      <c r="KJ15">
        <v>8.3027027027026996</v>
      </c>
      <c r="KK15" s="10" t="s">
        <v>801</v>
      </c>
      <c r="KM15">
        <v>2790</v>
      </c>
      <c r="KN15">
        <v>8.3027027027026996</v>
      </c>
      <c r="KO15" s="10" t="s">
        <v>802</v>
      </c>
      <c r="KQ15">
        <f>Raw!CC16*1000</f>
        <v>50</v>
      </c>
      <c r="KR15">
        <f>Raw!N16</f>
        <v>1.1960517328653399</v>
      </c>
      <c r="KS15">
        <f>(1/ABS(Raw!BL16))*2</f>
        <v>0.13998281237393984</v>
      </c>
      <c r="KU15">
        <f>Raw!CC16*1000</f>
        <v>50</v>
      </c>
      <c r="KV15">
        <f>Raw!N16</f>
        <v>1.1960517328653399</v>
      </c>
      <c r="KW15">
        <f>MIN(1/ABS(Raw!BN16)/2,0.8)</f>
        <v>0.17371856218449611</v>
      </c>
      <c r="KY15">
        <f>Raw!CC16*1000</f>
        <v>50</v>
      </c>
      <c r="KZ15">
        <f>Raw!CP16</f>
        <v>1.05402825649684</v>
      </c>
      <c r="LA15">
        <f t="shared" si="11"/>
        <v>1.1960517328653399</v>
      </c>
      <c r="NJ15" s="76"/>
      <c r="NV15" s="76"/>
      <c r="OH15" s="76"/>
      <c r="OT15" s="76"/>
      <c r="PF15" s="76"/>
      <c r="PR15" s="76"/>
      <c r="QD15" s="76"/>
      <c r="QP15" s="76"/>
      <c r="RB15" s="76"/>
      <c r="RN15" s="76"/>
      <c r="RZ15" s="76"/>
      <c r="SL15" s="76"/>
      <c r="SX15" s="76"/>
      <c r="TJ15" s="76"/>
      <c r="TV15" s="76"/>
      <c r="UF15">
        <f>IF(Raw!CC16&lt;3.5,Raw!C16)</f>
        <v>2723.5296645060298</v>
      </c>
      <c r="UH15">
        <f t="shared" si="49"/>
        <v>2388.3157243345277</v>
      </c>
      <c r="UI15">
        <f>UI3</f>
        <v>1</v>
      </c>
      <c r="UK15" t="b">
        <f>IF(Raw!CC16&gt;7,Raw!C16)</f>
        <v>0</v>
      </c>
      <c r="UM15">
        <f t="shared" si="50"/>
        <v>4968.6715172267386</v>
      </c>
      <c r="UN15">
        <f>UN3</f>
        <v>1</v>
      </c>
      <c r="UP15">
        <f>Raw!C16</f>
        <v>2723.5296645060298</v>
      </c>
      <c r="UR15">
        <f t="shared" si="51"/>
        <v>4386.7039141720879</v>
      </c>
      <c r="US15">
        <f>US3</f>
        <v>1</v>
      </c>
      <c r="UU15" t="str">
        <f t="shared" si="54"/>
        <v xml:space="preserve"> </v>
      </c>
      <c r="UV15" t="b">
        <f>IF(AND(Raw!BL16&lt;$UU$3,Raw!BL16&gt;$UU$4),(Raw!C16)/((Raw!CC16*1000)^(1/3)))</f>
        <v>0</v>
      </c>
      <c r="UW15" t="b">
        <f>IF(AND(Raw!BL16&lt;$UU$3,Raw!BL16&gt;$UU$4),(10^($UU$2*Raw!CB16))*(Raw!D16))</f>
        <v>0</v>
      </c>
      <c r="UX15" t="b">
        <f>IF(AND(Raw!BL16&lt;$UU$3,Raw!BL16&gt;$UU$4),(10^($FM$2*Raw!CB16))*(Raw!E16))</f>
        <v>0</v>
      </c>
      <c r="UZ15">
        <f>Raw!C16</f>
        <v>2723.5296645060298</v>
      </c>
      <c r="VA15">
        <f>((LOG10(Raw!CC17))+ABS(LOG10(MIN(Raw!CC$3:$CC214)))+0.3)/5</f>
        <v>0.32020599913279624</v>
      </c>
      <c r="VB15">
        <f>Raw!BQ16</f>
        <v>3.5</v>
      </c>
      <c r="VE15">
        <f>(Raw!C16)/((Raw!CC16)^(1/2))</f>
        <v>12179.994937145359</v>
      </c>
      <c r="VF15">
        <f>((LOG10(Raw!CC17))+ABS(LOG10(MIN(Raw!CC$3:$CC214)))+0.3)/5</f>
        <v>0.32020599913279624</v>
      </c>
      <c r="VG15">
        <f>Raw!BQ16</f>
        <v>3.5</v>
      </c>
      <c r="VK15">
        <f>(Raw!C16)/((Raw!CC16)^(1/2))</f>
        <v>12179.994937145359</v>
      </c>
      <c r="VL15">
        <f>Raw!BZ16</f>
        <v>61.507822990417502</v>
      </c>
      <c r="VM15">
        <f>MIN(Raw!BL17/150,0.6)</f>
        <v>4.8642389148173662E-2</v>
      </c>
      <c r="VO15">
        <f>(Raw!C16)/((Raw!CC16)^(1/2))</f>
        <v>12179.994937145359</v>
      </c>
      <c r="VP15">
        <f>Raw!BZ16</f>
        <v>61.507822990417502</v>
      </c>
      <c r="VQ15">
        <f>MIN(Raw!BN17/50,0.6)</f>
        <v>1.90697292130214E-2</v>
      </c>
      <c r="VS15">
        <f>(Raw!C16)/((Raw!CC16)^(1/2))</f>
        <v>12179.994937145359</v>
      </c>
      <c r="VT15">
        <f>Raw!BZ16</f>
        <v>61.507822990417502</v>
      </c>
      <c r="VU15">
        <f>(LOG10(Raw!AS17)-LOG10(MIN(Raw!AS$3:AS$200)) + 0.1)/10</f>
        <v>0.42020403793045008</v>
      </c>
      <c r="VW15">
        <f>Raw!CB16</f>
        <v>-43.265500000000003</v>
      </c>
      <c r="VX15">
        <f>IF(ABS((Raw!BR16)-(Raw!CJ16))=343.0818,16.89,ABS((Raw!BR16)-(Raw!CJ16)))</f>
        <v>6.3185045252219965</v>
      </c>
      <c r="VY15">
        <f>(LOG10(Raw!C17)-LOG10(MIN(Raw!C$3:C$200)))/2</f>
        <v>0.5501691600535128</v>
      </c>
      <c r="WA15" s="78">
        <v>39367</v>
      </c>
      <c r="WB15">
        <f t="shared" si="12"/>
        <v>10</v>
      </c>
      <c r="WF15">
        <v>0.11</v>
      </c>
      <c r="WG15">
        <f t="shared" si="13"/>
        <v>-0.95860731484177497</v>
      </c>
      <c r="WI15">
        <f t="shared" si="52"/>
        <v>7.9585773782090724E-2</v>
      </c>
      <c r="WJ15">
        <f>WJ3</f>
        <v>2</v>
      </c>
      <c r="WK15">
        <f t="shared" si="53"/>
        <v>26</v>
      </c>
      <c r="WL15">
        <f t="shared" si="35"/>
        <v>1.2011182721690832</v>
      </c>
      <c r="WN15">
        <f t="shared" si="36"/>
        <v>2600</v>
      </c>
      <c r="WO15">
        <f t="shared" si="14"/>
        <v>5.7733820419182047</v>
      </c>
      <c r="WQ15">
        <f>Raw!BP16</f>
        <v>0.3</v>
      </c>
      <c r="WR15">
        <f>Raw!BZ16</f>
        <v>61.507822990417502</v>
      </c>
      <c r="WT15">
        <f>Raw!N16</f>
        <v>1.1960517328653399</v>
      </c>
      <c r="WU15">
        <f>Raw!CP16</f>
        <v>1.05402825649684</v>
      </c>
      <c r="WV15">
        <f t="shared" si="15"/>
        <v>-0.14202347636849999</v>
      </c>
      <c r="WX15">
        <f>Raw!C16</f>
        <v>2723.5296645060298</v>
      </c>
      <c r="WY15">
        <f>Raw!BP16</f>
        <v>0.3</v>
      </c>
      <c r="WZ15">
        <f>((LOG10(Raw!CC17))+ABS(LOG10(MIN(Raw!CC$3:$CC214)))+0.3)/5</f>
        <v>0.32020599913279624</v>
      </c>
      <c r="XD15">
        <f t="shared" si="37"/>
        <v>2600</v>
      </c>
      <c r="XE15">
        <f t="shared" si="16"/>
        <v>2.2747395679909315</v>
      </c>
      <c r="XG15">
        <f>(Raw!C16)/((Raw!CC16)^(1/2))</f>
        <v>12179.994937145359</v>
      </c>
      <c r="XH15">
        <f>Raw!BP16</f>
        <v>0.3</v>
      </c>
      <c r="XL15">
        <f t="shared" si="38"/>
        <v>2600</v>
      </c>
      <c r="XM15">
        <f t="shared" si="17"/>
        <v>1.3920984710899016</v>
      </c>
      <c r="XR15">
        <f>Raw!CB16</f>
        <v>-43.265500000000003</v>
      </c>
      <c r="XS15">
        <f>IF(ABS((Raw!BR16)-(Raw!CJ16))=343.0818,16.89,(Raw!BR16)-(Raw!CJ16))</f>
        <v>6.3185045252219965</v>
      </c>
      <c r="XT15">
        <f>(LOG10(Raw!C17)-LOG10(MIN(Raw!C$3:C$200)))/2</f>
        <v>0.5501691600535128</v>
      </c>
      <c r="XW15">
        <f t="shared" si="39"/>
        <v>2600</v>
      </c>
      <c r="XX15">
        <f t="shared" si="18"/>
        <v>8.0188421547712263</v>
      </c>
      <c r="YC15">
        <v>2723.5296645060298</v>
      </c>
      <c r="YD15">
        <f>Raw!CC16</f>
        <v>0.05</v>
      </c>
      <c r="YE15">
        <f>((LOG10(Raw!CC17))+ABS(LOG10(MIN(Raw!CC$3:$CC214)))+0.3)/5</f>
        <v>0.32020599913279624</v>
      </c>
      <c r="YF15">
        <v>2.0075235948776098</v>
      </c>
      <c r="YG15">
        <v>0.24316970126686999</v>
      </c>
      <c r="YH15">
        <v>3.6742938817736E-2</v>
      </c>
      <c r="YI15">
        <v>6.08610691075107E-3</v>
      </c>
      <c r="YJ15">
        <v>8.8777571560915705E-4</v>
      </c>
      <c r="YP15">
        <v>2</v>
      </c>
      <c r="YT15">
        <v>2723.5296645060298</v>
      </c>
      <c r="YU15">
        <v>0.05</v>
      </c>
      <c r="YV15" s="79">
        <v>2.0560816850219001E-8</v>
      </c>
      <c r="YY15">
        <v>70</v>
      </c>
      <c r="YZ15" s="80">
        <v>5.7790078789848299E-8</v>
      </c>
      <c r="ZB15">
        <v>1752.3</v>
      </c>
      <c r="ZC15">
        <v>0.101325753130274</v>
      </c>
      <c r="ZE15">
        <v>2804.8684149369801</v>
      </c>
      <c r="ZF15">
        <v>5.0268254137565205E-4</v>
      </c>
      <c r="ZK15">
        <f t="shared" si="40"/>
        <v>2620</v>
      </c>
      <c r="ZL15" s="81">
        <f t="shared" si="19"/>
        <v>8342.5015745214114</v>
      </c>
    </row>
    <row r="16" spans="1:688">
      <c r="A16" s="37">
        <f>Raw!CC17*1000</f>
        <v>400</v>
      </c>
      <c r="B16" s="37">
        <f>Raw!N17</f>
        <v>4.3159513061045001</v>
      </c>
      <c r="C16" s="37">
        <f>Raw!O17</f>
        <v>0.15809933492551001</v>
      </c>
      <c r="E16" s="37">
        <f>(Raw!C17)/((Raw!CC17*1000)^(1/2))</f>
        <v>203.28591545693649</v>
      </c>
      <c r="F16" s="37">
        <f>Raw!N17</f>
        <v>4.3159513061045001</v>
      </c>
      <c r="G16" s="37">
        <f>Raw!O17</f>
        <v>0.15809933492551001</v>
      </c>
      <c r="I16" s="37">
        <f>(Raw!C17)/((Raw!CC17*1000)^(1/3))</f>
        <v>551.80287012193139</v>
      </c>
      <c r="J16" s="37">
        <f>Raw!N17</f>
        <v>4.3159513061045001</v>
      </c>
      <c r="K16" s="37">
        <f>Raw!O17</f>
        <v>0.15809933492551001</v>
      </c>
      <c r="M16" s="39">
        <f>Raw!CC17*1000</f>
        <v>400</v>
      </c>
      <c r="N16" s="39">
        <f>1/(Raw!R17)</f>
        <v>4.6282485875706216</v>
      </c>
      <c r="O16" s="39">
        <f>IF(1/(Raw!R17-Raw!S17)-1/(Raw!R17+Raw!S17)&gt;0,1/(Raw!R17-Raw!S17)-1/(Raw!R17+Raw!S17),2)</f>
        <v>0.6205858394639403</v>
      </c>
      <c r="Q16" s="39">
        <f>(Raw!C17)/((Raw!CC17*1000)^(1/2))</f>
        <v>203.28591545693649</v>
      </c>
      <c r="R16" s="39">
        <f>1/(Raw!R17)</f>
        <v>4.6282485875706216</v>
      </c>
      <c r="S16" s="39">
        <f>IF(1/(Raw!R17-Raw!S17)-1/(Raw!R17+Raw!S17)&gt;0,1/(Raw!R17-Raw!S17)-1/(Raw!R17+Raw!S17),2)</f>
        <v>0.6205858394639403</v>
      </c>
      <c r="U16" s="39">
        <f>(Raw!C17)/((Raw!CC17*1000)^(1/3))</f>
        <v>551.80287012193139</v>
      </c>
      <c r="V16" s="39">
        <f>1/(Raw!R17)</f>
        <v>4.6282485875706216</v>
      </c>
      <c r="W16" s="39">
        <f>IF(1/(Raw!R17-Raw!S17)-1/(Raw!R17+Raw!S17)&gt;0,1/(Raw!R17-Raw!S17)-1/(Raw!R17+Raw!S17),2)</f>
        <v>0.6205858394639403</v>
      </c>
      <c r="Y16" s="41">
        <f>Raw!CC17*1000</f>
        <v>400</v>
      </c>
      <c r="Z16" s="41">
        <f>1/(Raw!AB17)</f>
        <v>4.6545454545454543</v>
      </c>
      <c r="AA16" s="41">
        <f>IF(1/(Raw!AB17-Raw!AC17)-1/(Raw!AB17+Raw!AC17)&gt;0,1/(Raw!AB17-Raw!AC17)-1/(Raw!AB17+Raw!AC17),5)</f>
        <v>7.1008138389977624</v>
      </c>
      <c r="AC16" s="41">
        <f>(Raw!C17)/((Raw!CC17*1000)^(1/2))</f>
        <v>203.28591545693649</v>
      </c>
      <c r="AD16" s="41">
        <f>1/(Raw!AB17)</f>
        <v>4.6545454545454543</v>
      </c>
      <c r="AE16" s="41">
        <f>IF(1/(Raw!AB17-Raw!AC17)-1/(Raw!AB17+Raw!AC17)&gt;0,1/(Raw!AB17-Raw!AC17)-1/(Raw!AB17+Raw!AC17),5)</f>
        <v>7.1008138389977624</v>
      </c>
      <c r="AG16" s="41">
        <f>(Raw!C17)/((Raw!CC17*1000)^(1/3))</f>
        <v>551.80287012193139</v>
      </c>
      <c r="AH16" s="41">
        <f>1/(Raw!AB17)</f>
        <v>4.6545454545454543</v>
      </c>
      <c r="AI16" s="41">
        <f>IF(1/(Raw!AB17-Raw!AC17)-1/(Raw!AB17+Raw!AC17)&gt;0,1/(Raw!AB17-Raw!AC17)-1/(Raw!AB17+Raw!AC17),5)</f>
        <v>7.1008138389977624</v>
      </c>
      <c r="AK16" s="43">
        <f>Raw!CC17*1000</f>
        <v>400</v>
      </c>
      <c r="AL16" s="43">
        <f>Raw!BL17</f>
        <v>7.2963583722260497</v>
      </c>
      <c r="AM16" s="43">
        <f>Raw!BM17</f>
        <v>5.4204821757408101</v>
      </c>
      <c r="AO16" s="43">
        <f>(Raw!C17)/((Raw!CC17*1000)^(1/2))</f>
        <v>203.28591545693649</v>
      </c>
      <c r="AP16" s="43">
        <f>Raw!BL17</f>
        <v>7.2963583722260497</v>
      </c>
      <c r="AQ16" s="43">
        <f>Raw!BM17</f>
        <v>5.4204821757408101</v>
      </c>
      <c r="AS16" s="43">
        <f>(Raw!C17)/((Raw!CC17*1000)^(1/3))</f>
        <v>551.80287012193139</v>
      </c>
      <c r="AT16" s="43">
        <f>Raw!BL17</f>
        <v>7.2963583722260497</v>
      </c>
      <c r="AU16" s="43">
        <f>Raw!BM17</f>
        <v>5.4204821757408101</v>
      </c>
      <c r="AW16" s="21">
        <f>Raw!CC17*1000</f>
        <v>400</v>
      </c>
      <c r="AX16" s="21">
        <f>Raw!BN17</f>
        <v>0.95348646065107001</v>
      </c>
      <c r="AY16" s="21">
        <f>Raw!BO17</f>
        <v>0.268185184552025</v>
      </c>
      <c r="BA16" s="21">
        <f>(Raw!C17)/((Raw!CC17*1000)^(1/2))</f>
        <v>203.28591545693649</v>
      </c>
      <c r="BB16" s="21">
        <f>Raw!BN17</f>
        <v>0.95348646065107001</v>
      </c>
      <c r="BC16" s="21">
        <f>Raw!BO17</f>
        <v>0.268185184552025</v>
      </c>
      <c r="BE16" s="21">
        <f>(Raw!C17)/((Raw!CC17*1000)^(1/3))</f>
        <v>551.80287012193139</v>
      </c>
      <c r="BF16" s="21">
        <f>Raw!BN17</f>
        <v>0.95348646065107001</v>
      </c>
      <c r="BG16" s="21">
        <f>Raw!BO17</f>
        <v>0.268185184552025</v>
      </c>
      <c r="BI16" s="46">
        <f>Raw!C17</f>
        <v>4065.7183091387301</v>
      </c>
      <c r="BJ16" s="46">
        <f>(Raw!C17)/(Raw!CG17)</f>
        <v>0.32735252086463207</v>
      </c>
      <c r="BK16" s="46"/>
      <c r="BM16" s="47">
        <f>Raw!CC17*1000</f>
        <v>400</v>
      </c>
      <c r="BN16" s="47">
        <f>(Raw!C17)/(Raw!CG17)</f>
        <v>0.32735252086463207</v>
      </c>
      <c r="BO16" s="47"/>
      <c r="BQ16" s="46">
        <f>(Raw!C17)/((Raw!CC17*1000)^(1/2))</f>
        <v>203.28591545693649</v>
      </c>
      <c r="BR16" s="47">
        <f>(Raw!C17)/(Raw!CG17)</f>
        <v>0.32735252086463207</v>
      </c>
      <c r="BS16" s="47"/>
      <c r="BU16" s="49">
        <f>(Raw!C17)/((Raw!CC17*1000)^(1/3))</f>
        <v>551.80287012193139</v>
      </c>
      <c r="BV16" s="49">
        <f>(Raw!C17)/(Raw!CG17)</f>
        <v>0.32735252086463207</v>
      </c>
      <c r="BW16" s="49"/>
      <c r="BY16" s="51">
        <f>Raw!C17</f>
        <v>4065.7183091387301</v>
      </c>
      <c r="BZ16" s="51">
        <f>Raw!BS17</f>
        <v>0.315</v>
      </c>
      <c r="CA16" s="51"/>
      <c r="CG16" s="55"/>
      <c r="CH16" s="55" t="e">
        <f t="shared" si="42"/>
        <v>#N/A</v>
      </c>
      <c r="CI16" s="55" t="e">
        <f>CI3</f>
        <v>#N/A</v>
      </c>
      <c r="CK16" s="55"/>
      <c r="CL16" s="55" t="e">
        <f t="shared" si="43"/>
        <v>#N/A</v>
      </c>
      <c r="CM16" s="55" t="e">
        <f>CM3</f>
        <v>#N/A</v>
      </c>
      <c r="CO16" s="57"/>
      <c r="CP16" s="57" t="e">
        <f t="shared" si="44"/>
        <v>#N/A</v>
      </c>
      <c r="CQ16" s="57" t="e">
        <f>CQ3</f>
        <v>#N/A</v>
      </c>
      <c r="CS16" s="57"/>
      <c r="CT16" s="57" t="e">
        <f t="shared" si="45"/>
        <v>#N/A</v>
      </c>
      <c r="CU16" s="57" t="e">
        <f>CU3</f>
        <v>#N/A</v>
      </c>
      <c r="CW16" s="57"/>
      <c r="CX16" s="57" t="e">
        <f t="shared" si="46"/>
        <v>#N/A</v>
      </c>
      <c r="CY16" s="57" t="e">
        <f>CY3</f>
        <v>#N/A</v>
      </c>
      <c r="DA16" s="57"/>
      <c r="DB16" s="57" t="e">
        <f t="shared" si="47"/>
        <v>#N/A</v>
      </c>
      <c r="DC16" s="57" t="e">
        <f>DC3</f>
        <v>#N/A</v>
      </c>
      <c r="DE16" s="57"/>
      <c r="DF16" s="57" t="e">
        <f t="shared" si="48"/>
        <v>#N/A</v>
      </c>
      <c r="DG16" s="57" t="e">
        <f>DG3</f>
        <v>#N/A</v>
      </c>
      <c r="DI16" s="59">
        <f t="shared" si="20"/>
        <v>2110</v>
      </c>
      <c r="DJ16" s="59">
        <f t="shared" si="0"/>
        <v>6.0175111558029064</v>
      </c>
      <c r="DL16" s="25">
        <f t="shared" si="21"/>
        <v>2110</v>
      </c>
      <c r="DM16" s="25">
        <f t="shared" si="1"/>
        <v>7.5439224010029902</v>
      </c>
      <c r="DO16" s="39">
        <f t="shared" si="2"/>
        <v>400</v>
      </c>
      <c r="DP16" s="39">
        <f t="shared" si="3"/>
        <v>4.6282485875706216</v>
      </c>
      <c r="DQ16" s="39">
        <f t="shared" si="4"/>
        <v>0.6205858394639403</v>
      </c>
      <c r="DS16" s="39">
        <f t="shared" si="5"/>
        <v>203.28591545693649</v>
      </c>
      <c r="DT16" s="39">
        <f t="shared" si="6"/>
        <v>4.6282485875706216</v>
      </c>
      <c r="DU16" s="39">
        <f t="shared" si="7"/>
        <v>0.6205858394639403</v>
      </c>
      <c r="DW16" s="39">
        <f t="shared" si="8"/>
        <v>551.80287012193139</v>
      </c>
      <c r="DX16" s="39">
        <f t="shared" si="9"/>
        <v>4.6282485875706216</v>
      </c>
      <c r="DY16" s="39">
        <f t="shared" si="10"/>
        <v>0.6205858394639403</v>
      </c>
      <c r="EA16" s="61">
        <f>Raw!N17</f>
        <v>4.3159513061045001</v>
      </c>
      <c r="EB16" s="61">
        <f>Raw!O17</f>
        <v>0.15809933492551001</v>
      </c>
      <c r="EC16" s="61">
        <f>1/Raw!R17</f>
        <v>4.6282485875706216</v>
      </c>
      <c r="ED16" s="61">
        <f>1/(Raw!R17-Raw!S17)-1/(Raw!R17+Raw!S17)</f>
        <v>0.6205858394639403</v>
      </c>
      <c r="EF16" s="62">
        <f>Raw!N17</f>
        <v>4.3159513061045001</v>
      </c>
      <c r="EG16" s="61">
        <f>Raw!O17</f>
        <v>0.15809933492551001</v>
      </c>
      <c r="EH16" s="61">
        <f>1/Raw!AB17</f>
        <v>4.6545454545454543</v>
      </c>
      <c r="EI16" s="61">
        <f>1/(Raw!AB17-Raw!AC17)-1/(Raw!AB17+Raw!AC17)</f>
        <v>7.1008138389977624</v>
      </c>
      <c r="EK16" s="37">
        <f>Raw!CB17</f>
        <v>36.767299999999999</v>
      </c>
      <c r="EL16" s="72">
        <f>(Raw!C17)/(Raw!CG17)</f>
        <v>0.32735252086463207</v>
      </c>
      <c r="EN16" s="37">
        <f>Raw!BS17</f>
        <v>0.315</v>
      </c>
      <c r="EO16" s="72">
        <f>(Raw!C17)/(Raw!CG17)</f>
        <v>0.32735252086463207</v>
      </c>
      <c r="EQ16" s="64">
        <f>(Raw!C17)/((Raw!CC17*1000)^(1/3))</f>
        <v>551.80287012193139</v>
      </c>
      <c r="ER16" s="64">
        <f>Raw!BZ17</f>
        <v>432.04081630706798</v>
      </c>
      <c r="ET16" s="64">
        <f>Raw!BN17</f>
        <v>0.95348646065107001</v>
      </c>
      <c r="EU16" s="64">
        <f>Raw!BZ17</f>
        <v>432.04081630706798</v>
      </c>
      <c r="EW16" s="66">
        <f>Raw!AI17</f>
        <v>2.1573673927333101E-2</v>
      </c>
      <c r="EX16" s="66">
        <f>Raw!BZ17</f>
        <v>432.04081630706798</v>
      </c>
      <c r="EZ16" s="73">
        <f>Raw!AI17</f>
        <v>2.1573673927333101E-2</v>
      </c>
      <c r="FA16" s="66">
        <f>Raw!F17</f>
        <v>0.10744099822446999</v>
      </c>
      <c r="FB16" s="66">
        <f>Raw!G17</f>
        <v>4.68914336465973E-2</v>
      </c>
      <c r="FD16" s="66">
        <f>(Raw!C17)/((Raw!CC17*1000)^(1/3))</f>
        <v>551.80287012193139</v>
      </c>
      <c r="FE16" s="66">
        <f>(Raw!BZ17)*(Raw!AI17)</f>
        <v>9.3207076943075027</v>
      </c>
      <c r="FG16" s="59">
        <f>Raw!CJ17</f>
        <v>140.41586141511101</v>
      </c>
      <c r="FH16" s="59">
        <f>Raw!BR17</f>
        <v>131.28299999999999</v>
      </c>
      <c r="FJ16" s="25">
        <f>Raw!CB17</f>
        <v>36.767299999999999</v>
      </c>
      <c r="FK16" s="25">
        <f>(Raw!BR17)-(Raw!CJ17)</f>
        <v>-9.132861415111023</v>
      </c>
      <c r="FM16" s="68" t="str">
        <f t="shared" si="22"/>
        <v xml:space="preserve"> </v>
      </c>
      <c r="FN16" s="68">
        <f>(Raw!C17)/((Raw!CC17*1000)^(1/3))</f>
        <v>551.80287012193139</v>
      </c>
      <c r="FO16" s="68">
        <f>(10^($FM$2*Raw!CB17))*(Raw!D17)</f>
        <v>2.9624443953462285E-2</v>
      </c>
      <c r="FP16" s="68">
        <f>(10^($FM$2*Raw!CB17))*(Raw!E17)</f>
        <v>1.211374912714604E-2</v>
      </c>
      <c r="FR16" s="68" t="str">
        <f t="shared" si="23"/>
        <v xml:space="preserve"> </v>
      </c>
      <c r="FS16" s="74">
        <f>(Raw!C17)/((Raw!CC17*1000)^(1/3))</f>
        <v>551.80287012193139</v>
      </c>
      <c r="FT16" s="68">
        <f>(10^($FR$2*Raw!CB17))*(Raw!F17)</f>
        <v>5.5370962864198313E-2</v>
      </c>
      <c r="FU16" s="68">
        <f>(10^($FR$2*Raw!CB17))*(Raw!G17)</f>
        <v>2.4166043447122545E-2</v>
      </c>
      <c r="FW16" s="68" t="str">
        <f t="shared" si="24"/>
        <v xml:space="preserve"> </v>
      </c>
      <c r="FX16" s="74">
        <f>(Raw!C17)/((Raw!CC17*1000)^(1/3))</f>
        <v>551.80287012193139</v>
      </c>
      <c r="FY16" s="74">
        <f>(10^($FW$2*Raw!CB17))*(Raw!BJ17)</f>
        <v>-1.4511976872471717E-3</v>
      </c>
      <c r="FZ16" s="74">
        <f>(10^($FW$2*Raw!CB17))*(Raw!BK17)</f>
        <v>6.7510788612071673E-2</v>
      </c>
      <c r="GB16" s="68" t="str">
        <f t="shared" si="25"/>
        <v xml:space="preserve"> </v>
      </c>
      <c r="GC16" s="74">
        <f>IF(  ( (10^($FR$2*Raw!CB17))*(Raw!BM17) )/( (10^($FR$2*Raw!CB17))*(Raw!BL17))&lt;0.9,(Raw!C17)/((Raw!CC17*1000)^(1/3)) )</f>
        <v>551.80287012193139</v>
      </c>
      <c r="GD16" s="74">
        <f>IF(  ( (10^($FR$2*Raw!CB17))*(Raw!BM17) )/( (10^($FR$2*Raw!CB17))*(Raw!BL17))&lt;0.9, (10^($GB$2*Raw!CB17))*(Raw!BL17) )</f>
        <v>4.9890858816477479</v>
      </c>
      <c r="GE16" s="74">
        <f>IF( ( (10^($FR$2*Raw!CB17))*(Raw!BM17) )/( (10^($FR$2*Raw!CB17))*(Raw!BL17))&lt;0.9, (10^($FR$2*Raw!CB17))*(Raw!BM17) )</f>
        <v>2.7935082716928457</v>
      </c>
      <c r="GG16" s="68" t="str">
        <f t="shared" si="26"/>
        <v xml:space="preserve"> </v>
      </c>
      <c r="GH16" s="74">
        <f>IF( ( (10^($GG$2*Raw!CB17))*(Raw!BO17) )/( (10^($GG$2*Raw!CB17))*(Raw!BN17))&lt;0.5,(Raw!C17)/((Raw!CC17*1000)^(1/3)))</f>
        <v>551.80287012193139</v>
      </c>
      <c r="GI16" s="74">
        <f>IF( ( (10^($GG$2*Raw!CB17))*(Raw!BO17) )/( (10^($GG$2*Raw!CB17))*(Raw!BN17))&lt;0.5,(10^($GG$2*Raw!CB17))*(Raw!BN17))</f>
        <v>0.5249344382322414</v>
      </c>
      <c r="GJ16" s="74">
        <f>IF( ( (10^($GG$2*Raw!CB17))*(Raw!BO17) )/( (10^($GG$2*Raw!CB17))*(Raw!BN17))&lt;0.5,(10^($GG$2*Raw!CB17))*(Raw!BO17))</f>
        <v>0.14764723465386026</v>
      </c>
      <c r="GL16">
        <f>(Raw!C17)/((Raw!CC17*1000)^(1/3))</f>
        <v>551.80287012193139</v>
      </c>
      <c r="GM16" s="75">
        <f>Raw!U17</f>
        <v>0.218505859375</v>
      </c>
      <c r="GN16" s="75">
        <f>(LOG(Raw!CC17)+5)/25</f>
        <v>0.18408239965311851</v>
      </c>
      <c r="GO16">
        <f>(Raw!C17)/((Raw!CC17*1000)^(1/3))</f>
        <v>551.80287012193139</v>
      </c>
      <c r="GP16" s="75">
        <f>Raw!W17</f>
        <v>0.224609375</v>
      </c>
      <c r="GR16">
        <f>(Raw!C17)/((Raw!CC17*1000)^(1/3))</f>
        <v>551.80287012193139</v>
      </c>
      <c r="GS16" s="75">
        <f>Raw!AE17</f>
        <v>0.29296875</v>
      </c>
      <c r="GU16">
        <f>(Raw!C17)/((Raw!CC17*1000)^(1/3))</f>
        <v>551.80287012193139</v>
      </c>
      <c r="GV16" s="75">
        <f>Raw!AG17</f>
        <v>0.56640625</v>
      </c>
      <c r="GX16">
        <f>(Raw!C17)/((Raw!CC17*1000)^(1/3))</f>
        <v>551.80287012193139</v>
      </c>
      <c r="GY16">
        <f>Raw!BQ17</f>
        <v>0.7</v>
      </c>
      <c r="HA16">
        <f>Raw!C17</f>
        <v>4065.7183091387301</v>
      </c>
      <c r="HB16" s="75">
        <f>Raw!U17</f>
        <v>0.218505859375</v>
      </c>
      <c r="HC16" s="4"/>
      <c r="HD16">
        <f>Raw!C17</f>
        <v>4065.7183091387301</v>
      </c>
      <c r="HE16" s="75">
        <f>Raw!W17</f>
        <v>0.224609375</v>
      </c>
      <c r="HG16">
        <f>Raw!C17</f>
        <v>4065.7183091387301</v>
      </c>
      <c r="HH16" s="75">
        <f>Raw!AE17</f>
        <v>0.29296875</v>
      </c>
      <c r="HJ16">
        <f>Raw!C17</f>
        <v>4065.7183091387301</v>
      </c>
      <c r="HK16" s="75">
        <f>Raw!AG17</f>
        <v>0.56640625</v>
      </c>
      <c r="HM16">
        <f>Raw!C17</f>
        <v>4065.7183091387301</v>
      </c>
      <c r="HN16">
        <f>Raw!BQ17</f>
        <v>0.7</v>
      </c>
      <c r="HP16">
        <f>Raw!CC17*1000</f>
        <v>400</v>
      </c>
      <c r="HQ16">
        <f>Raw!N17</f>
        <v>4.3159513061045001</v>
      </c>
      <c r="HR16">
        <f>MIN(ABS(Raw!CB17)/100,0.3)</f>
        <v>0.3</v>
      </c>
      <c r="HS16" t="str">
        <f>IF( Raw!CB17&gt;0,"@rgb(255,0,0)","@rgb(0,128,255)" )</f>
        <v>@rgb(255,0,0)</v>
      </c>
      <c r="HU16" t="str">
        <f t="shared" si="27"/>
        <v xml:space="preserve"> </v>
      </c>
      <c r="HV16" t="b">
        <f>IF(Raw!CC17&gt;7,(Raw!C17)/((Raw!CC17*1000)^(1/3)))</f>
        <v>0</v>
      </c>
      <c r="HW16" t="b">
        <f>IF(Raw!CC17&gt;7,(10^($FM$2*Raw!CB17))*(Raw!D17))</f>
        <v>0</v>
      </c>
      <c r="HX16" t="b">
        <f>IF(Raw!CC17&gt;7,(10^($HU$2*Raw!CB17))*(Raw!E17))</f>
        <v>0</v>
      </c>
      <c r="IA16" t="b">
        <f>IF(Raw!CC17&gt;7,(Raw!C17)/((Raw!CC17*1000)^(1/3)))</f>
        <v>0</v>
      </c>
      <c r="IB16" t="b">
        <f>IF(Raw!CC17&gt;7,(10^($HZ$2*Raw!CB17))*(Raw!F17))</f>
        <v>0</v>
      </c>
      <c r="IC16" t="b">
        <f>IF(Raw!CC17&gt;7,(10^($HZ$2*Raw!CB17))*(Raw!G17))</f>
        <v>0</v>
      </c>
      <c r="IF16" t="b">
        <f>IF(Raw!CC17&gt;7,(Raw!C17)/((Raw!CC17*1000)^(1/3)))</f>
        <v>0</v>
      </c>
      <c r="IG16" t="b">
        <f>IF(Raw!CC17&gt;7,(10^($IE$2*Raw!CB17))*(Raw!BJ17))</f>
        <v>0</v>
      </c>
      <c r="IH16" t="b">
        <f>IF(Raw!CC17&gt;7,(10^($IE$2*Raw!CB17))*(Raw!BK17))</f>
        <v>0</v>
      </c>
      <c r="IJ16" t="str">
        <f t="shared" si="28"/>
        <v xml:space="preserve"> </v>
      </c>
      <c r="IK16" t="b">
        <f>IF(Raw!CC17&gt;7,(Raw!C17)/((Raw!CC17*1000)^(1/3)))</f>
        <v>0</v>
      </c>
      <c r="IL16" t="b">
        <f>IF(Raw!CC17&gt;7,(10^($IJ$2*Raw!CB17))*(Raw!BL17))</f>
        <v>0</v>
      </c>
      <c r="IM16" t="b">
        <f>IF(Raw!CC17&gt;7,(10^($IJ$2*Raw!CB17))*(Raw!BM17))</f>
        <v>0</v>
      </c>
      <c r="IO16" t="str">
        <f t="shared" si="29"/>
        <v xml:space="preserve"> </v>
      </c>
      <c r="IP16" t="b">
        <f>IF(Raw!CC17&gt;7,(Raw!C17)/((Raw!CC17*1000)^(1/3)))</f>
        <v>0</v>
      </c>
      <c r="IQ16" t="b">
        <f>IF(Raw!CC17&gt;7,(10^($IO$2*Raw!CB17))*(Raw!BN17))</f>
        <v>0</v>
      </c>
      <c r="IR16" t="b">
        <f>IF(Raw!CC17&gt;7,(10^($IO$2*Raw!CB17))*(Raw!BO17))</f>
        <v>0</v>
      </c>
      <c r="IT16" s="68" t="str">
        <f t="shared" si="30"/>
        <v xml:space="preserve"> </v>
      </c>
      <c r="IU16" s="68">
        <f>IF(Raw!CC17&lt;3.5,(Raw!C17)/((Raw!CC17*1000)^(1/3)))</f>
        <v>551.80287012193139</v>
      </c>
      <c r="IV16" s="68">
        <f>IF(Raw!CC17&lt;3.5,(10^($IT$2*Raw!CB17))*(Raw!D17))</f>
        <v>3.0206936766508336E-2</v>
      </c>
      <c r="IW16" s="68">
        <f>IF(Raw!CC17&lt;3.5,(10^($IT$2*Raw!CB17))*(Raw!E17))</f>
        <v>1.2351936612342055E-2</v>
      </c>
      <c r="IY16" s="68" t="str">
        <f t="shared" si="31"/>
        <v xml:space="preserve"> </v>
      </c>
      <c r="IZ16" s="74">
        <f>IF(Raw!CC17&lt;3.5,(Raw!C17)/((Raw!CC17*1000)^(1/3)))</f>
        <v>551.80287012193139</v>
      </c>
      <c r="JA16" s="68">
        <f>IF(Raw!CC17&lt;3.5,(10^($IY$2*Raw!CB17))*(Raw!F17))</f>
        <v>5.6699198489703874E-2</v>
      </c>
      <c r="JB16" s="68">
        <f>IF(Raw!CC17&lt;3.5,(10^($IY$2*Raw!CB17))*(Raw!G17))</f>
        <v>2.4745737174188605E-2</v>
      </c>
      <c r="JD16" s="68" t="str">
        <f t="shared" si="32"/>
        <v xml:space="preserve"> </v>
      </c>
      <c r="JE16" s="74">
        <f>IF(Raw!CC17&lt;3.5,(Raw!C17)/((Raw!CC17*1000)^(1/3)))</f>
        <v>551.80287012193139</v>
      </c>
      <c r="JF16" s="74">
        <f>IF(Raw!CC17&lt;3.5,(10^($JD$2*Raw!CB17))*(Raw!BJ17))</f>
        <v>-1.3630719337892757E-3</v>
      </c>
      <c r="JG16" s="74">
        <f>IF(Raw!CC17&lt;3.5,(10^($JD$2*Raw!CB17))*(Raw!BK17))</f>
        <v>6.3411113450473761E-2</v>
      </c>
      <c r="JI16" s="68" t="str">
        <f t="shared" si="33"/>
        <v xml:space="preserve"> </v>
      </c>
      <c r="JJ16" s="74">
        <f>IF( AND( Raw!CC17&lt;3.5, ( (10^($JI$2*Raw!CB17))*(Raw!BM17) )/( (10^($JI$2*Raw!CB17))*(Raw!BL17))&lt;0.9 ),(Raw!C17)/((Raw!CC17*1000)^(1/3)) )</f>
        <v>551.80287012193139</v>
      </c>
      <c r="JK16" s="74">
        <f>IF( AND( Raw!CC17&lt;3.5, ( (10^($JI$2*Raw!CB17))*(Raw!BM17) )/( (10^($JI$2*Raw!CB17))*(Raw!BL17))&lt;0.9 ), (10^($JI$2*Raw!CB17))*(Raw!BL17) )</f>
        <v>6.1131140722122428</v>
      </c>
      <c r="JL16" s="74">
        <f>IF( AND( Raw!CC17&lt;3.5, ( (10^($JI$2*Raw!CB17))*(Raw!BM17) )/( (10^($JI$2*Raw!CB17))*(Raw!BL17))&lt;0.9 ), (10^($JI$2*Raw!CB17))*(Raw!BM17) )</f>
        <v>4.5414471406490549</v>
      </c>
      <c r="JN16" s="68" t="str">
        <f t="shared" si="34"/>
        <v xml:space="preserve"> </v>
      </c>
      <c r="JO16" s="74">
        <f>IF( AND( Raw!CC17&lt;3.5, ( (10^($JN$2*Raw!CB17))*(Raw!BO17) )/( (10^($JN$2*Raw!CB17))*(Raw!BN17))&lt;0.5 ),(Raw!C17)/((Raw!CC17*1000)^(1/3)))</f>
        <v>551.80287012193139</v>
      </c>
      <c r="JP16" s="74">
        <f>IF( AND( Raw!CC17&lt;3.5, ( (10^($JN$2*Raw!CB17))*(Raw!BO17) )/( (10^($JN$2*Raw!CB17))*(Raw!BN17))&lt;0.5 ),(10^($JN$2*Raw!CB17))*(Raw!BN17))</f>
        <v>0.88728333676039239</v>
      </c>
      <c r="JQ16" s="74">
        <f>IF( AND( Raw!CC17&lt;3.5, ( (10^($JN$2*Raw!CB17))*(Raw!BO17) )/( (10^($JN$2*Raw!CB17))*(Raw!BN17))&lt;0.5 ),(10^($JN$2*Raw!CB17))*(Raw!BO17))</f>
        <v>0.24956436744423041</v>
      </c>
      <c r="JS16">
        <v>110</v>
      </c>
      <c r="JW16">
        <v>110</v>
      </c>
      <c r="JX16">
        <v>3.1267175572519101</v>
      </c>
      <c r="JY16" s="76">
        <v>3.1267175572519101</v>
      </c>
      <c r="KA16">
        <v>110</v>
      </c>
      <c r="KB16">
        <v>3.1267175572519101</v>
      </c>
      <c r="KC16" s="76">
        <v>3.1267175572519101</v>
      </c>
      <c r="KE16">
        <v>630</v>
      </c>
      <c r="KF16">
        <v>2.46260899764042</v>
      </c>
      <c r="KG16">
        <v>9.9282068765326206E-2</v>
      </c>
      <c r="KI16">
        <v>630</v>
      </c>
      <c r="KJ16">
        <v>1.99318734793187</v>
      </c>
      <c r="KK16">
        <v>2.28355092556809E-4</v>
      </c>
      <c r="KM16">
        <v>630</v>
      </c>
      <c r="KN16">
        <v>1.6253968253968301</v>
      </c>
      <c r="KO16">
        <v>2.8035608019410602E-2</v>
      </c>
      <c r="KQ16">
        <f>Raw!CC17*1000</f>
        <v>400</v>
      </c>
      <c r="KR16">
        <f>Raw!N17</f>
        <v>4.3159513061045001</v>
      </c>
      <c r="KS16">
        <f>(1/ABS(Raw!BL17))*2</f>
        <v>0.27410934304064605</v>
      </c>
      <c r="KU16">
        <f>Raw!CC17*1000</f>
        <v>400</v>
      </c>
      <c r="KV16">
        <f>Raw!N17</f>
        <v>4.3159513061045001</v>
      </c>
      <c r="KW16">
        <f>MIN(1/ABS(Raw!BN17)/2,0.8)</f>
        <v>0.52439129514076643</v>
      </c>
      <c r="KY16">
        <f>Raw!CC17*1000</f>
        <v>400</v>
      </c>
      <c r="KZ16">
        <f>Raw!CP17</f>
        <v>4.8620419709523803</v>
      </c>
      <c r="LA16">
        <f t="shared" si="11"/>
        <v>4.3159513061045001</v>
      </c>
      <c r="NJ16" s="76"/>
      <c r="NV16" s="76"/>
      <c r="OH16" s="76"/>
      <c r="OT16" s="76"/>
      <c r="PF16" s="76"/>
      <c r="PR16" s="76"/>
      <c r="QD16" s="76"/>
      <c r="QP16" s="76"/>
      <c r="RB16" s="76"/>
      <c r="RN16" s="76"/>
      <c r="RZ16" s="76"/>
      <c r="SL16" s="76"/>
      <c r="SX16" s="76"/>
      <c r="TJ16" s="76"/>
      <c r="TV16" s="76"/>
      <c r="UF16">
        <f>IF(Raw!CC17&lt;3.5,Raw!C17)</f>
        <v>4065.7183091387301</v>
      </c>
      <c r="UH16">
        <f t="shared" si="49"/>
        <v>2560.4503680290718</v>
      </c>
      <c r="UI16">
        <f>UI3</f>
        <v>1</v>
      </c>
      <c r="UK16" t="b">
        <f>IF(Raw!CC17&gt;7,Raw!C17)</f>
        <v>0</v>
      </c>
      <c r="UM16">
        <f t="shared" si="50"/>
        <v>5292.0235731519215</v>
      </c>
      <c r="UN16">
        <f>UN3</f>
        <v>1</v>
      </c>
      <c r="UP16">
        <f>Raw!C17</f>
        <v>4065.7183091387301</v>
      </c>
      <c r="UR16">
        <f t="shared" si="51"/>
        <v>4725.3709070197619</v>
      </c>
      <c r="US16">
        <f>US3</f>
        <v>1</v>
      </c>
      <c r="UU16" t="str">
        <f t="shared" si="54"/>
        <v xml:space="preserve"> </v>
      </c>
      <c r="UV16" t="b">
        <f>IF(AND(Raw!BL17&lt;$UU$3,Raw!BL17&gt;$UU$4),(Raw!C17)/((Raw!CC17*1000)^(1/3)))</f>
        <v>0</v>
      </c>
      <c r="UW16" t="b">
        <f>IF(AND(Raw!BL17&lt;$UU$3,Raw!BL17&gt;$UU$4),(10^($UU$2*Raw!CB17))*(Raw!D17))</f>
        <v>0</v>
      </c>
      <c r="UX16" t="b">
        <f>IF(AND(Raw!BL17&lt;$UU$3,Raw!BL17&gt;$UU$4),(10^($FM$2*Raw!CB17))*(Raw!E17))</f>
        <v>0</v>
      </c>
      <c r="UZ16">
        <f>Raw!C17</f>
        <v>4065.7183091387301</v>
      </c>
      <c r="VA16">
        <f>((LOG10(Raw!CC18))+ABS(LOG10(MIN(Raw!CC$3:$CC215)))+0.3)/5</f>
        <v>0.1395880017344075</v>
      </c>
      <c r="VB16">
        <f>Raw!BQ17</f>
        <v>0.7</v>
      </c>
      <c r="VE16">
        <f>(Raw!C17)/((Raw!CC17)^(1/2))</f>
        <v>6428.4650907634814</v>
      </c>
      <c r="VF16">
        <f>((LOG10(Raw!CC18))+ABS(LOG10(MIN(Raw!CC$3:$CC215)))+0.3)/5</f>
        <v>0.1395880017344075</v>
      </c>
      <c r="VG16">
        <f>Raw!BQ17</f>
        <v>0.7</v>
      </c>
      <c r="VK16">
        <f>(Raw!C17)/((Raw!CC17)^(1/2))</f>
        <v>6428.4650907634814</v>
      </c>
      <c r="VL16">
        <f>Raw!BZ17</f>
        <v>432.04081630706798</v>
      </c>
      <c r="VM16">
        <f>MIN(Raw!BL18/150,0.6)</f>
        <v>5.3337473088351205E-2</v>
      </c>
      <c r="VO16">
        <f>(Raw!C17)/((Raw!CC17)^(1/2))</f>
        <v>6428.4650907634814</v>
      </c>
      <c r="VP16">
        <f>Raw!BZ17</f>
        <v>432.04081630706798</v>
      </c>
      <c r="VQ16">
        <f>MIN(Raw!BN18/50,0.6)</f>
        <v>3.2318688878997998E-2</v>
      </c>
      <c r="VS16">
        <f>(Raw!C17)/((Raw!CC17)^(1/2))</f>
        <v>6428.4650907634814</v>
      </c>
      <c r="VT16">
        <f>Raw!BZ17</f>
        <v>432.04081630706798</v>
      </c>
      <c r="VU16">
        <f>(LOG10(Raw!AS18)-LOG10(MIN(Raw!AS$3:AS$200)) + 0.1)/10</f>
        <v>0.23249788609336108</v>
      </c>
      <c r="VW16">
        <f>Raw!CB17</f>
        <v>36.767299999999999</v>
      </c>
      <c r="VX16">
        <f>IF(ABS((Raw!BR17)-(Raw!CJ17))=343.0818,16.89,ABS((Raw!BR17)-(Raw!CJ17)))</f>
        <v>9.132861415111023</v>
      </c>
      <c r="VY16">
        <f>(LOG10(Raw!C18)-LOG10(MIN(Raw!C$3:C$200)))/2</f>
        <v>0.48583635667832392</v>
      </c>
      <c r="WA16" s="78">
        <v>39347</v>
      </c>
      <c r="WB16">
        <f t="shared" si="12"/>
        <v>9</v>
      </c>
      <c r="WF16">
        <v>0.66</v>
      </c>
      <c r="WG16">
        <f t="shared" si="13"/>
        <v>-0.18045606445813131</v>
      </c>
      <c r="WI16">
        <f t="shared" si="52"/>
        <v>0.22779875529193316</v>
      </c>
      <c r="WJ16">
        <f>WJ3</f>
        <v>2</v>
      </c>
      <c r="WK16">
        <f t="shared" si="53"/>
        <v>28</v>
      </c>
      <c r="WL16">
        <f t="shared" si="35"/>
        <v>1.689657791404406</v>
      </c>
      <c r="WN16">
        <f t="shared" si="36"/>
        <v>2800</v>
      </c>
      <c r="WO16">
        <f t="shared" si="14"/>
        <v>5.2433219127591517</v>
      </c>
      <c r="WQ16">
        <f>Raw!BP17</f>
        <v>0.2</v>
      </c>
      <c r="WR16">
        <f>Raw!BZ17</f>
        <v>432.04081630706798</v>
      </c>
      <c r="WT16">
        <f>Raw!N17</f>
        <v>4.3159513061045001</v>
      </c>
      <c r="WU16">
        <f>Raw!CP17</f>
        <v>4.8620419709523803</v>
      </c>
      <c r="WV16">
        <f t="shared" si="15"/>
        <v>0.54609066484788027</v>
      </c>
      <c r="WX16">
        <f>Raw!C17</f>
        <v>4065.7183091387301</v>
      </c>
      <c r="WY16">
        <f>Raw!BP17</f>
        <v>0.2</v>
      </c>
      <c r="WZ16">
        <f>((LOG10(Raw!CC18))+ABS(LOG10(MIN(Raw!CC$3:$CC215)))+0.3)/5</f>
        <v>0.1395880017344075</v>
      </c>
      <c r="XD16">
        <f t="shared" si="37"/>
        <v>2800</v>
      </c>
      <c r="XE16">
        <f t="shared" si="16"/>
        <v>1.7093801425331514</v>
      </c>
      <c r="XG16">
        <f>(Raw!C17)/((Raw!CC17)^(1/2))</f>
        <v>6428.4650907634814</v>
      </c>
      <c r="XH16">
        <f>Raw!BP17</f>
        <v>0.2</v>
      </c>
      <c r="XL16">
        <f t="shared" si="38"/>
        <v>2800</v>
      </c>
      <c r="XM16">
        <f t="shared" si="17"/>
        <v>1.2839337212563389</v>
      </c>
      <c r="XR16">
        <f>Raw!CB17</f>
        <v>36.767299999999999</v>
      </c>
      <c r="XS16">
        <f>IF(ABS((Raw!BR17)-(Raw!CJ17))=343.0818,16.89,(Raw!BR17)-(Raw!CJ17))</f>
        <v>-9.132861415111023</v>
      </c>
      <c r="XT16">
        <f>(LOG10(Raw!C18)-LOG10(MIN(Raw!C$3:C$200)))/2</f>
        <v>0.48583635667832392</v>
      </c>
      <c r="XW16">
        <f t="shared" si="39"/>
        <v>2800</v>
      </c>
      <c r="XX16">
        <f t="shared" si="18"/>
        <v>7.6769804751759061</v>
      </c>
      <c r="YC16">
        <v>4065.7183091387301</v>
      </c>
      <c r="YD16">
        <f>Raw!CC17</f>
        <v>0.4</v>
      </c>
      <c r="YE16">
        <f>((LOG10(Raw!CC18))+ABS(LOG10(MIN(Raw!CC$3:$CC215)))+0.3)/5</f>
        <v>0.1395880017344075</v>
      </c>
      <c r="YF16">
        <v>-18.914989161061399</v>
      </c>
      <c r="YG16">
        <v>-0.76730393142068198</v>
      </c>
      <c r="YH16">
        <v>-4.5978109894779802E-2</v>
      </c>
      <c r="YI16">
        <v>-3.41794539016042E-3</v>
      </c>
      <c r="YJ16">
        <v>-2.4593122264129203E-4</v>
      </c>
      <c r="YP16">
        <v>3</v>
      </c>
      <c r="YT16">
        <v>4065.7183091387301</v>
      </c>
      <c r="YU16">
        <v>0.4</v>
      </c>
      <c r="YV16" s="79">
        <v>5.1705830698124501E-8</v>
      </c>
      <c r="YY16">
        <v>13430</v>
      </c>
      <c r="YZ16" s="80">
        <v>3.9644679142820501E-5</v>
      </c>
      <c r="ZB16">
        <v>1835.3</v>
      </c>
      <c r="ZC16">
        <v>4.1842084754393997E-3</v>
      </c>
      <c r="ZE16">
        <v>2307.1334080883298</v>
      </c>
      <c r="ZF16">
        <v>5.3243310116735099E-4</v>
      </c>
      <c r="ZK16">
        <f t="shared" si="40"/>
        <v>2820</v>
      </c>
      <c r="ZL16" s="81">
        <f t="shared" si="19"/>
        <v>8546.8366108506543</v>
      </c>
    </row>
    <row r="17" spans="1:688">
      <c r="A17" s="37">
        <f>Raw!CC18*1000</f>
        <v>50</v>
      </c>
      <c r="B17" s="37">
        <f>Raw!N18</f>
        <v>3.1119514785251701</v>
      </c>
      <c r="C17" s="37">
        <f>Raw!O18</f>
        <v>0.13529231364548999</v>
      </c>
      <c r="E17" s="37">
        <f>(Raw!C18)/((Raw!CC18*1000)^(1/2))</f>
        <v>427.54976945910471</v>
      </c>
      <c r="F17" s="37">
        <f>Raw!N18</f>
        <v>3.1119514785251701</v>
      </c>
      <c r="G17" s="37">
        <f>Raw!O18</f>
        <v>0.13529231364548999</v>
      </c>
      <c r="I17" s="37">
        <f>(Raw!C18)/((Raw!CC18*1000)^(1/3))</f>
        <v>820.63180347630646</v>
      </c>
      <c r="J17" s="37">
        <f>Raw!N18</f>
        <v>3.1119514785251701</v>
      </c>
      <c r="K17" s="37">
        <f>Raw!O18</f>
        <v>0.13529231364548999</v>
      </c>
      <c r="M17" s="39">
        <f>Raw!CC18*1000</f>
        <v>50</v>
      </c>
      <c r="N17" s="39">
        <f>1/(Raw!R18)</f>
        <v>2.7675675675675677</v>
      </c>
      <c r="O17" s="39">
        <f>IF(1/(Raw!R18-Raw!S18)-1/(Raw!R18+Raw!S18)&gt;0,1/(Raw!R18-Raw!S18)-1/(Raw!R18+Raw!S18),2)</f>
        <v>7.8814792300768044E-2</v>
      </c>
      <c r="Q17" s="39">
        <f>(Raw!C18)/((Raw!CC18*1000)^(1/2))</f>
        <v>427.54976945910471</v>
      </c>
      <c r="R17" s="39">
        <f>1/(Raw!R18)</f>
        <v>2.7675675675675677</v>
      </c>
      <c r="S17" s="39">
        <f>IF(1/(Raw!R18-Raw!S18)-1/(Raw!R18+Raw!S18)&gt;0,1/(Raw!R18-Raw!S18)-1/(Raw!R18+Raw!S18),2)</f>
        <v>7.8814792300768044E-2</v>
      </c>
      <c r="U17" s="39">
        <f>(Raw!C18)/((Raw!CC18*1000)^(1/3))</f>
        <v>820.63180347630646</v>
      </c>
      <c r="V17" s="39">
        <f>1/(Raw!R18)</f>
        <v>2.7675675675675677</v>
      </c>
      <c r="W17" s="39">
        <f>IF(1/(Raw!R18-Raw!S18)-1/(Raw!R18+Raw!S18)&gt;0,1/(Raw!R18-Raw!S18)-1/(Raw!R18+Raw!S18),2)</f>
        <v>7.8814792300768044E-2</v>
      </c>
      <c r="Y17" s="41">
        <f>Raw!CC18*1000</f>
        <v>50</v>
      </c>
      <c r="Z17" s="41">
        <f>1/(Raw!AB18)</f>
        <v>4.6545454545454543</v>
      </c>
      <c r="AA17" s="41">
        <f>IF(1/(Raw!AB18-Raw!AC18)-1/(Raw!AB18+Raw!AC18)&gt;0,1/(Raw!AB18-Raw!AC18)-1/(Raw!AB18+Raw!AC18),5)</f>
        <v>4.7764022776335473</v>
      </c>
      <c r="AC17" s="41">
        <f>(Raw!C18)/((Raw!CC18*1000)^(1/2))</f>
        <v>427.54976945910471</v>
      </c>
      <c r="AD17" s="41">
        <f>1/(Raw!AB18)</f>
        <v>4.6545454545454543</v>
      </c>
      <c r="AE17" s="41">
        <f>IF(1/(Raw!AB18-Raw!AC18)-1/(Raw!AB18+Raw!AC18)&gt;0,1/(Raw!AB18-Raw!AC18)-1/(Raw!AB18+Raw!AC18),5)</f>
        <v>4.7764022776335473</v>
      </c>
      <c r="AG17" s="41">
        <f>(Raw!C18)/((Raw!CC18*1000)^(1/3))</f>
        <v>820.63180347630646</v>
      </c>
      <c r="AH17" s="41">
        <f>1/(Raw!AB18)</f>
        <v>4.6545454545454543</v>
      </c>
      <c r="AI17" s="41">
        <f>IF(1/(Raw!AB18-Raw!AC18)-1/(Raw!AB18+Raw!AC18)&gt;0,1/(Raw!AB18-Raw!AC18)-1/(Raw!AB18+Raw!AC18),5)</f>
        <v>4.7764022776335473</v>
      </c>
      <c r="AK17" s="43">
        <f>Raw!CC18*1000</f>
        <v>50</v>
      </c>
      <c r="AL17" s="43">
        <f>Raw!BL18</f>
        <v>8.0006209632526808</v>
      </c>
      <c r="AM17" s="43">
        <f>Raw!BM18</f>
        <v>6.0377982919484401</v>
      </c>
      <c r="AO17" s="43">
        <f>(Raw!C18)/((Raw!CC18*1000)^(1/2))</f>
        <v>427.54976945910471</v>
      </c>
      <c r="AP17" s="43">
        <f>Raw!BL18</f>
        <v>8.0006209632526808</v>
      </c>
      <c r="AQ17" s="43">
        <f>Raw!BM18</f>
        <v>6.0377982919484401</v>
      </c>
      <c r="AS17" s="43">
        <f>(Raw!C18)/((Raw!CC18*1000)^(1/3))</f>
        <v>820.63180347630646</v>
      </c>
      <c r="AT17" s="43">
        <f>Raw!BL18</f>
        <v>8.0006209632526808</v>
      </c>
      <c r="AU17" s="43">
        <f>Raw!BM18</f>
        <v>6.0377982919484401</v>
      </c>
      <c r="AW17" s="21">
        <f>Raw!CC18*1000</f>
        <v>50</v>
      </c>
      <c r="AX17" s="21">
        <f>Raw!BN18</f>
        <v>1.6159344439498999</v>
      </c>
      <c r="AY17" s="21">
        <f>Raw!BO18</f>
        <v>0.33686397428564901</v>
      </c>
      <c r="BA17" s="21">
        <f>(Raw!C18)/((Raw!CC18*1000)^(1/2))</f>
        <v>427.54976945910471</v>
      </c>
      <c r="BB17" s="21">
        <f>Raw!BN18</f>
        <v>1.6159344439498999</v>
      </c>
      <c r="BC17" s="21">
        <f>Raw!BO18</f>
        <v>0.33686397428564901</v>
      </c>
      <c r="BE17" s="21">
        <f>(Raw!C18)/((Raw!CC18*1000)^(1/3))</f>
        <v>820.63180347630646</v>
      </c>
      <c r="BF17" s="21">
        <f>Raw!BN18</f>
        <v>1.6159344439498999</v>
      </c>
      <c r="BG17" s="21">
        <f>Raw!BO18</f>
        <v>0.33686397428564901</v>
      </c>
      <c r="BI17" s="46">
        <f>Raw!C18</f>
        <v>3023.2334127927802</v>
      </c>
      <c r="BJ17" s="46">
        <f>(Raw!C18)/(Raw!CG18)</f>
        <v>0.29894525984305154</v>
      </c>
      <c r="BK17" s="46"/>
      <c r="BM17" s="47">
        <f>Raw!CC18*1000</f>
        <v>50</v>
      </c>
      <c r="BN17" s="47">
        <f>(Raw!C18)/(Raw!CG18)</f>
        <v>0.29894525984305154</v>
      </c>
      <c r="BO17" s="47"/>
      <c r="BQ17" s="46">
        <f>(Raw!C18)/((Raw!CC18*1000)^(1/2))</f>
        <v>427.54976945910471</v>
      </c>
      <c r="BR17" s="47">
        <f>(Raw!C18)/(Raw!CG18)</f>
        <v>0.29894525984305154</v>
      </c>
      <c r="BS17" s="47"/>
      <c r="BU17" s="49">
        <f>(Raw!C18)/((Raw!CC18*1000)^(1/3))</f>
        <v>820.63180347630646</v>
      </c>
      <c r="BV17" s="49">
        <f>(Raw!C18)/(Raw!CG18)</f>
        <v>0.29894525984305154</v>
      </c>
      <c r="BW17" s="49"/>
      <c r="BY17" s="51">
        <f>Raw!C18</f>
        <v>3023.2334127927802</v>
      </c>
      <c r="BZ17" s="51">
        <f>Raw!BS18</f>
        <v>0.34699999999999998</v>
      </c>
      <c r="CA17" s="51"/>
      <c r="CG17" s="55"/>
      <c r="CH17" s="55" t="e">
        <f t="shared" si="42"/>
        <v>#N/A</v>
      </c>
      <c r="CI17" s="55" t="e">
        <f>CI3</f>
        <v>#N/A</v>
      </c>
      <c r="CK17" s="55"/>
      <c r="CL17" s="55" t="e">
        <f t="shared" si="43"/>
        <v>#N/A</v>
      </c>
      <c r="CM17" s="55" t="e">
        <f>CM3</f>
        <v>#N/A</v>
      </c>
      <c r="CO17" s="57"/>
      <c r="CP17" s="57" t="e">
        <f t="shared" si="44"/>
        <v>#N/A</v>
      </c>
      <c r="CQ17" s="57" t="e">
        <f>CQ3</f>
        <v>#N/A</v>
      </c>
      <c r="CS17" s="57"/>
      <c r="CT17" s="57" t="e">
        <f t="shared" si="45"/>
        <v>#N/A</v>
      </c>
      <c r="CU17" s="57" t="e">
        <f>CU3</f>
        <v>#N/A</v>
      </c>
      <c r="CW17" s="57"/>
      <c r="CX17" s="57" t="e">
        <f t="shared" si="46"/>
        <v>#N/A</v>
      </c>
      <c r="CY17" s="57" t="e">
        <f>CY3</f>
        <v>#N/A</v>
      </c>
      <c r="DA17" s="57"/>
      <c r="DB17" s="57" t="e">
        <f t="shared" si="47"/>
        <v>#N/A</v>
      </c>
      <c r="DC17" s="57" t="e">
        <f>DC3</f>
        <v>#N/A</v>
      </c>
      <c r="DE17" s="57"/>
      <c r="DF17" s="57" t="e">
        <f t="shared" si="48"/>
        <v>#N/A</v>
      </c>
      <c r="DG17" s="57" t="e">
        <f>DG3</f>
        <v>#N/A</v>
      </c>
      <c r="DI17" s="59">
        <f t="shared" si="20"/>
        <v>2260</v>
      </c>
      <c r="DJ17" s="59">
        <f t="shared" si="0"/>
        <v>6.1425236795096883</v>
      </c>
      <c r="DL17" s="25">
        <f t="shared" si="21"/>
        <v>2260</v>
      </c>
      <c r="DM17" s="25">
        <f t="shared" si="1"/>
        <v>7.6701093645362892</v>
      </c>
      <c r="DO17" s="39">
        <f t="shared" si="2"/>
        <v>50</v>
      </c>
      <c r="DP17" s="39">
        <f t="shared" si="3"/>
        <v>2.7675675675675677</v>
      </c>
      <c r="DQ17" s="39">
        <f t="shared" si="4"/>
        <v>7.8814792300768044E-2</v>
      </c>
      <c r="DS17" s="39">
        <f t="shared" si="5"/>
        <v>427.54976945910471</v>
      </c>
      <c r="DT17" s="39">
        <f t="shared" si="6"/>
        <v>2.7675675675675677</v>
      </c>
      <c r="DU17" s="39">
        <f t="shared" si="7"/>
        <v>7.8814792300768044E-2</v>
      </c>
      <c r="DW17" s="39">
        <f t="shared" si="8"/>
        <v>820.63180347630646</v>
      </c>
      <c r="DX17" s="39">
        <f t="shared" si="9"/>
        <v>2.7675675675675677</v>
      </c>
      <c r="DY17" s="39">
        <f t="shared" si="10"/>
        <v>7.8814792300768044E-2</v>
      </c>
      <c r="EA17" s="61">
        <f>Raw!N18</f>
        <v>3.1119514785251701</v>
      </c>
      <c r="EB17" s="61">
        <f>Raw!O18</f>
        <v>0.13529231364548999</v>
      </c>
      <c r="EC17" s="61">
        <f>1/Raw!R18</f>
        <v>2.7675675675675677</v>
      </c>
      <c r="ED17" s="61">
        <f>1/(Raw!R18-Raw!S18)-1/(Raw!R18+Raw!S18)</f>
        <v>7.8814792300768044E-2</v>
      </c>
      <c r="EF17" s="62">
        <f>Raw!N18</f>
        <v>3.1119514785251701</v>
      </c>
      <c r="EG17" s="61">
        <f>Raw!O18</f>
        <v>0.13529231364548999</v>
      </c>
      <c r="EH17" s="61">
        <f>1/Raw!AB18</f>
        <v>4.6545454545454543</v>
      </c>
      <c r="EI17" s="61">
        <f>1/(Raw!AB18-Raw!AC18)-1/(Raw!AB18+Raw!AC18)</f>
        <v>4.7764022776335473</v>
      </c>
      <c r="EK17" s="37">
        <f>Raw!CB18</f>
        <v>-2.1779000000000002</v>
      </c>
      <c r="EL17" s="72">
        <f>(Raw!C18)/(Raw!CG18)</f>
        <v>0.29894525984305154</v>
      </c>
      <c r="EN17" s="37">
        <f>Raw!BS18</f>
        <v>0.34699999999999998</v>
      </c>
      <c r="EO17" s="72">
        <f>(Raw!C18)/(Raw!CG18)</f>
        <v>0.29894525984305154</v>
      </c>
      <c r="EQ17" s="64">
        <f>(Raw!C18)/((Raw!CC18*1000)^(1/3))</f>
        <v>820.63180347630646</v>
      </c>
      <c r="ER17" s="64">
        <f>Raw!BZ18</f>
        <v>219.432397842407</v>
      </c>
      <c r="ET17" s="64">
        <f>Raw!BN18</f>
        <v>1.6159344439498999</v>
      </c>
      <c r="EU17" s="64">
        <f>Raw!BZ18</f>
        <v>219.432397842407</v>
      </c>
      <c r="EW17" s="66">
        <f>Raw!AI18</f>
        <v>1.3016312159927501E-4</v>
      </c>
      <c r="EX17" s="66">
        <f>Raw!BZ18</f>
        <v>219.432397842407</v>
      </c>
      <c r="EZ17" s="73">
        <f>Raw!AI18</f>
        <v>1.3016312159927501E-4</v>
      </c>
      <c r="FA17" s="66">
        <f>Raw!F18</f>
        <v>1.98570931073935E-2</v>
      </c>
      <c r="FB17" s="66">
        <f>Raw!G18</f>
        <v>9.6703193808522492E-3</v>
      </c>
      <c r="FD17" s="66">
        <f>(Raw!C18)/((Raw!CC18*1000)^(1/3))</f>
        <v>820.63180347630646</v>
      </c>
      <c r="FE17" s="66">
        <f>(Raw!BZ18)*(Raw!AI18)</f>
        <v>2.8562005883181713E-2</v>
      </c>
      <c r="FG17" s="59">
        <f>Raw!CJ18</f>
        <v>35.5875438271622</v>
      </c>
      <c r="FH17" s="59">
        <f>Raw!BR18</f>
        <v>35.384</v>
      </c>
      <c r="FJ17" s="25">
        <f>Raw!CB18</f>
        <v>-2.1779000000000002</v>
      </c>
      <c r="FK17" s="25">
        <f>(Raw!BR18)-(Raw!CJ18)</f>
        <v>-0.20354382716219988</v>
      </c>
      <c r="FM17" s="68" t="str">
        <f t="shared" si="22"/>
        <v xml:space="preserve"> </v>
      </c>
      <c r="FN17" s="68">
        <f>(Raw!C18)/((Raw!CC18*1000)^(1/3))</f>
        <v>820.63180347630646</v>
      </c>
      <c r="FO17" s="68">
        <f>(10^($FM$2*Raw!CB18))*(Raw!D18)</f>
        <v>1.3609879286340278E-2</v>
      </c>
      <c r="FP17" s="68">
        <f>(10^($FM$2*Raw!CB18))*(Raw!E18)</f>
        <v>5.0280367358024785E-3</v>
      </c>
      <c r="FR17" s="68" t="str">
        <f t="shared" si="23"/>
        <v xml:space="preserve"> </v>
      </c>
      <c r="FS17" s="74">
        <f>(Raw!C18)/((Raw!CC18*1000)^(1/3))</f>
        <v>820.63180347630646</v>
      </c>
      <c r="FT17" s="68">
        <f>(10^($FR$2*Raw!CB18))*(Raw!F18)</f>
        <v>2.0652309704907033E-2</v>
      </c>
      <c r="FU17" s="68">
        <f>(10^($FR$2*Raw!CB18))*(Raw!G18)</f>
        <v>1.0057586461351924E-2</v>
      </c>
      <c r="FW17" s="68" t="str">
        <f t="shared" si="24"/>
        <v xml:space="preserve"> </v>
      </c>
      <c r="FX17" s="74">
        <f>(Raw!C18)/((Raw!CC18*1000)^(1/3))</f>
        <v>820.63180347630646</v>
      </c>
      <c r="FY17" s="74">
        <f>(10^($FW$2*Raw!CB18))*(Raw!BJ18)</f>
        <v>1.0060844486322507E-3</v>
      </c>
      <c r="FZ17" s="74">
        <f>(10^($FW$2*Raw!CB18))*(Raw!BK18)</f>
        <v>1.4109762895020397E-3</v>
      </c>
      <c r="GB17" s="68" t="str">
        <f t="shared" si="25"/>
        <v xml:space="preserve"> </v>
      </c>
      <c r="GC17" s="74">
        <f>IF(  ( (10^($FR$2*Raw!CB18))*(Raw!BM18) )/( (10^($FR$2*Raw!CB18))*(Raw!BL18))&lt;0.9,(Raw!C18)/((Raw!CC18*1000)^(1/3)) )</f>
        <v>820.63180347630646</v>
      </c>
      <c r="GD17" s="74">
        <f>IF(  ( (10^($FR$2*Raw!CB18))*(Raw!BM18) )/( (10^($FR$2*Raw!CB18))*(Raw!BL18))&lt;0.9, (10^($GB$2*Raw!CB18))*(Raw!BL18) )</f>
        <v>8.1828099918107959</v>
      </c>
      <c r="GE17" s="74">
        <f>IF( ( (10^($FR$2*Raw!CB18))*(Raw!BM18) )/( (10^($FR$2*Raw!CB18))*(Raw!BL18))&lt;0.9, (10^($FR$2*Raw!CB18))*(Raw!BM18) )</f>
        <v>6.2795938754323366</v>
      </c>
      <c r="GG17" s="68" t="str">
        <f t="shared" si="26"/>
        <v xml:space="preserve"> </v>
      </c>
      <c r="GH17" s="74">
        <f>IF( ( (10^($GG$2*Raw!CB18))*(Raw!BO18) )/( (10^($GG$2*Raw!CB18))*(Raw!BN18))&lt;0.5,(Raw!C18)/((Raw!CC18*1000)^(1/3)))</f>
        <v>820.63180347630646</v>
      </c>
      <c r="GI17" s="74">
        <f>IF( ( (10^($GG$2*Raw!CB18))*(Raw!BO18) )/( (10^($GG$2*Raw!CB18))*(Raw!BN18))&lt;0.5,(10^($GG$2*Raw!CB18))*(Raw!BN18))</f>
        <v>1.6740866499355518</v>
      </c>
      <c r="GJ17" s="74">
        <f>IF( ( (10^($GG$2*Raw!CB18))*(Raw!BO18) )/( (10^($GG$2*Raw!CB18))*(Raw!BN18))&lt;0.5,(10^($GG$2*Raw!CB18))*(Raw!BO18))</f>
        <v>0.3489866091457125</v>
      </c>
      <c r="GL17">
        <f>(Raw!C18)/((Raw!CC18*1000)^(1/3))</f>
        <v>820.63180347630646</v>
      </c>
      <c r="GM17" s="75">
        <f>Raw!U18</f>
        <v>0.37353515625</v>
      </c>
      <c r="GN17" s="75">
        <f>(LOG(Raw!CC18)+5)/25</f>
        <v>0.14795880017344076</v>
      </c>
      <c r="GO17">
        <f>(Raw!C18)/((Raw!CC18*1000)^(1/3))</f>
        <v>820.63180347630646</v>
      </c>
      <c r="GP17" s="75">
        <f>Raw!W18</f>
        <v>0.41015625</v>
      </c>
      <c r="GR17">
        <f>(Raw!C18)/((Raw!CC18*1000)^(1/3))</f>
        <v>820.63180347630646</v>
      </c>
      <c r="GS17" s="75">
        <f>Raw!AE18</f>
        <v>0.25390625</v>
      </c>
      <c r="GU17">
        <f>(Raw!C18)/((Raw!CC18*1000)^(1/3))</f>
        <v>820.63180347630646</v>
      </c>
      <c r="GV17" s="75">
        <f>Raw!AG18</f>
        <v>0.390625</v>
      </c>
      <c r="GX17">
        <f>(Raw!C18)/((Raw!CC18*1000)^(1/3))</f>
        <v>820.63180347630646</v>
      </c>
      <c r="GY17">
        <f>Raw!BQ18</f>
        <v>1.1299999999999999</v>
      </c>
      <c r="HA17">
        <f>Raw!C18</f>
        <v>3023.2334127927802</v>
      </c>
      <c r="HB17" s="75">
        <f>Raw!U18</f>
        <v>0.37353515625</v>
      </c>
      <c r="HC17" s="4"/>
      <c r="HD17">
        <f>Raw!C18</f>
        <v>3023.2334127927802</v>
      </c>
      <c r="HE17" s="75">
        <f>Raw!W18</f>
        <v>0.41015625</v>
      </c>
      <c r="HG17">
        <f>Raw!C18</f>
        <v>3023.2334127927802</v>
      </c>
      <c r="HH17" s="75">
        <f>Raw!AE18</f>
        <v>0.25390625</v>
      </c>
      <c r="HJ17">
        <f>Raw!C18</f>
        <v>3023.2334127927802</v>
      </c>
      <c r="HK17" s="75">
        <f>Raw!AG18</f>
        <v>0.390625</v>
      </c>
      <c r="HM17">
        <f>Raw!C18</f>
        <v>3023.2334127927802</v>
      </c>
      <c r="HN17">
        <f>Raw!BQ18</f>
        <v>1.1299999999999999</v>
      </c>
      <c r="HP17">
        <f>Raw!CC18*1000</f>
        <v>50</v>
      </c>
      <c r="HQ17">
        <f>Raw!N18</f>
        <v>3.1119514785251701</v>
      </c>
      <c r="HR17">
        <f>MIN(ABS(Raw!CB18)/100,0.3)</f>
        <v>2.1779000000000003E-2</v>
      </c>
      <c r="HS17" t="str">
        <f>IF( Raw!CB18&gt;0,"@rgb(255,0,0)","@rgb(0,128,255)" )</f>
        <v>@rgb(0,128,255)</v>
      </c>
      <c r="HU17" t="str">
        <f t="shared" si="27"/>
        <v xml:space="preserve"> </v>
      </c>
      <c r="HV17" t="b">
        <f>IF(Raw!CC18&gt;7,(Raw!C18)/((Raw!CC18*1000)^(1/3)))</f>
        <v>0</v>
      </c>
      <c r="HW17" t="b">
        <f>IF(Raw!CC18&gt;7,(10^($FM$2*Raw!CB18))*(Raw!D18))</f>
        <v>0</v>
      </c>
      <c r="HX17" t="b">
        <f>IF(Raw!CC18&gt;7,(10^($HU$2*Raw!CB18))*(Raw!E18))</f>
        <v>0</v>
      </c>
      <c r="IA17" t="b">
        <f>IF(Raw!CC18&gt;7,(Raw!C18)/((Raw!CC18*1000)^(1/3)))</f>
        <v>0</v>
      </c>
      <c r="IB17" t="b">
        <f>IF(Raw!CC18&gt;7,(10^($HZ$2*Raw!CB18))*(Raw!F18))</f>
        <v>0</v>
      </c>
      <c r="IC17" t="b">
        <f>IF(Raw!CC18&gt;7,(10^($HZ$2*Raw!CB18))*(Raw!G18))</f>
        <v>0</v>
      </c>
      <c r="IF17" t="b">
        <f>IF(Raw!CC18&gt;7,(Raw!C18)/((Raw!CC18*1000)^(1/3)))</f>
        <v>0</v>
      </c>
      <c r="IG17" t="b">
        <f>IF(Raw!CC18&gt;7,(10^($IE$2*Raw!CB18))*(Raw!BJ18))</f>
        <v>0</v>
      </c>
      <c r="IH17" t="b">
        <f>IF(Raw!CC18&gt;7,(10^($IE$2*Raw!CB18))*(Raw!BK18))</f>
        <v>0</v>
      </c>
      <c r="IJ17" t="str">
        <f t="shared" si="28"/>
        <v xml:space="preserve"> </v>
      </c>
      <c r="IK17" t="b">
        <f>IF(Raw!CC18&gt;7,(Raw!C18)/((Raw!CC18*1000)^(1/3)))</f>
        <v>0</v>
      </c>
      <c r="IL17" t="b">
        <f>IF(Raw!CC18&gt;7,(10^($IJ$2*Raw!CB18))*(Raw!BL18))</f>
        <v>0</v>
      </c>
      <c r="IM17" t="b">
        <f>IF(Raw!CC18&gt;7,(10^($IJ$2*Raw!CB18))*(Raw!BM18))</f>
        <v>0</v>
      </c>
      <c r="IO17" t="str">
        <f t="shared" si="29"/>
        <v xml:space="preserve"> </v>
      </c>
      <c r="IP17" t="b">
        <f>IF(Raw!CC18&gt;7,(Raw!C18)/((Raw!CC18*1000)^(1/3)))</f>
        <v>0</v>
      </c>
      <c r="IQ17" t="b">
        <f>IF(Raw!CC18&gt;7,(10^($IO$2*Raw!CB18))*(Raw!BN18))</f>
        <v>0</v>
      </c>
      <c r="IR17" t="b">
        <f>IF(Raw!CC18&gt;7,(10^($IO$2*Raw!CB18))*(Raw!BO18))</f>
        <v>0</v>
      </c>
      <c r="IT17" s="68" t="str">
        <f t="shared" si="30"/>
        <v xml:space="preserve"> </v>
      </c>
      <c r="IU17" s="68">
        <f>IF(Raw!CC18&lt;3.5,(Raw!C18)/((Raw!CC18*1000)^(1/3)))</f>
        <v>820.63180347630646</v>
      </c>
      <c r="IV17" s="68">
        <f>IF(Raw!CC18&lt;3.5,(10^($IT$2*Raw!CB18))*(Raw!D18))</f>
        <v>1.3594190646309644E-2</v>
      </c>
      <c r="IW17" s="68">
        <f>IF(Raw!CC18&lt;3.5,(10^($IT$2*Raw!CB18))*(Raw!E18))</f>
        <v>5.0222407212494333E-3</v>
      </c>
      <c r="IY17" s="68" t="str">
        <f t="shared" si="31"/>
        <v xml:space="preserve"> </v>
      </c>
      <c r="IZ17" s="74">
        <f>IF(Raw!CC18&lt;3.5,(Raw!C18)/((Raw!CC18*1000)^(1/3)))</f>
        <v>820.63180347630646</v>
      </c>
      <c r="JA17" s="68">
        <f>IF(Raw!CC18&lt;3.5,(10^($IY$2*Raw!CB18))*(Raw!F18))</f>
        <v>2.0623331237452764E-2</v>
      </c>
      <c r="JB17" s="68">
        <f>IF(Raw!CC18&lt;3.5,(10^($IY$2*Raw!CB18))*(Raw!G18))</f>
        <v>1.0043474071691724E-2</v>
      </c>
      <c r="JD17" s="68" t="str">
        <f t="shared" si="32"/>
        <v xml:space="preserve"> </v>
      </c>
      <c r="JE17" s="74">
        <f>IF(Raw!CC18&lt;3.5,(Raw!C18)/((Raw!CC18*1000)^(1/3)))</f>
        <v>820.63180347630646</v>
      </c>
      <c r="JF17" s="74">
        <f>IF(Raw!CC18&lt;3.5,(10^($JD$2*Raw!CB18))*(Raw!BJ18))</f>
        <v>1.0098249158388731E-3</v>
      </c>
      <c r="JG17" s="74">
        <f>IF(Raw!CC18&lt;3.5,(10^($JD$2*Raw!CB18))*(Raw!BK18))</f>
        <v>1.4162220822855173E-3</v>
      </c>
      <c r="JI17" s="68" t="str">
        <f t="shared" si="33"/>
        <v xml:space="preserve"> </v>
      </c>
      <c r="JJ17" s="74">
        <f>IF( AND( Raw!CC18&lt;3.5, ( (10^($JI$2*Raw!CB18))*(Raw!BM18) )/( (10^($JI$2*Raw!CB18))*(Raw!BL18))&lt;0.9 ),(Raw!C18)/((Raw!CC18*1000)^(1/3)) )</f>
        <v>820.63180347630646</v>
      </c>
      <c r="JK17" s="74">
        <f>IF( AND( Raw!CC18&lt;3.5, ( (10^($JI$2*Raw!CB18))*(Raw!BM18) )/( (10^($JI$2*Raw!CB18))*(Raw!BL18))&lt;0.9 ), (10^($JI$2*Raw!CB18))*(Raw!BL18) )</f>
        <v>8.0849159018825212</v>
      </c>
      <c r="JL17" s="74">
        <f>IF( AND( Raw!CC18&lt;3.5, ( (10^($JI$2*Raw!CB18))*(Raw!BM18) )/( (10^($JI$2*Raw!CB18))*(Raw!BL18))&lt;0.9 ), (10^($JI$2*Raw!CB18))*(Raw!BM18) )</f>
        <v>6.1014128337217359</v>
      </c>
      <c r="JN17" s="68" t="str">
        <f t="shared" si="34"/>
        <v xml:space="preserve"> </v>
      </c>
      <c r="JO17" s="74">
        <f>IF( AND( Raw!CC18&lt;3.5, ( (10^($JN$2*Raw!CB18))*(Raw!BO18) )/( (10^($JN$2*Raw!CB18))*(Raw!BN18))&lt;0.5 ),(Raw!C18)/((Raw!CC18*1000)^(1/3)))</f>
        <v>820.63180347630646</v>
      </c>
      <c r="JP17" s="74">
        <f>IF( AND( Raw!CC18&lt;3.5, ( (10^($JN$2*Raw!CB18))*(Raw!BO18) )/( (10^($JN$2*Raw!CB18))*(Raw!BN18))&lt;0.5 ),(10^($JN$2*Raw!CB18))*(Raw!BN18))</f>
        <v>1.6228371952069456</v>
      </c>
      <c r="JQ17" s="74">
        <f>IF( AND( Raw!CC18&lt;3.5, ( (10^($JN$2*Raw!CB18))*(Raw!BO18) )/( (10^($JN$2*Raw!CB18))*(Raw!BN18))&lt;0.5 ),(10^($JN$2*Raw!CB18))*(Raw!BO18))</f>
        <v>0.33830294863925575</v>
      </c>
      <c r="JS17">
        <v>660</v>
      </c>
      <c r="JW17">
        <v>660</v>
      </c>
      <c r="JX17">
        <v>3.05671641791045</v>
      </c>
      <c r="JY17" s="76">
        <v>3.05671641791045</v>
      </c>
      <c r="KA17">
        <v>660</v>
      </c>
      <c r="KB17">
        <v>3.05671641791045</v>
      </c>
      <c r="KC17">
        <v>3.05671641791045</v>
      </c>
      <c r="KE17">
        <v>2320</v>
      </c>
      <c r="KF17">
        <v>7.27302388133959</v>
      </c>
      <c r="KG17">
        <v>1.02806946247584</v>
      </c>
      <c r="KI17">
        <v>2320</v>
      </c>
      <c r="KJ17">
        <v>6.0681481481481496</v>
      </c>
      <c r="KK17">
        <v>1.2100195458847299E-4</v>
      </c>
      <c r="KM17">
        <v>2320</v>
      </c>
      <c r="KN17">
        <v>6.1440000000000001</v>
      </c>
      <c r="KO17">
        <v>0.1</v>
      </c>
      <c r="KQ17">
        <f>Raw!CC18*1000</f>
        <v>50</v>
      </c>
      <c r="KR17">
        <f>Raw!N18</f>
        <v>3.1119514785251701</v>
      </c>
      <c r="KS17">
        <f>(1/ABS(Raw!BL18))*2</f>
        <v>0.24998059640446871</v>
      </c>
      <c r="KU17">
        <f>Raw!CC18*1000</f>
        <v>50</v>
      </c>
      <c r="KV17">
        <f>Raw!N18</f>
        <v>3.1119514785251701</v>
      </c>
      <c r="KW17">
        <f>MIN(1/ABS(Raw!BN18)/2,0.8)</f>
        <v>0.30941849273156646</v>
      </c>
      <c r="KY17">
        <f>Raw!CC18*1000</f>
        <v>50</v>
      </c>
      <c r="KZ17">
        <f>Raw!CP18</f>
        <v>3.08944401304622</v>
      </c>
      <c r="LA17">
        <f t="shared" si="11"/>
        <v>3.1119514785251701</v>
      </c>
      <c r="NJ17" s="76"/>
      <c r="NV17" s="76"/>
      <c r="OH17" s="76"/>
      <c r="OT17" s="76"/>
      <c r="PF17" s="76"/>
      <c r="PR17" s="76"/>
      <c r="QD17" s="76"/>
      <c r="QP17" s="76"/>
      <c r="RB17" s="76"/>
      <c r="RN17" s="76"/>
      <c r="RZ17" s="76"/>
      <c r="SL17" s="76"/>
      <c r="SX17" s="76"/>
      <c r="TJ17" s="76"/>
      <c r="TV17" s="76"/>
      <c r="UF17">
        <f>IF(Raw!CC18&lt;3.5,Raw!C18)</f>
        <v>3023.2334127927802</v>
      </c>
      <c r="UH17">
        <f t="shared" si="49"/>
        <v>2732.5850117236159</v>
      </c>
      <c r="UI17">
        <f>UI3</f>
        <v>1</v>
      </c>
      <c r="UK17" t="b">
        <f>IF(Raw!CC18&gt;7,Raw!C18)</f>
        <v>0</v>
      </c>
      <c r="UM17">
        <f t="shared" si="50"/>
        <v>5615.3756290771043</v>
      </c>
      <c r="UN17">
        <f>UN3</f>
        <v>1</v>
      </c>
      <c r="UP17">
        <f>Raw!C18</f>
        <v>3023.2334127927802</v>
      </c>
      <c r="UR17">
        <f t="shared" si="51"/>
        <v>5064.037899867436</v>
      </c>
      <c r="US17">
        <f>US3</f>
        <v>1</v>
      </c>
      <c r="UU17" t="str">
        <f t="shared" si="54"/>
        <v xml:space="preserve"> </v>
      </c>
      <c r="UV17" t="b">
        <f>IF(AND(Raw!BL18&lt;$UU$3,Raw!BL18&gt;$UU$4),(Raw!C18)/((Raw!CC18*1000)^(1/3)))</f>
        <v>0</v>
      </c>
      <c r="UW17" t="b">
        <f>IF(AND(Raw!BL18&lt;$UU$3,Raw!BL18&gt;$UU$4),(10^($UU$2*Raw!CB18))*(Raw!D18))</f>
        <v>0</v>
      </c>
      <c r="UX17" t="b">
        <f>IF(AND(Raw!BL18&lt;$UU$3,Raw!BL18&gt;$UU$4),(10^($FM$2*Raw!CB18))*(Raw!E18))</f>
        <v>0</v>
      </c>
      <c r="UZ17">
        <f>Raw!C18</f>
        <v>3023.2334127927802</v>
      </c>
      <c r="VA17">
        <f>((LOG10(Raw!CC19))+ABS(LOG10(MIN(Raw!CC$3:$CC216)))+0.3)/5</f>
        <v>0.06</v>
      </c>
      <c r="VB17">
        <f>Raw!BQ18</f>
        <v>1.1299999999999999</v>
      </c>
      <c r="VE17">
        <f>(Raw!C18)/((Raw!CC18)^(1/2))</f>
        <v>13520.310845706677</v>
      </c>
      <c r="VF17">
        <f>((LOG10(Raw!CC19))+ABS(LOG10(MIN(Raw!CC$3:$CC216)))+0.3)/5</f>
        <v>0.06</v>
      </c>
      <c r="VG17">
        <f>Raw!BQ18</f>
        <v>1.1299999999999999</v>
      </c>
      <c r="VK17">
        <f>(Raw!C18)/((Raw!CC18)^(1/2))</f>
        <v>13520.310845706677</v>
      </c>
      <c r="VL17">
        <f>Raw!BZ18</f>
        <v>219.432397842407</v>
      </c>
      <c r="VM17">
        <f>MIN(Raw!BL19/150,0.6)</f>
        <v>4.5178496948637535E-2</v>
      </c>
      <c r="VO17">
        <f>(Raw!C18)/((Raw!CC18)^(1/2))</f>
        <v>13520.310845706677</v>
      </c>
      <c r="VP17">
        <f>Raw!BZ18</f>
        <v>219.432397842407</v>
      </c>
      <c r="VQ17">
        <f>MIN(Raw!BN19/50,0.6)</f>
        <v>2.0997983369884201E-2</v>
      </c>
      <c r="VS17">
        <f>(Raw!C18)/((Raw!CC18)^(1/2))</f>
        <v>13520.310845706677</v>
      </c>
      <c r="VT17">
        <f>Raw!BZ18</f>
        <v>219.432397842407</v>
      </c>
      <c r="VU17">
        <f>(LOG10(Raw!AS19)-LOG10(MIN(Raw!AS$3:AS$200)) + 0.1)/10</f>
        <v>0.31736057220359365</v>
      </c>
      <c r="VW17">
        <f>Raw!CB18</f>
        <v>-2.1779000000000002</v>
      </c>
      <c r="VX17">
        <f>IF(ABS((Raw!BR18)-(Raw!CJ18))=343.0818,16.89,ABS((Raw!BR18)-(Raw!CJ18)))</f>
        <v>0.20354382716219988</v>
      </c>
      <c r="VY17">
        <f>(LOG10(Raw!C19)-LOG10(MIN(Raw!C$3:C$200)))/2</f>
        <v>0.3332298230447297</v>
      </c>
      <c r="WA17" s="78">
        <v>39230</v>
      </c>
      <c r="WB17">
        <f t="shared" si="12"/>
        <v>5</v>
      </c>
      <c r="WF17">
        <v>0.05</v>
      </c>
      <c r="WG17">
        <f t="shared" si="13"/>
        <v>-1.3010299956639813</v>
      </c>
      <c r="WI17">
        <f t="shared" si="52"/>
        <v>0.37601173680177558</v>
      </c>
      <c r="WJ17">
        <f>WJ3</f>
        <v>2</v>
      </c>
      <c r="WK17">
        <f t="shared" si="53"/>
        <v>30</v>
      </c>
      <c r="WL17">
        <f t="shared" si="35"/>
        <v>2.3769045215654838</v>
      </c>
      <c r="WN17">
        <f t="shared" si="36"/>
        <v>3000</v>
      </c>
      <c r="WO17">
        <f t="shared" si="14"/>
        <v>4.7666796974452881</v>
      </c>
      <c r="WQ17">
        <f>Raw!BP18</f>
        <v>0.25</v>
      </c>
      <c r="WR17">
        <f>Raw!BZ18</f>
        <v>219.432397842407</v>
      </c>
      <c r="WT17">
        <f>Raw!N18</f>
        <v>3.1119514785251701</v>
      </c>
      <c r="WU17">
        <f>Raw!CP18</f>
        <v>3.08944401304622</v>
      </c>
      <c r="WV17">
        <f t="shared" si="15"/>
        <v>-2.2507465478950106E-2</v>
      </c>
      <c r="WX17">
        <f>Raw!C18</f>
        <v>3023.2334127927802</v>
      </c>
      <c r="WY17">
        <f>Raw!BP18</f>
        <v>0.25</v>
      </c>
      <c r="WZ17">
        <f>((LOG10(Raw!CC19))+ABS(LOG10(MIN(Raw!CC$3:$CC216)))+0.3)/5</f>
        <v>0.06</v>
      </c>
      <c r="XD17">
        <f t="shared" si="37"/>
        <v>3000</v>
      </c>
      <c r="XE17">
        <f t="shared" si="16"/>
        <v>1.2882762636779146</v>
      </c>
      <c r="XG17">
        <f>(Raw!C18)/((Raw!CC18)^(1/2))</f>
        <v>13520.310845706677</v>
      </c>
      <c r="XH17">
        <f>Raw!BP18</f>
        <v>0.25</v>
      </c>
      <c r="XL17">
        <f t="shared" si="38"/>
        <v>3000</v>
      </c>
      <c r="XM17">
        <f t="shared" si="17"/>
        <v>1.186569460339955</v>
      </c>
      <c r="XR17">
        <f>Raw!CB18</f>
        <v>-2.1779000000000002</v>
      </c>
      <c r="XS17">
        <f>IF(ABS((Raw!BR18)-(Raw!CJ18))=343.0818,16.89,(Raw!BR18)-(Raw!CJ18))</f>
        <v>-0.20354382716219988</v>
      </c>
      <c r="XT17">
        <f>(LOG10(Raw!C19)-LOG10(MIN(Raw!C$3:C$200)))/2</f>
        <v>0.3332298230447297</v>
      </c>
      <c r="XW17">
        <f t="shared" si="39"/>
        <v>3000</v>
      </c>
      <c r="XX17">
        <f t="shared" si="18"/>
        <v>7.3519971646084894</v>
      </c>
      <c r="YC17">
        <v>3023.2334127927802</v>
      </c>
      <c r="YD17">
        <f>Raw!CC18</f>
        <v>0.05</v>
      </c>
      <c r="YE17">
        <f>((LOG10(Raw!CC19))+ABS(LOG10(MIN(Raw!CC$3:$CC216)))+0.3)/5</f>
        <v>0.06</v>
      </c>
      <c r="YF17">
        <v>0.84379626625936499</v>
      </c>
      <c r="YG17">
        <v>7.0978024907549106E-2</v>
      </c>
      <c r="YH17">
        <v>7.8794292306991892E-3</v>
      </c>
      <c r="YI17">
        <v>9.9925551242014397E-4</v>
      </c>
      <c r="YJ17">
        <v>1.15168892846875E-4</v>
      </c>
      <c r="YP17">
        <v>3</v>
      </c>
      <c r="YT17">
        <v>3023.2334127927802</v>
      </c>
      <c r="YU17">
        <v>0.05</v>
      </c>
      <c r="YV17" s="79">
        <v>-2.49436842776595E-6</v>
      </c>
      <c r="YY17">
        <v>140</v>
      </c>
      <c r="YZ17" s="80">
        <v>1.74371996583284E-9</v>
      </c>
      <c r="ZB17">
        <v>2526.2766602980601</v>
      </c>
      <c r="ZC17">
        <v>8.6986203441121405E-3</v>
      </c>
      <c r="ZE17">
        <v>1370.4820702843399</v>
      </c>
      <c r="ZF17">
        <v>3.0072243780866E-4</v>
      </c>
      <c r="ZK17">
        <f t="shared" si="40"/>
        <v>3020</v>
      </c>
      <c r="ZL17" s="81">
        <f t="shared" si="19"/>
        <v>8741.6642132439938</v>
      </c>
    </row>
    <row r="18" spans="1:688">
      <c r="A18" s="37">
        <f>Raw!CC19*1000</f>
        <v>20</v>
      </c>
      <c r="B18" s="37">
        <f>Raw!N19</f>
        <v>3.1296307306921598</v>
      </c>
      <c r="C18" s="37">
        <f>Raw!O19</f>
        <v>0.118158438501482</v>
      </c>
      <c r="E18" s="37">
        <f>(Raw!C19)/((Raw!CC19*1000)^(1/2))</f>
        <v>334.76775021351978</v>
      </c>
      <c r="F18" s="37">
        <f>Raw!N19</f>
        <v>3.1296307306921598</v>
      </c>
      <c r="G18" s="37">
        <f>Raw!O19</f>
        <v>0.118158438501482</v>
      </c>
      <c r="I18" s="37">
        <f>(Raw!C19)/((Raw!CC19*1000)^(1/3))</f>
        <v>551.54626287102678</v>
      </c>
      <c r="J18" s="37">
        <f>Raw!N19</f>
        <v>3.1296307306921598</v>
      </c>
      <c r="K18" s="37">
        <f>Raw!O19</f>
        <v>0.118158438501482</v>
      </c>
      <c r="M18" s="39">
        <f>Raw!CC19*1000</f>
        <v>20</v>
      </c>
      <c r="N18" s="39">
        <f>1/(Raw!R19)</f>
        <v>3.7236363636363636</v>
      </c>
      <c r="O18" s="39">
        <f>IF(1/(Raw!R19-Raw!S19)-1/(Raw!R19+Raw!S19)&gt;0,1/(Raw!R19-Raw!S19)-1/(Raw!R19+Raw!S19),2)</f>
        <v>1.1440292436424979</v>
      </c>
      <c r="Q18" s="39">
        <f>(Raw!C19)/((Raw!CC19*1000)^(1/2))</f>
        <v>334.76775021351978</v>
      </c>
      <c r="R18" s="39">
        <f>1/(Raw!R19)</f>
        <v>3.7236363636363636</v>
      </c>
      <c r="S18" s="39">
        <f>IF(1/(Raw!R19-Raw!S19)-1/(Raw!R19+Raw!S19)&gt;0,1/(Raw!R19-Raw!S19)-1/(Raw!R19+Raw!S19),2)</f>
        <v>1.1440292436424979</v>
      </c>
      <c r="U18" s="39">
        <f>(Raw!C19)/((Raw!CC19*1000)^(1/3))</f>
        <v>551.54626287102678</v>
      </c>
      <c r="V18" s="39">
        <f>1/(Raw!R19)</f>
        <v>3.7236363636363636</v>
      </c>
      <c r="W18" s="39">
        <f>IF(1/(Raw!R19-Raw!S19)-1/(Raw!R19+Raw!S19)&gt;0,1/(Raw!R19-Raw!S19)-1/(Raw!R19+Raw!S19),2)</f>
        <v>1.1440292436424979</v>
      </c>
      <c r="Y18" s="41">
        <f>Raw!CC19*1000</f>
        <v>20</v>
      </c>
      <c r="Z18" s="41">
        <f>1/(Raw!AB19)</f>
        <v>3.657142857142857</v>
      </c>
      <c r="AA18" s="41">
        <f>IF(1/(Raw!AB19-Raw!AC19)-1/(Raw!AB19+Raw!AC19)&gt;0,1/(Raw!AB19-Raw!AC19)-1/(Raw!AB19+Raw!AC19),5)</f>
        <v>0.68228021415382134</v>
      </c>
      <c r="AC18" s="41">
        <f>(Raw!C19)/((Raw!CC19*1000)^(1/2))</f>
        <v>334.76775021351978</v>
      </c>
      <c r="AD18" s="41">
        <f>1/(Raw!AB19)</f>
        <v>3.657142857142857</v>
      </c>
      <c r="AE18" s="41">
        <f>IF(1/(Raw!AB19-Raw!AC19)-1/(Raw!AB19+Raw!AC19)&gt;0,1/(Raw!AB19-Raw!AC19)-1/(Raw!AB19+Raw!AC19),5)</f>
        <v>0.68228021415382134</v>
      </c>
      <c r="AG18" s="41">
        <f>(Raw!C19)/((Raw!CC19*1000)^(1/3))</f>
        <v>551.54626287102678</v>
      </c>
      <c r="AH18" s="41">
        <f>1/(Raw!AB19)</f>
        <v>3.657142857142857</v>
      </c>
      <c r="AI18" s="41">
        <f>IF(1/(Raw!AB19-Raw!AC19)-1/(Raw!AB19+Raw!AC19)&gt;0,1/(Raw!AB19-Raw!AC19)-1/(Raw!AB19+Raw!AC19),5)</f>
        <v>0.68228021415382134</v>
      </c>
      <c r="AK18" s="43">
        <f>Raw!CC19*1000</f>
        <v>20</v>
      </c>
      <c r="AL18" s="43">
        <f>Raw!BL19</f>
        <v>6.7767745422956303</v>
      </c>
      <c r="AM18" s="43">
        <f>Raw!BM19</f>
        <v>4.9278164939524203</v>
      </c>
      <c r="AO18" s="43">
        <f>(Raw!C19)/((Raw!CC19*1000)^(1/2))</f>
        <v>334.76775021351978</v>
      </c>
      <c r="AP18" s="43">
        <f>Raw!BL19</f>
        <v>6.7767745422956303</v>
      </c>
      <c r="AQ18" s="43">
        <f>Raw!BM19</f>
        <v>4.9278164939524203</v>
      </c>
      <c r="AS18" s="43">
        <f>(Raw!C19)/((Raw!CC19*1000)^(1/3))</f>
        <v>551.54626287102678</v>
      </c>
      <c r="AT18" s="43">
        <f>Raw!BL19</f>
        <v>6.7767745422956303</v>
      </c>
      <c r="AU18" s="43">
        <f>Raw!BM19</f>
        <v>4.9278164939524203</v>
      </c>
      <c r="AW18" s="21">
        <f>Raw!CC19*1000</f>
        <v>20</v>
      </c>
      <c r="AX18" s="21">
        <f>Raw!BN19</f>
        <v>1.0498991684942101</v>
      </c>
      <c r="AY18" s="21">
        <f>Raw!BO19</f>
        <v>0.27878979547002503</v>
      </c>
      <c r="BA18" s="21">
        <f>(Raw!C19)/((Raw!CC19*1000)^(1/2))</f>
        <v>334.76775021351978</v>
      </c>
      <c r="BB18" s="21">
        <f>Raw!BN19</f>
        <v>1.0498991684942101</v>
      </c>
      <c r="BC18" s="21">
        <f>Raw!BO19</f>
        <v>0.27878979547002503</v>
      </c>
      <c r="BE18" s="21">
        <f>(Raw!C19)/((Raw!CC19*1000)^(1/3))</f>
        <v>551.54626287102678</v>
      </c>
      <c r="BF18" s="21">
        <f>Raw!BN19</f>
        <v>1.0498991684942101</v>
      </c>
      <c r="BG18" s="21">
        <f>Raw!BO19</f>
        <v>0.27878979547002503</v>
      </c>
      <c r="BI18" s="46">
        <f>Raw!C19</f>
        <v>1497.1268923042001</v>
      </c>
      <c r="BJ18" s="46">
        <f>(Raw!C19)/(Raw!CG19)</f>
        <v>0.30238878858901236</v>
      </c>
      <c r="BK18" s="46"/>
      <c r="BM18" s="47">
        <f>Raw!CC19*1000</f>
        <v>20</v>
      </c>
      <c r="BN18" s="47">
        <f>(Raw!C19)/(Raw!CG19)</f>
        <v>0.30238878858901236</v>
      </c>
      <c r="BO18" s="47"/>
      <c r="BQ18" s="46">
        <f>(Raw!C19)/((Raw!CC19*1000)^(1/2))</f>
        <v>334.76775021351978</v>
      </c>
      <c r="BR18" s="47">
        <f>(Raw!C19)/(Raw!CG19)</f>
        <v>0.30238878858901236</v>
      </c>
      <c r="BS18" s="47"/>
      <c r="BU18" s="49">
        <f>(Raw!C19)/((Raw!CC19*1000)^(1/3))</f>
        <v>551.54626287102678</v>
      </c>
      <c r="BV18" s="49">
        <f>(Raw!C19)/(Raw!CG19)</f>
        <v>0.30238878858901236</v>
      </c>
      <c r="BW18" s="49"/>
      <c r="BY18" s="51">
        <f>Raw!C19</f>
        <v>1497.1268923042001</v>
      </c>
      <c r="BZ18" s="51">
        <f>Raw!BS19</f>
        <v>0.33800000000000002</v>
      </c>
      <c r="CA18" s="51"/>
      <c r="CG18" s="55"/>
      <c r="CH18" s="55" t="e">
        <f t="shared" si="42"/>
        <v>#N/A</v>
      </c>
      <c r="CI18" s="55" t="e">
        <f>CI3</f>
        <v>#N/A</v>
      </c>
      <c r="CK18" s="55"/>
      <c r="CL18" s="55" t="e">
        <f t="shared" si="43"/>
        <v>#N/A</v>
      </c>
      <c r="CM18" s="55" t="e">
        <f>CM3</f>
        <v>#N/A</v>
      </c>
      <c r="CO18" s="57"/>
      <c r="CP18" s="57" t="e">
        <f t="shared" si="44"/>
        <v>#N/A</v>
      </c>
      <c r="CQ18" s="57" t="e">
        <f>CQ3</f>
        <v>#N/A</v>
      </c>
      <c r="CS18" s="57"/>
      <c r="CT18" s="57" t="e">
        <f t="shared" si="45"/>
        <v>#N/A</v>
      </c>
      <c r="CU18" s="57" t="e">
        <f>CU3</f>
        <v>#N/A</v>
      </c>
      <c r="CW18" s="57"/>
      <c r="CX18" s="57" t="e">
        <f t="shared" si="46"/>
        <v>#N/A</v>
      </c>
      <c r="CY18" s="57" t="e">
        <f>CY3</f>
        <v>#N/A</v>
      </c>
      <c r="DA18" s="57"/>
      <c r="DB18" s="57" t="e">
        <f t="shared" si="47"/>
        <v>#N/A</v>
      </c>
      <c r="DC18" s="57" t="e">
        <f>DC3</f>
        <v>#N/A</v>
      </c>
      <c r="DE18" s="57"/>
      <c r="DF18" s="57" t="e">
        <f t="shared" si="48"/>
        <v>#N/A</v>
      </c>
      <c r="DG18" s="57" t="e">
        <f>DG3</f>
        <v>#N/A</v>
      </c>
      <c r="DI18" s="59">
        <f t="shared" si="20"/>
        <v>2410</v>
      </c>
      <c r="DJ18" s="59">
        <f t="shared" si="0"/>
        <v>6.2618507006395046</v>
      </c>
      <c r="DL18" s="25">
        <f t="shared" si="21"/>
        <v>2410</v>
      </c>
      <c r="DM18" s="25">
        <f t="shared" si="1"/>
        <v>7.7900951980262816</v>
      </c>
      <c r="DO18" s="39">
        <f t="shared" si="2"/>
        <v>20</v>
      </c>
      <c r="DP18" s="39">
        <f t="shared" si="3"/>
        <v>3.7236363636363636</v>
      </c>
      <c r="DQ18" s="39">
        <f t="shared" si="4"/>
        <v>1.1440292436424979</v>
      </c>
      <c r="DS18" s="39">
        <f t="shared" si="5"/>
        <v>334.76775021351978</v>
      </c>
      <c r="DT18" s="39">
        <f t="shared" si="6"/>
        <v>3.7236363636363636</v>
      </c>
      <c r="DU18" s="39">
        <f t="shared" si="7"/>
        <v>1.1440292436424979</v>
      </c>
      <c r="DW18" s="39">
        <f t="shared" si="8"/>
        <v>551.54626287102678</v>
      </c>
      <c r="DX18" s="39">
        <f t="shared" si="9"/>
        <v>3.7236363636363636</v>
      </c>
      <c r="DY18" s="39">
        <f t="shared" si="10"/>
        <v>1.1440292436424979</v>
      </c>
      <c r="EA18" s="61">
        <f>Raw!N19</f>
        <v>3.1296307306921598</v>
      </c>
      <c r="EB18" s="61">
        <f>Raw!O19</f>
        <v>0.118158438501482</v>
      </c>
      <c r="EC18" s="61">
        <f>1/Raw!R19</f>
        <v>3.7236363636363636</v>
      </c>
      <c r="ED18" s="61">
        <f>1/(Raw!R19-Raw!S19)-1/(Raw!R19+Raw!S19)</f>
        <v>1.1440292436424979</v>
      </c>
      <c r="EF18" s="62">
        <f>Raw!N19</f>
        <v>3.1296307306921598</v>
      </c>
      <c r="EG18" s="61">
        <f>Raw!O19</f>
        <v>0.118158438501482</v>
      </c>
      <c r="EH18" s="61">
        <f>1/Raw!AB19</f>
        <v>3.657142857142857</v>
      </c>
      <c r="EI18" s="61">
        <f>1/(Raw!AB19-Raw!AC19)-1/(Raw!AB19+Raw!AC19)</f>
        <v>0.68228021415382134</v>
      </c>
      <c r="EK18" s="37">
        <f>Raw!CB19</f>
        <v>-9.3986999999999998</v>
      </c>
      <c r="EL18" s="72">
        <f>(Raw!C19)/(Raw!CG19)</f>
        <v>0.30238878858901236</v>
      </c>
      <c r="EN18" s="37">
        <f>Raw!BS19</f>
        <v>0.33800000000000002</v>
      </c>
      <c r="EO18" s="72">
        <f>(Raw!C19)/(Raw!CG19)</f>
        <v>0.30238878858901236</v>
      </c>
      <c r="EQ18" s="64">
        <f>(Raw!C19)/((Raw!CC19*1000)^(1/3))</f>
        <v>551.54626287102678</v>
      </c>
      <c r="ER18" s="64">
        <f>Raw!BZ19</f>
        <v>198.06122446060201</v>
      </c>
      <c r="ET18" s="64">
        <f>Raw!BN19</f>
        <v>1.0498991684942101</v>
      </c>
      <c r="EU18" s="64">
        <f>Raw!BZ19</f>
        <v>198.06122446060201</v>
      </c>
      <c r="EW18" s="66">
        <f>Raw!AI19</f>
        <v>1.36558501394922E-2</v>
      </c>
      <c r="EX18" s="66">
        <f>Raw!BZ19</f>
        <v>198.06122446060201</v>
      </c>
      <c r="EZ18" s="73">
        <f>Raw!AI19</f>
        <v>1.36558501394922E-2</v>
      </c>
      <c r="FA18" s="66">
        <f>Raw!F19</f>
        <v>7.8437823256059303E-2</v>
      </c>
      <c r="FB18" s="66">
        <f>Raw!G19</f>
        <v>3.2624172954538802E-2</v>
      </c>
      <c r="FD18" s="66">
        <f>(Raw!C19)/((Raw!CC19*1000)^(1/3))</f>
        <v>551.54626287102678</v>
      </c>
      <c r="FE18" s="66">
        <f>(Raw!BZ19)*(Raw!AI19)</f>
        <v>2.7046943996783077</v>
      </c>
      <c r="FG18" s="59">
        <f>Raw!CJ19</f>
        <v>37.835384182062199</v>
      </c>
      <c r="FH18" s="59">
        <f>Raw!BR19</f>
        <v>31.318999999999999</v>
      </c>
      <c r="FJ18" s="25">
        <f>Raw!CB19</f>
        <v>-9.3986999999999998</v>
      </c>
      <c r="FK18" s="25">
        <f>(Raw!BR19)-(Raw!CJ19)</f>
        <v>-6.5163841820622004</v>
      </c>
      <c r="FM18" s="68" t="str">
        <f t="shared" si="22"/>
        <v xml:space="preserve"> </v>
      </c>
      <c r="FN18" s="68">
        <f>(Raw!C19)/((Raw!CC19*1000)^(1/3))</f>
        <v>551.54626287102678</v>
      </c>
      <c r="FO18" s="68">
        <f>(10^($FM$2*Raw!CB19))*(Raw!D19)</f>
        <v>5.6457594367126704E-2</v>
      </c>
      <c r="FP18" s="68">
        <f>(10^($FM$2*Raw!CB19))*(Raw!E19)</f>
        <v>1.931164970588824E-2</v>
      </c>
      <c r="FR18" s="68" t="str">
        <f t="shared" si="23"/>
        <v xml:space="preserve"> </v>
      </c>
      <c r="FS18" s="74">
        <f>(Raw!C19)/((Raw!CC19*1000)^(1/3))</f>
        <v>551.54626287102678</v>
      </c>
      <c r="FT18" s="68">
        <f>(10^($FR$2*Raw!CB19))*(Raw!F19)</f>
        <v>9.2921744367208514E-2</v>
      </c>
      <c r="FU18" s="68">
        <f>(10^($FR$2*Raw!CB19))*(Raw!G19)</f>
        <v>3.8648383313455471E-2</v>
      </c>
      <c r="FW18" s="68" t="str">
        <f t="shared" si="24"/>
        <v xml:space="preserve"> </v>
      </c>
      <c r="FX18" s="74">
        <f>(Raw!C19)/((Raw!CC19*1000)^(1/3))</f>
        <v>551.54626287102678</v>
      </c>
      <c r="FY18" s="74">
        <f>(10^($FW$2*Raw!CB19))*(Raw!BJ19)</f>
        <v>2.5382749754091823E-3</v>
      </c>
      <c r="FZ18" s="74">
        <f>(10^($FW$2*Raw!CB19))*(Raw!BK19)</f>
        <v>9.1433022392555185E-2</v>
      </c>
      <c r="GB18" s="68" t="str">
        <f t="shared" si="25"/>
        <v xml:space="preserve"> </v>
      </c>
      <c r="GC18" s="74">
        <f>IF(  ( (10^($FR$2*Raw!CB19))*(Raw!BM19) )/( (10^($FR$2*Raw!CB19))*(Raw!BL19))&lt;0.9,(Raw!C19)/((Raw!CC19*1000)^(1/3)) )</f>
        <v>551.54626287102678</v>
      </c>
      <c r="GD18" s="74">
        <f>IF(  ( (10^($FR$2*Raw!CB19))*(Raw!BM19) )/( (10^($FR$2*Raw!CB19))*(Raw!BL19))&lt;0.9, (10^($GB$2*Raw!CB19))*(Raw!BL19) )</f>
        <v>7.4683248508588624</v>
      </c>
      <c r="GE18" s="74">
        <f>IF( ( (10^($FR$2*Raw!CB19))*(Raw!BM19) )/( (10^($FR$2*Raw!CB19))*(Raw!BL19))&lt;0.9, (10^($FR$2*Raw!CB19))*(Raw!BM19) )</f>
        <v>5.837761497342262</v>
      </c>
      <c r="GG18" s="68" t="str">
        <f t="shared" si="26"/>
        <v xml:space="preserve"> </v>
      </c>
      <c r="GH18" s="74">
        <f>IF( ( (10^($GG$2*Raw!CB19))*(Raw!BO19) )/( (10^($GG$2*Raw!CB19))*(Raw!BN19))&lt;0.5,(Raw!C19)/((Raw!CC19*1000)^(1/3)))</f>
        <v>551.54626287102678</v>
      </c>
      <c r="GI18" s="74">
        <f>IF( ( (10^($GG$2*Raw!CB19))*(Raw!BO19) )/( (10^($GG$2*Raw!CB19))*(Raw!BN19))&lt;0.5,(10^($GG$2*Raw!CB19))*(Raw!BN19))</f>
        <v>1.2229492267022837</v>
      </c>
      <c r="GJ18" s="74">
        <f>IF( ( (10^($GG$2*Raw!CB19))*(Raw!BO19) )/( (10^($GG$2*Raw!CB19))*(Raw!BN19))&lt;0.5,(10^($GG$2*Raw!CB19))*(Raw!BO19))</f>
        <v>0.32474143709585684</v>
      </c>
      <c r="GL18">
        <f>(Raw!C19)/((Raw!CC19*1000)^(1/3))</f>
        <v>551.54626287102678</v>
      </c>
      <c r="GM18" s="75">
        <f>Raw!U19</f>
        <v>0.283203125</v>
      </c>
      <c r="GN18" s="75">
        <f>(LOG(Raw!CC19)+5)/25</f>
        <v>0.13204119982655926</v>
      </c>
      <c r="GO18">
        <f>(Raw!C19)/((Raw!CC19*1000)^(1/3))</f>
        <v>551.54626287102678</v>
      </c>
      <c r="GP18" s="75">
        <f>Raw!W19</f>
        <v>0.302734375</v>
      </c>
      <c r="GR18">
        <f>(Raw!C19)/((Raw!CC19*1000)^(1/3))</f>
        <v>551.54626287102678</v>
      </c>
      <c r="GS18" s="75">
        <f>Raw!AE19</f>
        <v>0.3515625</v>
      </c>
      <c r="GU18">
        <f>(Raw!C19)/((Raw!CC19*1000)^(1/3))</f>
        <v>551.54626287102678</v>
      </c>
      <c r="GV18" s="75">
        <f>Raw!AG19</f>
        <v>0.6640625</v>
      </c>
      <c r="GX18">
        <f>(Raw!C19)/((Raw!CC19*1000)^(1/3))</f>
        <v>551.54626287102678</v>
      </c>
      <c r="GY18">
        <f>Raw!BQ19</f>
        <v>1.8</v>
      </c>
      <c r="HA18">
        <f>Raw!C19</f>
        <v>1497.1268923042001</v>
      </c>
      <c r="HB18" s="75">
        <f>Raw!U19</f>
        <v>0.283203125</v>
      </c>
      <c r="HC18" s="4"/>
      <c r="HD18">
        <f>Raw!C19</f>
        <v>1497.1268923042001</v>
      </c>
      <c r="HE18" s="75">
        <f>Raw!W19</f>
        <v>0.302734375</v>
      </c>
      <c r="HG18">
        <f>Raw!C19</f>
        <v>1497.1268923042001</v>
      </c>
      <c r="HH18" s="75">
        <f>Raw!AE19</f>
        <v>0.3515625</v>
      </c>
      <c r="HJ18">
        <f>Raw!C19</f>
        <v>1497.1268923042001</v>
      </c>
      <c r="HK18" s="75">
        <f>Raw!AG19</f>
        <v>0.6640625</v>
      </c>
      <c r="HM18">
        <f>Raw!C19</f>
        <v>1497.1268923042001</v>
      </c>
      <c r="HN18">
        <f>Raw!BQ19</f>
        <v>1.8</v>
      </c>
      <c r="HP18">
        <f>Raw!CC19*1000</f>
        <v>20</v>
      </c>
      <c r="HQ18">
        <f>Raw!N19</f>
        <v>3.1296307306921598</v>
      </c>
      <c r="HR18">
        <f>MIN(ABS(Raw!CB19)/100,0.3)</f>
        <v>9.3987000000000001E-2</v>
      </c>
      <c r="HS18" t="str">
        <f>IF( Raw!CB19&gt;0,"@rgb(255,0,0)","@rgb(0,128,255)" )</f>
        <v>@rgb(0,128,255)</v>
      </c>
      <c r="HU18" t="str">
        <f t="shared" si="27"/>
        <v xml:space="preserve"> </v>
      </c>
      <c r="HV18" t="b">
        <f>IF(Raw!CC19&gt;7,(Raw!C19)/((Raw!CC19*1000)^(1/3)))</f>
        <v>0</v>
      </c>
      <c r="HW18" t="b">
        <f>IF(Raw!CC19&gt;7,(10^($FM$2*Raw!CB19))*(Raw!D19))</f>
        <v>0</v>
      </c>
      <c r="HX18" t="b">
        <f>IF(Raw!CC19&gt;7,(10^($HU$2*Raw!CB19))*(Raw!E19))</f>
        <v>0</v>
      </c>
      <c r="IA18" t="b">
        <f>IF(Raw!CC19&gt;7,(Raw!C19)/((Raw!CC19*1000)^(1/3)))</f>
        <v>0</v>
      </c>
      <c r="IB18" t="b">
        <f>IF(Raw!CC19&gt;7,(10^($HZ$2*Raw!CB19))*(Raw!F19))</f>
        <v>0</v>
      </c>
      <c r="IC18" t="b">
        <f>IF(Raw!CC19&gt;7,(10^($HZ$2*Raw!CB19))*(Raw!G19))</f>
        <v>0</v>
      </c>
      <c r="IF18" t="b">
        <f>IF(Raw!CC19&gt;7,(Raw!C19)/((Raw!CC19*1000)^(1/3)))</f>
        <v>0</v>
      </c>
      <c r="IG18" t="b">
        <f>IF(Raw!CC19&gt;7,(10^($IE$2*Raw!CB19))*(Raw!BJ19))</f>
        <v>0</v>
      </c>
      <c r="IH18" t="b">
        <f>IF(Raw!CC19&gt;7,(10^($IE$2*Raw!CB19))*(Raw!BK19))</f>
        <v>0</v>
      </c>
      <c r="IJ18" t="str">
        <f t="shared" si="28"/>
        <v xml:space="preserve"> </v>
      </c>
      <c r="IK18" t="b">
        <f>IF(Raw!CC19&gt;7,(Raw!C19)/((Raw!CC19*1000)^(1/3)))</f>
        <v>0</v>
      </c>
      <c r="IL18" t="b">
        <f>IF(Raw!CC19&gt;7,(10^($IJ$2*Raw!CB19))*(Raw!BL19))</f>
        <v>0</v>
      </c>
      <c r="IM18" t="b">
        <f>IF(Raw!CC19&gt;7,(10^($IJ$2*Raw!CB19))*(Raw!BM19))</f>
        <v>0</v>
      </c>
      <c r="IO18" t="str">
        <f t="shared" si="29"/>
        <v xml:space="preserve"> </v>
      </c>
      <c r="IP18" t="b">
        <f>IF(Raw!CC19&gt;7,(Raw!C19)/((Raw!CC19*1000)^(1/3)))</f>
        <v>0</v>
      </c>
      <c r="IQ18" t="b">
        <f>IF(Raw!CC19&gt;7,(10^($IO$2*Raw!CB19))*(Raw!BN19))</f>
        <v>0</v>
      </c>
      <c r="IR18" t="b">
        <f>IF(Raw!CC19&gt;7,(10^($IO$2*Raw!CB19))*(Raw!BO19))</f>
        <v>0</v>
      </c>
      <c r="IT18" s="68" t="str">
        <f t="shared" si="30"/>
        <v xml:space="preserve"> </v>
      </c>
      <c r="IU18" s="68">
        <f>IF(Raw!CC19&lt;3.5,(Raw!C19)/((Raw!CC19*1000)^(1/3)))</f>
        <v>551.54626287102678</v>
      </c>
      <c r="IV18" s="68">
        <f>IF(Raw!CC19&lt;3.5,(10^($IT$2*Raw!CB19))*(Raw!D19))</f>
        <v>5.6177274886972911E-2</v>
      </c>
      <c r="IW18" s="68">
        <f>IF(Raw!CC19&lt;3.5,(10^($IT$2*Raw!CB19))*(Raw!E19))</f>
        <v>1.9215764791428995E-2</v>
      </c>
      <c r="IY18" s="68" t="str">
        <f t="shared" si="31"/>
        <v xml:space="preserve"> </v>
      </c>
      <c r="IZ18" s="74">
        <f>IF(Raw!CC19&lt;3.5,(Raw!C19)/((Raw!CC19*1000)^(1/3)))</f>
        <v>551.54626287102678</v>
      </c>
      <c r="JA18" s="68">
        <f>IF(Raw!CC19&lt;3.5,(10^($IY$2*Raw!CB19))*(Raw!F19))</f>
        <v>9.2360381466170954E-2</v>
      </c>
      <c r="JB18" s="68">
        <f>IF(Raw!CC19&lt;3.5,(10^($IY$2*Raw!CB19))*(Raw!G19))</f>
        <v>3.8414899011960713E-2</v>
      </c>
      <c r="JD18" s="68" t="str">
        <f t="shared" si="32"/>
        <v xml:space="preserve"> </v>
      </c>
      <c r="JE18" s="74">
        <f>IF(Raw!CC19&lt;3.5,(Raw!C19)/((Raw!CC19*1000)^(1/3)))</f>
        <v>551.54626287102678</v>
      </c>
      <c r="JF18" s="74">
        <f>IF(Raw!CC19&lt;3.5,(10^($JD$2*Raw!CB19))*(Raw!BJ19))</f>
        <v>2.5792515851816673E-3</v>
      </c>
      <c r="JG18" s="74">
        <f>IF(Raw!CC19&lt;3.5,(10^($JD$2*Raw!CB19))*(Raw!BK19))</f>
        <v>9.2909070226298907E-2</v>
      </c>
      <c r="JI18" s="68" t="str">
        <f t="shared" si="33"/>
        <v xml:space="preserve"> </v>
      </c>
      <c r="JJ18" s="74">
        <f>IF( AND( Raw!CC19&lt;3.5, ( (10^($JI$2*Raw!CB19))*(Raw!BM19) )/( (10^($JI$2*Raw!CB19))*(Raw!BL19))&lt;0.9 ),(Raw!C19)/((Raw!CC19*1000)^(1/3)) )</f>
        <v>551.54626287102678</v>
      </c>
      <c r="JK18" s="74">
        <f>IF( AND( Raw!CC19&lt;3.5, ( (10^($JI$2*Raw!CB19))*(Raw!BM19) )/( (10^($JI$2*Raw!CB19))*(Raw!BL19))&lt;0.9 ), (10^($JI$2*Raw!CB19))*(Raw!BL19) )</f>
        <v>7.0903279030712483</v>
      </c>
      <c r="JL18" s="74">
        <f>IF( AND( Raw!CC19&lt;3.5, ( (10^($JI$2*Raw!CB19))*(Raw!BM19) )/( (10^($JI$2*Raw!CB19))*(Raw!BL19))&lt;0.9 ), (10^($JI$2*Raw!CB19))*(Raw!BM19) )</f>
        <v>5.1558207477933475</v>
      </c>
      <c r="JN18" s="68" t="str">
        <f t="shared" si="34"/>
        <v xml:space="preserve"> </v>
      </c>
      <c r="JO18" s="74">
        <f>IF( AND( Raw!CC19&lt;3.5, ( (10^($JN$2*Raw!CB19))*(Raw!BO19) )/( (10^($JN$2*Raw!CB19))*(Raw!BN19))&lt;0.5 ),(Raw!C19)/((Raw!CC19*1000)^(1/3)))</f>
        <v>551.54626287102678</v>
      </c>
      <c r="JP18" s="74">
        <f>IF( AND( Raw!CC19&lt;3.5, ( (10^($JN$2*Raw!CB19))*(Raw!BO19) )/( (10^($JN$2*Raw!CB19))*(Raw!BN19))&lt;0.5 ),(10^($JN$2*Raw!CB19))*(Raw!BN19))</f>
        <v>1.0693909064564433</v>
      </c>
      <c r="JQ18" s="74">
        <f>IF( AND( Raw!CC19&lt;3.5, ( (10^($JN$2*Raw!CB19))*(Raw!BO19) )/( (10^($JN$2*Raw!CB19))*(Raw!BN19))&lt;0.5 ),(10^($JN$2*Raw!CB19))*(Raw!BO19))</f>
        <v>0.2839656235903959</v>
      </c>
      <c r="JS18">
        <v>50</v>
      </c>
      <c r="JW18">
        <v>50</v>
      </c>
      <c r="JX18">
        <v>2.3744927536231901</v>
      </c>
      <c r="JY18">
        <v>2.3744927536231901</v>
      </c>
      <c r="KA18">
        <v>50</v>
      </c>
      <c r="KB18">
        <v>2.3744927536231901</v>
      </c>
      <c r="KC18">
        <v>2.3744927536231901</v>
      </c>
      <c r="KE18">
        <v>190</v>
      </c>
      <c r="KF18">
        <v>3.7613619471911899</v>
      </c>
      <c r="KG18">
        <v>0.18161505100330599</v>
      </c>
      <c r="KI18">
        <v>190</v>
      </c>
      <c r="KJ18">
        <v>3.70678733031674</v>
      </c>
      <c r="KK18">
        <v>1.3089916686883599E-3</v>
      </c>
      <c r="KM18">
        <v>190</v>
      </c>
      <c r="KN18">
        <v>3.3032258064516098</v>
      </c>
      <c r="KO18">
        <v>1.3710259576011999E-2</v>
      </c>
      <c r="KQ18">
        <f>Raw!CC19*1000</f>
        <v>20</v>
      </c>
      <c r="KR18">
        <f>Raw!N19</f>
        <v>3.1296307306921598</v>
      </c>
      <c r="KS18">
        <f>(1/ABS(Raw!BL19))*2</f>
        <v>0.29512565122500012</v>
      </c>
      <c r="KU18">
        <f>Raw!CC19*1000</f>
        <v>20</v>
      </c>
      <c r="KV18">
        <f>Raw!N19</f>
        <v>3.1296307306921598</v>
      </c>
      <c r="KW18">
        <f>MIN(1/ABS(Raw!BN19)/2,0.8)</f>
        <v>0.47623620915626752</v>
      </c>
      <c r="KY18">
        <f>Raw!CC19*1000</f>
        <v>20</v>
      </c>
      <c r="KZ18">
        <f>Raw!CP19</f>
        <v>3.0352893557971301</v>
      </c>
      <c r="LA18">
        <f t="shared" si="11"/>
        <v>3.1296307306921598</v>
      </c>
      <c r="NJ18" s="76"/>
      <c r="NV18" s="76"/>
      <c r="OH18" s="76"/>
      <c r="OT18" s="76"/>
      <c r="PF18" s="76"/>
      <c r="PR18" s="76"/>
      <c r="QD18" s="76"/>
      <c r="QP18" s="76"/>
      <c r="RB18" s="76"/>
      <c r="RN18" s="76"/>
      <c r="RZ18" s="76"/>
      <c r="SL18" s="76"/>
      <c r="SX18" s="76"/>
      <c r="TJ18" s="76"/>
      <c r="TV18" s="76"/>
      <c r="UF18">
        <f>IF(Raw!CC19&lt;3.5,Raw!C19)</f>
        <v>1497.1268923042001</v>
      </c>
      <c r="UH18">
        <f t="shared" si="49"/>
        <v>2904.7196554181601</v>
      </c>
      <c r="UI18">
        <f>UI3</f>
        <v>1</v>
      </c>
      <c r="UK18" t="b">
        <f>IF(Raw!CC19&gt;7,Raw!C19)</f>
        <v>0</v>
      </c>
      <c r="UM18">
        <f t="shared" si="50"/>
        <v>5938.7276850022872</v>
      </c>
      <c r="UN18">
        <f>UN3</f>
        <v>1</v>
      </c>
      <c r="UP18">
        <f>Raw!C19</f>
        <v>1497.1268923042001</v>
      </c>
      <c r="UR18">
        <f t="shared" si="51"/>
        <v>5402.70489271511</v>
      </c>
      <c r="US18">
        <f>US3</f>
        <v>1</v>
      </c>
      <c r="UU18" t="str">
        <f t="shared" si="54"/>
        <v xml:space="preserve"> </v>
      </c>
      <c r="UV18" t="b">
        <f>IF(AND(Raw!BL19&lt;$UU$3,Raw!BL19&gt;$UU$4),(Raw!C19)/((Raw!CC19*1000)^(1/3)))</f>
        <v>0</v>
      </c>
      <c r="UW18" t="b">
        <f>IF(AND(Raw!BL19&lt;$UU$3,Raw!BL19&gt;$UU$4),(10^($UU$2*Raw!CB19))*(Raw!D19))</f>
        <v>0</v>
      </c>
      <c r="UX18" t="b">
        <f>IF(AND(Raw!BL19&lt;$UU$3,Raw!BL19&gt;$UU$4),(10^($FM$2*Raw!CB19))*(Raw!E19))</f>
        <v>0</v>
      </c>
      <c r="UZ18">
        <f>Raw!C19</f>
        <v>1497.1268923042001</v>
      </c>
      <c r="VA18">
        <f>((LOG10(Raw!CC20))+ABS(LOG10(MIN(Raw!CC$3:$CC217)))+0.3)/5</f>
        <v>0.12020599913279625</v>
      </c>
      <c r="VB18">
        <f>Raw!BQ19</f>
        <v>1.8</v>
      </c>
      <c r="VE18">
        <f>(Raw!C19)/((Raw!CC19)^(1/2))</f>
        <v>10586.285778450419</v>
      </c>
      <c r="VF18">
        <f>((LOG10(Raw!CC20))+ABS(LOG10(MIN(Raw!CC$3:$CC217)))+0.3)/5</f>
        <v>0.12020599913279625</v>
      </c>
      <c r="VG18">
        <f>Raw!BQ19</f>
        <v>1.8</v>
      </c>
      <c r="VK18">
        <f>(Raw!C19)/((Raw!CC19)^(1/2))</f>
        <v>10586.285778450419</v>
      </c>
      <c r="VL18">
        <f>Raw!BZ19</f>
        <v>198.06122446060201</v>
      </c>
      <c r="VM18">
        <f>MIN(Raw!BL20/150,0.6)</f>
        <v>7.119547232080066E-2</v>
      </c>
      <c r="VO18">
        <f>(Raw!C19)/((Raw!CC19)^(1/2))</f>
        <v>10586.285778450419</v>
      </c>
      <c r="VP18">
        <f>Raw!BZ19</f>
        <v>198.06122446060201</v>
      </c>
      <c r="VQ18">
        <f>MIN(Raw!BN20/50,0.6)</f>
        <v>3.9809886806986598E-2</v>
      </c>
      <c r="VS18">
        <f>(Raw!C19)/((Raw!CC19)^(1/2))</f>
        <v>10586.285778450419</v>
      </c>
      <c r="VT18">
        <f>Raw!BZ19</f>
        <v>198.06122446060201</v>
      </c>
      <c r="VU18">
        <f>(LOG10(Raw!AS20)-LOG10(MIN(Raw!AS$3:AS$200)) + 0.1)/10</f>
        <v>0.14872926463580244</v>
      </c>
      <c r="VW18">
        <f>Raw!CB19</f>
        <v>-9.3986999999999998</v>
      </c>
      <c r="VX18">
        <f>IF(ABS((Raw!BR19)-(Raw!CJ19))=343.0818,16.89,ABS((Raw!BR19)-(Raw!CJ19)))</f>
        <v>6.5163841820622004</v>
      </c>
      <c r="VY18">
        <f>(LOG10(Raw!C20)-LOG10(MIN(Raw!C$3:C$200)))/2</f>
        <v>0.53033036145569201</v>
      </c>
      <c r="WA18" s="78">
        <v>39218</v>
      </c>
      <c r="WB18">
        <f t="shared" si="12"/>
        <v>5</v>
      </c>
      <c r="WF18">
        <v>0.16</v>
      </c>
      <c r="WG18">
        <f t="shared" si="13"/>
        <v>-0.79588001734407521</v>
      </c>
      <c r="WI18">
        <f t="shared" si="52"/>
        <v>0.52422471831161799</v>
      </c>
      <c r="WJ18">
        <f>WJ3</f>
        <v>2</v>
      </c>
      <c r="WK18">
        <f t="shared" si="53"/>
        <v>32</v>
      </c>
      <c r="WL18">
        <f t="shared" si="35"/>
        <v>3.3436800832567148</v>
      </c>
      <c r="WN18">
        <f t="shared" si="36"/>
        <v>3200</v>
      </c>
      <c r="WO18">
        <f t="shared" si="14"/>
        <v>4.3380720944177913</v>
      </c>
      <c r="WQ18">
        <f>Raw!BP19</f>
        <v>0.2</v>
      </c>
      <c r="WR18">
        <f>Raw!BZ19</f>
        <v>198.06122446060201</v>
      </c>
      <c r="WT18">
        <f>Raw!N19</f>
        <v>3.1296307306921598</v>
      </c>
      <c r="WU18">
        <f>Raw!CP19</f>
        <v>3.0352893557971301</v>
      </c>
      <c r="WV18">
        <f t="shared" si="15"/>
        <v>-9.4341374895029695E-2</v>
      </c>
      <c r="WX18">
        <f>Raw!C19</f>
        <v>1497.1268923042001</v>
      </c>
      <c r="WY18">
        <f>Raw!BP19</f>
        <v>0.2</v>
      </c>
      <c r="WZ18">
        <f>((LOG10(Raw!CC20))+ABS(LOG10(MIN(Raw!CC$3:$CC217)))+0.3)/5</f>
        <v>0.12020599913279625</v>
      </c>
      <c r="XD18">
        <f t="shared" si="37"/>
        <v>3200</v>
      </c>
      <c r="XE18">
        <f t="shared" si="16"/>
        <v>0.97462008532139432</v>
      </c>
      <c r="XG18">
        <f>(Raw!C19)/((Raw!CC19)^(1/2))</f>
        <v>10586.285778450419</v>
      </c>
      <c r="XH18">
        <f>Raw!BP19</f>
        <v>0.2</v>
      </c>
      <c r="XL18">
        <f t="shared" si="38"/>
        <v>3200</v>
      </c>
      <c r="XM18">
        <f t="shared" si="17"/>
        <v>1.09892723569301</v>
      </c>
      <c r="XR18">
        <f>Raw!CB19</f>
        <v>-9.3986999999999998</v>
      </c>
      <c r="XS18">
        <f>IF(ABS((Raw!BR19)-(Raw!CJ19))=343.0818,16.89,(Raw!BR19)-(Raw!CJ19))</f>
        <v>-6.5163841820622004</v>
      </c>
      <c r="XT18">
        <f>(LOG10(Raw!C20)-LOG10(MIN(Raw!C$3:C$200)))/2</f>
        <v>0.53033036145569201</v>
      </c>
      <c r="XW18">
        <f t="shared" si="39"/>
        <v>3200</v>
      </c>
      <c r="XX18">
        <f t="shared" si="18"/>
        <v>7.0430589055079711</v>
      </c>
      <c r="YC18">
        <v>1497.1268923042001</v>
      </c>
      <c r="YD18">
        <f>Raw!CC19</f>
        <v>0.02</v>
      </c>
      <c r="YE18">
        <f>((LOG10(Raw!CC20))+ABS(LOG10(MIN(Raw!CC$3:$CC217)))+0.3)/5</f>
        <v>0.12020599913279625</v>
      </c>
      <c r="YF18" t="s">
        <v>169</v>
      </c>
      <c r="YG18" t="s">
        <v>169</v>
      </c>
      <c r="YH18" t="s">
        <v>169</v>
      </c>
      <c r="YI18" t="s">
        <v>169</v>
      </c>
      <c r="YJ18" t="s">
        <v>169</v>
      </c>
      <c r="YP18">
        <v>3</v>
      </c>
      <c r="YT18">
        <v>1497.1268923042001</v>
      </c>
      <c r="YU18">
        <v>0.02</v>
      </c>
      <c r="YV18" s="79">
        <v>2.2286290205680598E-9</v>
      </c>
      <c r="YY18">
        <v>610</v>
      </c>
      <c r="YZ18" s="79">
        <v>2.0260045128365099E-6</v>
      </c>
      <c r="ZB18">
        <v>1669.5216813375901</v>
      </c>
      <c r="ZC18">
        <v>0.86274187974136196</v>
      </c>
      <c r="ZE18">
        <v>1035.83303973337</v>
      </c>
      <c r="ZF18">
        <v>4.9902318522360304E-3</v>
      </c>
      <c r="ZK18">
        <f t="shared" si="40"/>
        <v>3220</v>
      </c>
      <c r="ZL18" s="81">
        <f t="shared" si="19"/>
        <v>8928.0150157599601</v>
      </c>
    </row>
    <row r="19" spans="1:688">
      <c r="A19" s="37">
        <f>Raw!CC20*1000</f>
        <v>40</v>
      </c>
      <c r="B19" s="37">
        <f>Raw!N20</f>
        <v>2.5074136770477602</v>
      </c>
      <c r="C19" s="37">
        <f>Raw!O20</f>
        <v>8.5169912893846303E-2</v>
      </c>
      <c r="E19" s="37">
        <f>(Raw!C20)/((Raw!CC20*1000)^(1/2))</f>
        <v>586.71837888195546</v>
      </c>
      <c r="F19" s="37">
        <f>Raw!N20</f>
        <v>2.5074136770477602</v>
      </c>
      <c r="G19" s="37">
        <f>Raw!O20</f>
        <v>8.5169912893846303E-2</v>
      </c>
      <c r="I19" s="37">
        <f>(Raw!C20)/((Raw!CC20*1000)^(1/3))</f>
        <v>1085.0248659663789</v>
      </c>
      <c r="J19" s="37">
        <f>Raw!N20</f>
        <v>2.5074136770477602</v>
      </c>
      <c r="K19" s="37">
        <f>Raw!O20</f>
        <v>8.5169912893846303E-2</v>
      </c>
      <c r="M19" s="39">
        <f>Raw!CC20*1000</f>
        <v>40</v>
      </c>
      <c r="N19" s="39">
        <f>1/(Raw!R20)</f>
        <v>2.0791878172588834</v>
      </c>
      <c r="O19" s="39">
        <f>IF(1/(Raw!R20-Raw!S20)-1/(Raw!R20+Raw!S20)&gt;0,1/(Raw!R20-Raw!S20)-1/(Raw!R20+Raw!S20),2)</f>
        <v>1.7672273812234796E-2</v>
      </c>
      <c r="Q19" s="39">
        <f>(Raw!C20)/((Raw!CC20*1000)^(1/2))</f>
        <v>586.71837888195546</v>
      </c>
      <c r="R19" s="39">
        <f>1/(Raw!R20)</f>
        <v>2.0791878172588834</v>
      </c>
      <c r="S19" s="39">
        <f>IF(1/(Raw!R20-Raw!S20)-1/(Raw!R20+Raw!S20)&gt;0,1/(Raw!R20-Raw!S20)-1/(Raw!R20+Raw!S20),2)</f>
        <v>1.7672273812234796E-2</v>
      </c>
      <c r="U19" s="39">
        <f>(Raw!C20)/((Raw!CC20*1000)^(1/3))</f>
        <v>1085.0248659663789</v>
      </c>
      <c r="V19" s="39">
        <f>1/(Raw!R20)</f>
        <v>2.0791878172588834</v>
      </c>
      <c r="W19" s="39">
        <f>IF(1/(Raw!R20-Raw!S20)-1/(Raw!R20+Raw!S20)&gt;0,1/(Raw!R20-Raw!S20)-1/(Raw!R20+Raw!S20),2)</f>
        <v>1.7672273812234796E-2</v>
      </c>
      <c r="Y19" s="41">
        <f>Raw!CC20*1000</f>
        <v>40</v>
      </c>
      <c r="Z19" s="41">
        <f>1/(Raw!AB20)</f>
        <v>1.5515151515151515</v>
      </c>
      <c r="AA19" s="41">
        <f>IF(1/(Raw!AB20-Raw!AC20)-1/(Raw!AB20+Raw!AC20)&gt;0,1/(Raw!AB20-Raw!AC20)-1/(Raw!AB20+Raw!AC20),5)</f>
        <v>6.2368025936430094E-2</v>
      </c>
      <c r="AC19" s="41">
        <f>(Raw!C20)/((Raw!CC20*1000)^(1/2))</f>
        <v>586.71837888195546</v>
      </c>
      <c r="AD19" s="41">
        <f>1/(Raw!AB20)</f>
        <v>1.5515151515151515</v>
      </c>
      <c r="AE19" s="41">
        <f>IF(1/(Raw!AB20-Raw!AC20)-1/(Raw!AB20+Raw!AC20)&gt;0,1/(Raw!AB20-Raw!AC20)-1/(Raw!AB20+Raw!AC20),5)</f>
        <v>6.2368025936430094E-2</v>
      </c>
      <c r="AG19" s="41">
        <f>(Raw!C20)/((Raw!CC20*1000)^(1/3))</f>
        <v>1085.0248659663789</v>
      </c>
      <c r="AH19" s="41">
        <f>1/(Raw!AB20)</f>
        <v>1.5515151515151515</v>
      </c>
      <c r="AI19" s="41">
        <f>IF(1/(Raw!AB20-Raw!AC20)-1/(Raw!AB20+Raw!AC20)&gt;0,1/(Raw!AB20-Raw!AC20)-1/(Raw!AB20+Raw!AC20),5)</f>
        <v>6.2368025936430094E-2</v>
      </c>
      <c r="AK19" s="43">
        <f>Raw!CC20*1000</f>
        <v>40</v>
      </c>
      <c r="AL19" s="43">
        <f>Raw!BL20</f>
        <v>10.679320848120099</v>
      </c>
      <c r="AM19" s="43">
        <f>Raw!BM20</f>
        <v>7.2770579983265202</v>
      </c>
      <c r="AO19" s="43">
        <f>(Raw!C20)/((Raw!CC20*1000)^(1/2))</f>
        <v>586.71837888195546</v>
      </c>
      <c r="AP19" s="43">
        <f>Raw!BL20</f>
        <v>10.679320848120099</v>
      </c>
      <c r="AQ19" s="43">
        <f>Raw!BM20</f>
        <v>7.2770579983265202</v>
      </c>
      <c r="AS19" s="43">
        <f>(Raw!C20)/((Raw!CC20*1000)^(1/3))</f>
        <v>1085.0248659663789</v>
      </c>
      <c r="AT19" s="43">
        <f>Raw!BL20</f>
        <v>10.679320848120099</v>
      </c>
      <c r="AU19" s="43">
        <f>Raw!BM20</f>
        <v>7.2770579983265202</v>
      </c>
      <c r="AW19" s="21">
        <f>Raw!CC20*1000</f>
        <v>40</v>
      </c>
      <c r="AX19" s="21">
        <f>Raw!BN20</f>
        <v>1.99049434034933</v>
      </c>
      <c r="AY19" s="21">
        <f>Raw!BO20</f>
        <v>5.1760152412494202E-2</v>
      </c>
      <c r="BA19" s="21">
        <f>(Raw!C20)/((Raw!CC20*1000)^(1/2))</f>
        <v>586.71837888195546</v>
      </c>
      <c r="BB19" s="21">
        <f>Raw!BN20</f>
        <v>1.99049434034933</v>
      </c>
      <c r="BC19" s="21">
        <f>Raw!BO20</f>
        <v>5.1760152412494202E-2</v>
      </c>
      <c r="BE19" s="21">
        <f>(Raw!C20)/((Raw!CC20*1000)^(1/3))</f>
        <v>1085.0248659663789</v>
      </c>
      <c r="BF19" s="21">
        <f>Raw!BN20</f>
        <v>1.99049434034933</v>
      </c>
      <c r="BG19" s="21">
        <f>Raw!BO20</f>
        <v>5.1760152412494202E-2</v>
      </c>
      <c r="BI19" s="46">
        <f>Raw!C20</f>
        <v>3710.7328446972301</v>
      </c>
      <c r="BJ19" s="46">
        <f>(Raw!C20)/(Raw!CG20)</f>
        <v>0.30390932389002706</v>
      </c>
      <c r="BK19" s="46"/>
      <c r="BM19" s="47">
        <f>Raw!CC20*1000</f>
        <v>40</v>
      </c>
      <c r="BN19" s="47">
        <f>(Raw!C20)/(Raw!CG20)</f>
        <v>0.30390932389002706</v>
      </c>
      <c r="BO19" s="47"/>
      <c r="BQ19" s="46">
        <f>(Raw!C20)/((Raw!CC20*1000)^(1/2))</f>
        <v>586.71837888195546</v>
      </c>
      <c r="BR19" s="47">
        <f>(Raw!C20)/(Raw!CG20)</f>
        <v>0.30390932389002706</v>
      </c>
      <c r="BS19" s="47"/>
      <c r="BU19" s="49">
        <f>(Raw!C20)/((Raw!CC20*1000)^(1/3))</f>
        <v>1085.0248659663789</v>
      </c>
      <c r="BV19" s="49">
        <f>(Raw!C20)/(Raw!CG20)</f>
        <v>0.30390932389002706</v>
      </c>
      <c r="BW19" s="49"/>
      <c r="BY19" s="51">
        <f>Raw!C20</f>
        <v>3710.7328446972301</v>
      </c>
      <c r="BZ19" s="51">
        <f>Raw!BS20</f>
        <v>0.33900000000000002</v>
      </c>
      <c r="CA19" s="51"/>
      <c r="CG19" s="55"/>
      <c r="CH19" s="55" t="e">
        <f t="shared" si="42"/>
        <v>#N/A</v>
      </c>
      <c r="CI19" s="55" t="e">
        <f>CI3</f>
        <v>#N/A</v>
      </c>
      <c r="CK19" s="55"/>
      <c r="CL19" s="55" t="e">
        <f t="shared" si="43"/>
        <v>#N/A</v>
      </c>
      <c r="CM19" s="55" t="e">
        <f>CM3</f>
        <v>#N/A</v>
      </c>
      <c r="CO19" s="57"/>
      <c r="CP19" s="57" t="e">
        <f t="shared" si="44"/>
        <v>#N/A</v>
      </c>
      <c r="CQ19" s="57" t="e">
        <f>CQ3</f>
        <v>#N/A</v>
      </c>
      <c r="CS19" s="57"/>
      <c r="CT19" s="57" t="e">
        <f t="shared" si="45"/>
        <v>#N/A</v>
      </c>
      <c r="CU19" s="57" t="e">
        <f>CU3</f>
        <v>#N/A</v>
      </c>
      <c r="CW19" s="57"/>
      <c r="CX19" s="57" t="e">
        <f t="shared" si="46"/>
        <v>#N/A</v>
      </c>
      <c r="CY19" s="57" t="e">
        <f>CY3</f>
        <v>#N/A</v>
      </c>
      <c r="DA19" s="57"/>
      <c r="DB19" s="57" t="e">
        <f t="shared" si="47"/>
        <v>#N/A</v>
      </c>
      <c r="DC19" s="57" t="e">
        <f>DC3</f>
        <v>#N/A</v>
      </c>
      <c r="DE19" s="57"/>
      <c r="DF19" s="57" t="e">
        <f t="shared" si="48"/>
        <v>#N/A</v>
      </c>
      <c r="DG19" s="57" t="e">
        <f>DG3</f>
        <v>#N/A</v>
      </c>
      <c r="DI19" s="59">
        <f t="shared" si="20"/>
        <v>2560</v>
      </c>
      <c r="DJ19" s="59">
        <f t="shared" si="0"/>
        <v>6.3760818448591046</v>
      </c>
      <c r="DL19" s="25">
        <f t="shared" si="21"/>
        <v>2560</v>
      </c>
      <c r="DM19" s="25">
        <f t="shared" si="1"/>
        <v>7.9045436905567419</v>
      </c>
      <c r="DO19" s="39">
        <f t="shared" si="2"/>
        <v>40</v>
      </c>
      <c r="DP19" s="39">
        <f t="shared" si="3"/>
        <v>2.0791878172588834</v>
      </c>
      <c r="DQ19" s="39">
        <f t="shared" si="4"/>
        <v>1.7672273812234796E-2</v>
      </c>
      <c r="DS19" s="39">
        <f t="shared" si="5"/>
        <v>586.71837888195546</v>
      </c>
      <c r="DT19" s="39">
        <f t="shared" si="6"/>
        <v>2.0791878172588834</v>
      </c>
      <c r="DU19" s="39">
        <f t="shared" si="7"/>
        <v>1.7672273812234796E-2</v>
      </c>
      <c r="DW19" s="39">
        <f t="shared" si="8"/>
        <v>1085.0248659663789</v>
      </c>
      <c r="DX19" s="39">
        <f t="shared" si="9"/>
        <v>2.0791878172588834</v>
      </c>
      <c r="DY19" s="39">
        <f t="shared" si="10"/>
        <v>1.7672273812234796E-2</v>
      </c>
      <c r="EA19" s="61">
        <f>Raw!N20</f>
        <v>2.5074136770477602</v>
      </c>
      <c r="EB19" s="61">
        <f>Raw!O20</f>
        <v>8.5169912893846303E-2</v>
      </c>
      <c r="EC19" s="61">
        <f>1/Raw!R20</f>
        <v>2.0791878172588834</v>
      </c>
      <c r="ED19" s="61">
        <f>1/(Raw!R20-Raw!S20)-1/(Raw!R20+Raw!S20)</f>
        <v>1.7672273812234796E-2</v>
      </c>
      <c r="EF19" s="62">
        <f>Raw!N20</f>
        <v>2.5074136770477602</v>
      </c>
      <c r="EG19" s="61">
        <f>Raw!O20</f>
        <v>8.5169912893846303E-2</v>
      </c>
      <c r="EH19" s="61">
        <f>1/Raw!AB20</f>
        <v>1.5515151515151515</v>
      </c>
      <c r="EI19" s="61">
        <f>1/(Raw!AB20-Raw!AC20)-1/(Raw!AB20+Raw!AC20)</f>
        <v>6.2368025936430094E-2</v>
      </c>
      <c r="EK19" s="37">
        <f>Raw!CB20</f>
        <v>52.822800000000001</v>
      </c>
      <c r="EL19" s="72">
        <f>(Raw!C20)/(Raw!CG20)</f>
        <v>0.30390932389002706</v>
      </c>
      <c r="EN19" s="37">
        <f>Raw!BS20</f>
        <v>0.33900000000000002</v>
      </c>
      <c r="EO19" s="72">
        <f>(Raw!C20)/(Raw!CG20)</f>
        <v>0.30390932389002706</v>
      </c>
      <c r="EQ19" s="64">
        <f>(Raw!C20)/((Raw!CC20*1000)^(1/3))</f>
        <v>1085.0248659663789</v>
      </c>
      <c r="ER19" s="64">
        <f>Raw!BZ20</f>
        <v>417.81792306900002</v>
      </c>
      <c r="ET19" s="64">
        <f>Raw!BN20</f>
        <v>1.99049434034933</v>
      </c>
      <c r="EU19" s="64">
        <f>Raw!BZ20</f>
        <v>417.81792306900002</v>
      </c>
      <c r="EW19" s="66">
        <f>Raw!AI20</f>
        <v>2.60629865424168E-4</v>
      </c>
      <c r="EX19" s="66">
        <f>Raw!BZ20</f>
        <v>417.81792306900002</v>
      </c>
      <c r="EZ19" s="73">
        <f>Raw!AI20</f>
        <v>2.60629865424168E-4</v>
      </c>
      <c r="FA19" s="66">
        <f>Raw!F20</f>
        <v>4.6925555833133403E-2</v>
      </c>
      <c r="FB19" s="66">
        <f>Raw!G20</f>
        <v>1.6601081513738399E-2</v>
      </c>
      <c r="FD19" s="66">
        <f>(Raw!C20)/((Raw!CC20*1000)^(1/3))</f>
        <v>1085.0248659663789</v>
      </c>
      <c r="FE19" s="66">
        <f>(Raw!BZ20)*(Raw!AI20)</f>
        <v>0.10889582906127886</v>
      </c>
      <c r="FG19" s="59">
        <f>Raw!CJ20</f>
        <v>312.89240959743</v>
      </c>
      <c r="FH19" s="59">
        <f>Raw!BR20</f>
        <v>305.44200000000001</v>
      </c>
      <c r="FJ19" s="25">
        <f>Raw!CB20</f>
        <v>52.822800000000001</v>
      </c>
      <c r="FK19" s="25">
        <f>(Raw!BR20)-(Raw!CJ20)</f>
        <v>-7.4504095974299958</v>
      </c>
      <c r="FM19" s="68" t="str">
        <f t="shared" si="22"/>
        <v xml:space="preserve"> </v>
      </c>
      <c r="FN19" s="68">
        <f>(Raw!C20)/((Raw!CC20*1000)^(1/3))</f>
        <v>1085.0248659663789</v>
      </c>
      <c r="FO19" s="68">
        <f>(10^($FM$2*Raw!CB20))*(Raw!D20)</f>
        <v>1.1738934749629934E-2</v>
      </c>
      <c r="FP19" s="68">
        <f>(10^($FM$2*Raw!CB20))*(Raw!E20)</f>
        <v>3.2143158243241794E-3</v>
      </c>
      <c r="FR19" s="68" t="str">
        <f t="shared" si="23"/>
        <v xml:space="preserve"> </v>
      </c>
      <c r="FS19" s="74">
        <f>(Raw!C20)/((Raw!CC20*1000)^(1/3))</f>
        <v>1085.0248659663789</v>
      </c>
      <c r="FT19" s="68">
        <f>(10^($FR$2*Raw!CB20))*(Raw!F20)</f>
        <v>1.8105349034023884E-2</v>
      </c>
      <c r="FU19" s="68">
        <f>(10^($FR$2*Raw!CB20))*(Raw!G20)</f>
        <v>6.4052171532572163E-3</v>
      </c>
      <c r="FW19" s="68" t="str">
        <f t="shared" si="24"/>
        <v xml:space="preserve"> </v>
      </c>
      <c r="FX19" s="74">
        <f>(Raw!C20)/((Raw!CC20*1000)^(1/3))</f>
        <v>1085.0248659663789</v>
      </c>
      <c r="FY19" s="74">
        <f>(10^($FW$2*Raw!CB20))*(Raw!BJ20)</f>
        <v>1.2678547955841636E-3</v>
      </c>
      <c r="FZ19" s="74">
        <f>(10^($FW$2*Raw!CB20))*(Raw!BK20)</f>
        <v>2.1924038342915737E-4</v>
      </c>
      <c r="GB19" s="68" t="str">
        <f t="shared" si="25"/>
        <v xml:space="preserve"> </v>
      </c>
      <c r="GC19" s="74">
        <f>IF(  ( (10^($FR$2*Raw!CB20))*(Raw!BM20) )/( (10^($FR$2*Raw!CB20))*(Raw!BL20))&lt;0.9,(Raw!C20)/((Raw!CC20*1000)^(1/3)) )</f>
        <v>1085.0248659663789</v>
      </c>
      <c r="GD19" s="74">
        <f>IF(  ( (10^($FR$2*Raw!CB20))*(Raw!BM20) )/( (10^($FR$2*Raw!CB20))*(Raw!BL20))&lt;0.9, (10^($GB$2*Raw!CB20))*(Raw!BL20) )</f>
        <v>6.1854209732077203</v>
      </c>
      <c r="GE19" s="74">
        <f>IF( ( (10^($FR$2*Raw!CB20))*(Raw!BM20) )/( (10^($FR$2*Raw!CB20))*(Raw!BL20))&lt;0.9, (10^($FR$2*Raw!CB20))*(Raw!BM20) )</f>
        <v>2.8077168754068893</v>
      </c>
      <c r="GG19" s="68" t="str">
        <f t="shared" si="26"/>
        <v xml:space="preserve"> </v>
      </c>
      <c r="GH19" s="74">
        <f>IF( ( (10^($GG$2*Raw!CB20))*(Raw!BO20) )/( (10^($GG$2*Raw!CB20))*(Raw!BN20))&lt;0.5,(Raw!C20)/((Raw!CC20*1000)^(1/3)))</f>
        <v>1085.0248659663789</v>
      </c>
      <c r="GI19" s="74">
        <f>IF( ( (10^($GG$2*Raw!CB20))*(Raw!BO20) )/( (10^($GG$2*Raw!CB20))*(Raw!BN20))&lt;0.5,(10^($GG$2*Raw!CB20))*(Raw!BN20))</f>
        <v>0.84442329781310754</v>
      </c>
      <c r="GJ19" s="74">
        <f>IF( ( (10^($GG$2*Raw!CB20))*(Raw!BO20) )/( (10^($GG$2*Raw!CB20))*(Raw!BN20))&lt;0.5,(10^($GG$2*Raw!CB20))*(Raw!BO20))</f>
        <v>2.1958102421831958E-2</v>
      </c>
      <c r="GL19">
        <f>(Raw!C20)/((Raw!CC20*1000)^(1/3))</f>
        <v>1085.0248659663789</v>
      </c>
      <c r="GM19" s="75">
        <f>Raw!U20</f>
        <v>0.498046875</v>
      </c>
      <c r="GN19" s="75">
        <f>(LOG(Raw!CC20)+5)/25</f>
        <v>0.1440823996531185</v>
      </c>
      <c r="GO19">
        <f>(Raw!C20)/((Raw!CC20*1000)^(1/3))</f>
        <v>1085.0248659663789</v>
      </c>
      <c r="GP19" s="75">
        <f>Raw!W20</f>
        <v>0.511474609375</v>
      </c>
      <c r="GR19">
        <f>(Raw!C20)/((Raw!CC20*1000)^(1/3))</f>
        <v>1085.0248659663789</v>
      </c>
      <c r="GS19" s="75">
        <f>Raw!AE20</f>
        <v>0.703125</v>
      </c>
      <c r="GU19">
        <f>(Raw!C20)/((Raw!CC20*1000)^(1/3))</f>
        <v>1085.0248659663789</v>
      </c>
      <c r="GV19" s="75">
        <f>Raw!AG20</f>
        <v>0.859375</v>
      </c>
      <c r="GX19">
        <f>(Raw!C20)/((Raw!CC20*1000)^(1/3))</f>
        <v>1085.0248659663789</v>
      </c>
      <c r="GY19">
        <f>Raw!BQ20</f>
        <v>1.6</v>
      </c>
      <c r="HA19">
        <f>Raw!C20</f>
        <v>3710.7328446972301</v>
      </c>
      <c r="HB19" s="75">
        <f>Raw!U20</f>
        <v>0.498046875</v>
      </c>
      <c r="HC19" s="4"/>
      <c r="HD19">
        <f>Raw!C20</f>
        <v>3710.7328446972301</v>
      </c>
      <c r="HE19" s="75">
        <f>Raw!W20</f>
        <v>0.511474609375</v>
      </c>
      <c r="HG19">
        <f>Raw!C20</f>
        <v>3710.7328446972301</v>
      </c>
      <c r="HH19" s="75">
        <f>Raw!AE20</f>
        <v>0.703125</v>
      </c>
      <c r="HJ19">
        <f>Raw!C20</f>
        <v>3710.7328446972301</v>
      </c>
      <c r="HK19" s="75">
        <f>Raw!AG20</f>
        <v>0.859375</v>
      </c>
      <c r="HM19">
        <f>Raw!C20</f>
        <v>3710.7328446972301</v>
      </c>
      <c r="HN19">
        <f>Raw!BQ20</f>
        <v>1.6</v>
      </c>
      <c r="HP19">
        <f>Raw!CC20*1000</f>
        <v>40</v>
      </c>
      <c r="HQ19">
        <f>Raw!N20</f>
        <v>2.5074136770477602</v>
      </c>
      <c r="HR19">
        <f>MIN(ABS(Raw!CB20)/100,0.3)</f>
        <v>0.3</v>
      </c>
      <c r="HS19" t="str">
        <f>IF( Raw!CB20&gt;0,"@rgb(255,0,0)","@rgb(0,128,255)" )</f>
        <v>@rgb(255,0,0)</v>
      </c>
      <c r="HU19" t="str">
        <f t="shared" si="27"/>
        <v xml:space="preserve"> </v>
      </c>
      <c r="HV19" t="b">
        <f>IF(Raw!CC20&gt;7,(Raw!C20)/((Raw!CC20*1000)^(1/3)))</f>
        <v>0</v>
      </c>
      <c r="HW19" t="b">
        <f>IF(Raw!CC20&gt;7,(10^($FM$2*Raw!CB20))*(Raw!D20))</f>
        <v>0</v>
      </c>
      <c r="HX19" t="b">
        <f>IF(Raw!CC20&gt;7,(10^($HU$2*Raw!CB20))*(Raw!E20))</f>
        <v>0</v>
      </c>
      <c r="IA19" t="b">
        <f>IF(Raw!CC20&gt;7,(Raw!C20)/((Raw!CC20*1000)^(1/3)))</f>
        <v>0</v>
      </c>
      <c r="IB19" t="b">
        <f>IF(Raw!CC20&gt;7,(10^($HZ$2*Raw!CB20))*(Raw!F20))</f>
        <v>0</v>
      </c>
      <c r="IC19" t="b">
        <f>IF(Raw!CC20&gt;7,(10^($HZ$2*Raw!CB20))*(Raw!G20))</f>
        <v>0</v>
      </c>
      <c r="IF19" t="b">
        <f>IF(Raw!CC20&gt;7,(Raw!C20)/((Raw!CC20*1000)^(1/3)))</f>
        <v>0</v>
      </c>
      <c r="IG19" t="b">
        <f>IF(Raw!CC20&gt;7,(10^($IE$2*Raw!CB20))*(Raw!BJ20))</f>
        <v>0</v>
      </c>
      <c r="IH19" t="b">
        <f>IF(Raw!CC20&gt;7,(10^($IE$2*Raw!CB20))*(Raw!BK20))</f>
        <v>0</v>
      </c>
      <c r="IJ19" t="str">
        <f t="shared" si="28"/>
        <v xml:space="preserve"> </v>
      </c>
      <c r="IK19" t="b">
        <f>IF(Raw!CC20&gt;7,(Raw!C20)/((Raw!CC20*1000)^(1/3)))</f>
        <v>0</v>
      </c>
      <c r="IL19" t="b">
        <f>IF(Raw!CC20&gt;7,(10^($IJ$2*Raw!CB20))*(Raw!BL20))</f>
        <v>0</v>
      </c>
      <c r="IM19" t="b">
        <f>IF(Raw!CC20&gt;7,(10^($IJ$2*Raw!CB20))*(Raw!BM20))</f>
        <v>0</v>
      </c>
      <c r="IO19" t="str">
        <f t="shared" si="29"/>
        <v xml:space="preserve"> </v>
      </c>
      <c r="IP19" t="b">
        <f>IF(Raw!CC20&gt;7,(Raw!C20)/((Raw!CC20*1000)^(1/3)))</f>
        <v>0</v>
      </c>
      <c r="IQ19" t="b">
        <f>IF(Raw!CC20&gt;7,(10^($IO$2*Raw!CB20))*(Raw!BN20))</f>
        <v>0</v>
      </c>
      <c r="IR19" t="b">
        <f>IF(Raw!CC20&gt;7,(10^($IO$2*Raw!CB20))*(Raw!BO20))</f>
        <v>0</v>
      </c>
      <c r="IT19" s="68" t="str">
        <f t="shared" si="30"/>
        <v xml:space="preserve"> </v>
      </c>
      <c r="IU19" s="68">
        <f>IF(Raw!CC20&lt;3.5,(Raw!C20)/((Raw!CC20*1000)^(1/3)))</f>
        <v>1085.0248659663789</v>
      </c>
      <c r="IV19" s="68">
        <f>IF(Raw!CC20&lt;3.5,(10^($IT$2*Raw!CB20))*(Raw!D20))</f>
        <v>1.2071964026873654E-2</v>
      </c>
      <c r="IW19" s="68">
        <f>IF(Raw!CC20&lt;3.5,(10^($IT$2*Raw!CB20))*(Raw!E20))</f>
        <v>3.3055047864096426E-3</v>
      </c>
      <c r="IY19" s="68" t="str">
        <f t="shared" si="31"/>
        <v xml:space="preserve"> </v>
      </c>
      <c r="IZ19" s="74">
        <f>IF(Raw!CC20&lt;3.5,(Raw!C20)/((Raw!CC20*1000)^(1/3)))</f>
        <v>1085.0248659663789</v>
      </c>
      <c r="JA19" s="68">
        <f>IF(Raw!CC20&lt;3.5,(10^($IY$2*Raw!CB20))*(Raw!F20))</f>
        <v>1.8732566609436667E-2</v>
      </c>
      <c r="JB19" s="68">
        <f>IF(Raw!CC20&lt;3.5,(10^($IY$2*Raw!CB20))*(Raw!G20))</f>
        <v>6.6271109574202102E-3</v>
      </c>
      <c r="JD19" s="68" t="str">
        <f t="shared" si="32"/>
        <v xml:space="preserve"> </v>
      </c>
      <c r="JE19" s="74">
        <f>IF(Raw!CC20&lt;3.5,(Raw!C20)/((Raw!CC20*1000)^(1/3)))</f>
        <v>1085.0248659663789</v>
      </c>
      <c r="JF19" s="74">
        <f>IF(Raw!CC20&lt;3.5,(10^($JD$2*Raw!CB20))*(Raw!BJ20))</f>
        <v>1.1587257164084987E-3</v>
      </c>
      <c r="JG19" s="74">
        <f>IF(Raw!CC20&lt;3.5,(10^($JD$2*Raw!CB20))*(Raw!BK20))</f>
        <v>2.0036953067450894E-4</v>
      </c>
      <c r="JI19" s="68" t="str">
        <f t="shared" si="33"/>
        <v xml:space="preserve"> </v>
      </c>
      <c r="JJ19" s="74">
        <f>IF( AND( Raw!CC20&lt;3.5, ( (10^($JI$2*Raw!CB20))*(Raw!BM20) )/( (10^($JI$2*Raw!CB20))*(Raw!BL20))&lt;0.9 ),(Raw!C20)/((Raw!CC20*1000)^(1/3)) )</f>
        <v>1085.0248659663789</v>
      </c>
      <c r="JK19" s="74">
        <f>IF( AND( Raw!CC20&lt;3.5, ( (10^($JI$2*Raw!CB20))*(Raw!BM20) )/( (10^($JI$2*Raw!CB20))*(Raw!BL20))&lt;0.9 ), (10^($JI$2*Raw!CB20))*(Raw!BL20) )</f>
        <v>8.2821669868438672</v>
      </c>
      <c r="JL19" s="74">
        <f>IF( AND( Raw!CC20&lt;3.5, ( (10^($JI$2*Raw!CB20))*(Raw!BM20) )/( (10^($JI$2*Raw!CB20))*(Raw!BL20))&lt;0.9 ), (10^($JI$2*Raw!CB20))*(Raw!BM20) )</f>
        <v>5.6435994734344392</v>
      </c>
      <c r="JN19" s="68" t="str">
        <f t="shared" si="34"/>
        <v xml:space="preserve"> </v>
      </c>
      <c r="JO19" s="74">
        <f>IF( AND( Raw!CC20&lt;3.5, ( (10^($JN$2*Raw!CB20))*(Raw!BO20) )/( (10^($JN$2*Raw!CB20))*(Raw!BN20))&lt;0.5 ),(Raw!C20)/((Raw!CC20*1000)^(1/3)))</f>
        <v>1085.0248659663789</v>
      </c>
      <c r="JP19" s="74">
        <f>IF( AND( Raw!CC20&lt;3.5, ( (10^($JN$2*Raw!CB20))*(Raw!BO20) )/( (10^($JN$2*Raw!CB20))*(Raw!BN20))&lt;0.5 ),(10^($JN$2*Raw!CB20))*(Raw!BN20))</f>
        <v>1.7949880724622893</v>
      </c>
      <c r="JQ19" s="74">
        <f>IF( AND( Raw!CC20&lt;3.5, ( (10^($JN$2*Raw!CB20))*(Raw!BO20) )/( (10^($JN$2*Raw!CB20))*(Raw!BN20))&lt;0.5 ),(10^($JN$2*Raw!CB20))*(Raw!BO20))</f>
        <v>4.667627248462905E-2</v>
      </c>
      <c r="JS19">
        <v>90</v>
      </c>
      <c r="JW19">
        <v>90</v>
      </c>
      <c r="JX19">
        <v>1.58759689922481</v>
      </c>
      <c r="JY19">
        <v>1.58759689922481</v>
      </c>
      <c r="KA19">
        <v>90</v>
      </c>
      <c r="KB19">
        <v>1.58759689922481</v>
      </c>
      <c r="KC19">
        <v>1.58759689922481</v>
      </c>
      <c r="KE19">
        <v>600</v>
      </c>
      <c r="KF19">
        <v>3.88678609068092</v>
      </c>
      <c r="KG19">
        <v>0.60772850211700902</v>
      </c>
      <c r="KI19">
        <v>600</v>
      </c>
      <c r="KJ19">
        <v>5.6814911140008704</v>
      </c>
      <c r="KK19">
        <v>1.12958652193684E-4</v>
      </c>
      <c r="KM19">
        <v>600</v>
      </c>
      <c r="KN19">
        <v>3.93846153846154</v>
      </c>
      <c r="KO19">
        <v>2.6366626872735299E-3</v>
      </c>
      <c r="KQ19">
        <f>Raw!CC20*1000</f>
        <v>40</v>
      </c>
      <c r="KR19">
        <f>Raw!N20</f>
        <v>2.5074136770477602</v>
      </c>
      <c r="KS19">
        <f>(1/ABS(Raw!BL20))*2</f>
        <v>0.18727782678727775</v>
      </c>
      <c r="KU19">
        <f>Raw!CC20*1000</f>
        <v>40</v>
      </c>
      <c r="KV19">
        <f>Raw!N20</f>
        <v>2.5074136770477602</v>
      </c>
      <c r="KW19">
        <f>MIN(1/ABS(Raw!BN20)/2,0.8)</f>
        <v>0.25119388177323348</v>
      </c>
      <c r="KY19">
        <f>Raw!CC20*1000</f>
        <v>40</v>
      </c>
      <c r="KZ19">
        <f>Raw!CP20</f>
        <v>3.03491554822731</v>
      </c>
      <c r="LA19">
        <f t="shared" si="11"/>
        <v>2.5074136770477602</v>
      </c>
      <c r="NJ19" s="76"/>
      <c r="NV19" s="76"/>
      <c r="OH19" s="76"/>
      <c r="OT19" s="76"/>
      <c r="PF19" s="76"/>
      <c r="PR19" s="76"/>
      <c r="QD19" s="76"/>
      <c r="QP19" s="76"/>
      <c r="RB19" s="76"/>
      <c r="RN19" s="76"/>
      <c r="RZ19" s="76"/>
      <c r="SL19" s="76"/>
      <c r="SX19" s="76"/>
      <c r="TJ19" s="76"/>
      <c r="TV19" s="76"/>
      <c r="UF19">
        <f>IF(Raw!CC20&lt;3.5,Raw!C20)</f>
        <v>3710.7328446972301</v>
      </c>
      <c r="UH19">
        <f t="shared" si="49"/>
        <v>3076.8542991127042</v>
      </c>
      <c r="UI19">
        <f>UI3</f>
        <v>1</v>
      </c>
      <c r="UK19" t="b">
        <f>IF(Raw!CC20&gt;7,Raw!C20)</f>
        <v>0</v>
      </c>
      <c r="UM19">
        <f t="shared" si="50"/>
        <v>6262.0797409274701</v>
      </c>
      <c r="UN19">
        <f>UN3</f>
        <v>1</v>
      </c>
      <c r="UP19">
        <f>Raw!C20</f>
        <v>3710.7328446972301</v>
      </c>
      <c r="UR19">
        <f t="shared" si="51"/>
        <v>5741.371885562784</v>
      </c>
      <c r="US19">
        <f>US3</f>
        <v>1</v>
      </c>
      <c r="UU19" t="str">
        <f t="shared" si="54"/>
        <v xml:space="preserve"> </v>
      </c>
      <c r="UV19" t="b">
        <f>IF(AND(Raw!BL20&lt;$UU$3,Raw!BL20&gt;$UU$4),(Raw!C20)/((Raw!CC20*1000)^(1/3)))</f>
        <v>0</v>
      </c>
      <c r="UW19" t="b">
        <f>IF(AND(Raw!BL20&lt;$UU$3,Raw!BL20&gt;$UU$4),(10^($UU$2*Raw!CB20))*(Raw!D20))</f>
        <v>0</v>
      </c>
      <c r="UX19" t="b">
        <f>IF(AND(Raw!BL20&lt;$UU$3,Raw!BL20&gt;$UU$4),(10^($FM$2*Raw!CB20))*(Raw!E20))</f>
        <v>0</v>
      </c>
      <c r="UZ19">
        <f>Raw!C20</f>
        <v>3710.7328446972301</v>
      </c>
      <c r="VA19">
        <f>((LOG10(Raw!CC21))+ABS(LOG10(MIN(Raw!CC$3:$CC218)))+0.3)/5</f>
        <v>0.20807253789884875</v>
      </c>
      <c r="VB19">
        <f>Raw!BQ20</f>
        <v>1.6</v>
      </c>
      <c r="VE19">
        <f>(Raw!C20)/((Raw!CC20)^(1/2))</f>
        <v>18553.66422348615</v>
      </c>
      <c r="VF19">
        <f>((LOG10(Raw!CC21))+ABS(LOG10(MIN(Raw!CC$3:$CC218)))+0.3)/5</f>
        <v>0.20807253789884875</v>
      </c>
      <c r="VG19">
        <f>Raw!BQ20</f>
        <v>1.6</v>
      </c>
      <c r="VK19">
        <f>(Raw!C20)/((Raw!CC20)^(1/2))</f>
        <v>18553.66422348615</v>
      </c>
      <c r="VL19">
        <f>Raw!BZ20</f>
        <v>417.81792306900002</v>
      </c>
      <c r="VM19">
        <f>MIN(Raw!BL21/150,0.6)</f>
        <v>0.10303408716513</v>
      </c>
      <c r="VO19">
        <f>(Raw!C20)/((Raw!CC20)^(1/2))</f>
        <v>18553.66422348615</v>
      </c>
      <c r="VP19">
        <f>Raw!BZ20</f>
        <v>417.81792306900002</v>
      </c>
      <c r="VQ19">
        <f>MIN(Raw!BN21/50,0.6)</f>
        <v>6.2452022299836402E-2</v>
      </c>
      <c r="VS19">
        <f>(Raw!C20)/((Raw!CC20)^(1/2))</f>
        <v>18553.66422348615</v>
      </c>
      <c r="VT19">
        <f>Raw!BZ20</f>
        <v>417.81792306900002</v>
      </c>
      <c r="VU19">
        <f>(LOG10(Raw!AS21)-LOG10(MIN(Raw!AS$3:AS$200)) + 0.1)/10</f>
        <v>0.21611850517277803</v>
      </c>
      <c r="VW19">
        <f>Raw!CB20</f>
        <v>52.822800000000001</v>
      </c>
      <c r="VX19">
        <f>IF(ABS((Raw!BR20)-(Raw!CJ20))=343.0818,16.89,ABS((Raw!BR20)-(Raw!CJ20)))</f>
        <v>7.4504095974299958</v>
      </c>
      <c r="VY19">
        <f>(LOG10(Raw!C21)-LOG10(MIN(Raw!C$3:C$200)))/2</f>
        <v>0.47029757972209074</v>
      </c>
      <c r="WA19" s="78">
        <v>37296</v>
      </c>
      <c r="WB19">
        <f t="shared" si="12"/>
        <v>2</v>
      </c>
      <c r="WF19">
        <v>0.16</v>
      </c>
      <c r="WG19">
        <f t="shared" si="13"/>
        <v>-0.79588001734407521</v>
      </c>
      <c r="WI19">
        <f t="shared" si="52"/>
        <v>0.6724376998214604</v>
      </c>
      <c r="WJ19">
        <f>WJ3</f>
        <v>2</v>
      </c>
      <c r="WK19">
        <f t="shared" si="53"/>
        <v>34</v>
      </c>
      <c r="WL19">
        <f t="shared" si="35"/>
        <v>4.7036792591921612</v>
      </c>
      <c r="WN19">
        <f t="shared" si="36"/>
        <v>3400</v>
      </c>
      <c r="WO19">
        <f t="shared" si="14"/>
        <v>3.9526583155480188</v>
      </c>
      <c r="WQ19">
        <f>Raw!BP20</f>
        <v>0.32</v>
      </c>
      <c r="WR19">
        <f>Raw!BZ20</f>
        <v>417.81792306900002</v>
      </c>
      <c r="WT19">
        <f>Raw!N20</f>
        <v>2.5074136770477602</v>
      </c>
      <c r="WU19">
        <f>Raw!CP20</f>
        <v>3.03491554822731</v>
      </c>
      <c r="WV19">
        <f t="shared" si="15"/>
        <v>0.52750187117954983</v>
      </c>
      <c r="WX19">
        <f>Raw!C20</f>
        <v>3710.7328446972301</v>
      </c>
      <c r="WY19">
        <f>Raw!BP20</f>
        <v>0.32</v>
      </c>
      <c r="WZ19">
        <f>((LOG10(Raw!CC21))+ABS(LOG10(MIN(Raw!CC$3:$CC218)))+0.3)/5</f>
        <v>0.20807253789884875</v>
      </c>
      <c r="XD19">
        <f t="shared" si="37"/>
        <v>3400</v>
      </c>
      <c r="XE19">
        <f t="shared" si="16"/>
        <v>0.74099554952119684</v>
      </c>
      <c r="XG19">
        <f>(Raw!C20)/((Raw!CC20)^(1/2))</f>
        <v>18553.66422348615</v>
      </c>
      <c r="XH19">
        <f>Raw!BP20</f>
        <v>0.32</v>
      </c>
      <c r="XL19">
        <f t="shared" si="38"/>
        <v>3400</v>
      </c>
      <c r="XM19">
        <f t="shared" si="17"/>
        <v>1.0200362805440553</v>
      </c>
      <c r="XR19">
        <f>Raw!CB20</f>
        <v>52.822800000000001</v>
      </c>
      <c r="XS19">
        <f>IF(ABS((Raw!BR20)-(Raw!CJ20))=343.0818,16.89,(Raw!BR20)-(Raw!CJ20))</f>
        <v>-7.4504095974299958</v>
      </c>
      <c r="XT19">
        <f>(LOG10(Raw!C21)-LOG10(MIN(Raw!C$3:C$200)))/2</f>
        <v>0.47029757972209074</v>
      </c>
      <c r="XW19">
        <f t="shared" si="39"/>
        <v>3400</v>
      </c>
      <c r="XX19">
        <f t="shared" si="18"/>
        <v>6.7493735228050333</v>
      </c>
      <c r="YC19">
        <v>3710.7328446972301</v>
      </c>
      <c r="YD19">
        <f>Raw!CC20</f>
        <v>0.04</v>
      </c>
      <c r="YE19">
        <f>((LOG10(Raw!CC21))+ABS(LOG10(MIN(Raw!CC$3:$CC218)))+0.3)/5</f>
        <v>0.20807253789884875</v>
      </c>
      <c r="YF19">
        <v>66.189503789825807</v>
      </c>
      <c r="YG19">
        <v>3.86645485777108</v>
      </c>
      <c r="YH19">
        <v>0.31534809649128098</v>
      </c>
      <c r="YI19">
        <v>3.0618796289991101E-2</v>
      </c>
      <c r="YJ19">
        <v>2.7883141815414E-3</v>
      </c>
      <c r="YP19">
        <v>2</v>
      </c>
      <c r="YT19">
        <v>3710.7328446972301</v>
      </c>
      <c r="YU19">
        <v>0.04</v>
      </c>
      <c r="YV19" s="79">
        <v>2.8142639829582399E-9</v>
      </c>
      <c r="YY19">
        <v>50</v>
      </c>
      <c r="YZ19" s="80">
        <v>1.28717058940929E-8</v>
      </c>
      <c r="ZB19">
        <v>10809.744955443</v>
      </c>
      <c r="ZC19">
        <v>0.69504387188098005</v>
      </c>
      <c r="ZE19">
        <v>3923.0884754450899</v>
      </c>
      <c r="ZF19">
        <v>3.56752321960122E-3</v>
      </c>
      <c r="ZK19">
        <f t="shared" si="40"/>
        <v>3420</v>
      </c>
      <c r="ZL19" s="81">
        <f t="shared" si="19"/>
        <v>9106.7518806116077</v>
      </c>
    </row>
    <row r="20" spans="1:688">
      <c r="A20" s="37">
        <f>Raw!CC21*1000</f>
        <v>110</v>
      </c>
      <c r="B20" s="37">
        <f>Raw!N21</f>
        <v>5.4202810318857404</v>
      </c>
      <c r="C20" s="37">
        <f>Raw!O21</f>
        <v>0.84860162867437305</v>
      </c>
      <c r="E20" s="37">
        <f>(Raw!C21)/((Raw!CC21*1000)^(1/2))</f>
        <v>268.34764127220564</v>
      </c>
      <c r="F20" s="37">
        <f>Raw!N21</f>
        <v>5.4202810318857404</v>
      </c>
      <c r="G20" s="37">
        <f>Raw!O21</f>
        <v>0.84860162867437305</v>
      </c>
      <c r="I20" s="37">
        <f>(Raw!C21)/((Raw!CC21*1000)^(1/3))</f>
        <v>587.39452802704182</v>
      </c>
      <c r="J20" s="37">
        <f>Raw!N21</f>
        <v>5.4202810318857404</v>
      </c>
      <c r="K20" s="37">
        <f>Raw!O21</f>
        <v>0.84860162867437305</v>
      </c>
      <c r="M20" s="39">
        <f>Raw!CC21*1000</f>
        <v>110</v>
      </c>
      <c r="N20" s="39">
        <f>1/(Raw!R21)</f>
        <v>3.1267175572519084</v>
      </c>
      <c r="O20" s="39">
        <f>IF(1/(Raw!R21-Raw!S21)-1/(Raw!R21+Raw!S21)&gt;0,1/(Raw!R21-Raw!S21)-1/(Raw!R21+Raw!S21),2)</f>
        <v>9.1601183511391682E-3</v>
      </c>
      <c r="Q20" s="39">
        <f>(Raw!C21)/((Raw!CC21*1000)^(1/2))</f>
        <v>268.34764127220564</v>
      </c>
      <c r="R20" s="39">
        <f>1/(Raw!R21)</f>
        <v>3.1267175572519084</v>
      </c>
      <c r="S20" s="39">
        <f>IF(1/(Raw!R21-Raw!S21)-1/(Raw!R21+Raw!S21)&gt;0,1/(Raw!R21-Raw!S21)-1/(Raw!R21+Raw!S21),2)</f>
        <v>9.1601183511391682E-3</v>
      </c>
      <c r="U20" s="39">
        <f>(Raw!C21)/((Raw!CC21*1000)^(1/3))</f>
        <v>587.39452802704182</v>
      </c>
      <c r="V20" s="39">
        <f>1/(Raw!R21)</f>
        <v>3.1267175572519084</v>
      </c>
      <c r="W20" s="39">
        <f>IF(1/(Raw!R21-Raw!S21)-1/(Raw!R21+Raw!S21)&gt;0,1/(Raw!R21-Raw!S21)-1/(Raw!R21+Raw!S21),2)</f>
        <v>9.1601183511391682E-3</v>
      </c>
      <c r="Y20" s="41">
        <f>Raw!CC21*1000</f>
        <v>110</v>
      </c>
      <c r="Z20" s="41">
        <f>1/(Raw!AB21)</f>
        <v>2.6947368421052631</v>
      </c>
      <c r="AA20" s="41">
        <f>IF(1/(Raw!AB21-Raw!AC21)-1/(Raw!AB21+Raw!AC21)&gt;0,1/(Raw!AB21-Raw!AC21)-1/(Raw!AB21+Raw!AC21),5)</f>
        <v>4.32006477128688E-3</v>
      </c>
      <c r="AC20" s="41">
        <f>(Raw!C21)/((Raw!CC21*1000)^(1/2))</f>
        <v>268.34764127220564</v>
      </c>
      <c r="AD20" s="41">
        <f>1/(Raw!AB21)</f>
        <v>2.6947368421052631</v>
      </c>
      <c r="AE20" s="41">
        <f>IF(1/(Raw!AB21-Raw!AC21)-1/(Raw!AB21+Raw!AC21)&gt;0,1/(Raw!AB21-Raw!AC21)-1/(Raw!AB21+Raw!AC21),5)</f>
        <v>4.32006477128688E-3</v>
      </c>
      <c r="AG20" s="41">
        <f>(Raw!C21)/((Raw!CC21*1000)^(1/3))</f>
        <v>587.39452802704182</v>
      </c>
      <c r="AH20" s="41">
        <f>1/(Raw!AB21)</f>
        <v>2.6947368421052631</v>
      </c>
      <c r="AI20" s="41">
        <f>IF(1/(Raw!AB21-Raw!AC21)-1/(Raw!AB21+Raw!AC21)&gt;0,1/(Raw!AB21-Raw!AC21)-1/(Raw!AB21+Raw!AC21),5)</f>
        <v>4.32006477128688E-3</v>
      </c>
      <c r="AK20" s="43">
        <f>Raw!CC21*1000</f>
        <v>110</v>
      </c>
      <c r="AL20" s="43">
        <f>Raw!BL21</f>
        <v>15.4551130747695</v>
      </c>
      <c r="AM20" s="43">
        <f>Raw!BM21</f>
        <v>9.7953444873485704</v>
      </c>
      <c r="AO20" s="43">
        <f>(Raw!C21)/((Raw!CC21*1000)^(1/2))</f>
        <v>268.34764127220564</v>
      </c>
      <c r="AP20" s="43">
        <f>Raw!BL21</f>
        <v>15.4551130747695</v>
      </c>
      <c r="AQ20" s="43">
        <f>Raw!BM21</f>
        <v>9.7953444873485704</v>
      </c>
      <c r="AS20" s="43">
        <f>(Raw!C21)/((Raw!CC21*1000)^(1/3))</f>
        <v>587.39452802704182</v>
      </c>
      <c r="AT20" s="43">
        <f>Raw!BL21</f>
        <v>15.4551130747695</v>
      </c>
      <c r="AU20" s="43">
        <f>Raw!BM21</f>
        <v>9.7953444873485704</v>
      </c>
      <c r="AW20" s="21">
        <f>Raw!CC21*1000</f>
        <v>110</v>
      </c>
      <c r="AX20" s="21">
        <f>Raw!BN21</f>
        <v>3.12260111499182</v>
      </c>
      <c r="AY20" s="21">
        <f>Raw!BO21</f>
        <v>0.347750128683531</v>
      </c>
      <c r="BA20" s="21">
        <f>(Raw!C21)/((Raw!CC21*1000)^(1/2))</f>
        <v>268.34764127220564</v>
      </c>
      <c r="BB20" s="21">
        <f>Raw!BN21</f>
        <v>3.12260111499182</v>
      </c>
      <c r="BC20" s="21">
        <f>Raw!BO21</f>
        <v>0.347750128683531</v>
      </c>
      <c r="BE20" s="21">
        <f>(Raw!C21)/((Raw!CC21*1000)^(1/3))</f>
        <v>587.39452802704182</v>
      </c>
      <c r="BF20" s="21">
        <f>Raw!BN21</f>
        <v>3.12260111499182</v>
      </c>
      <c r="BG20" s="21">
        <f>Raw!BO21</f>
        <v>0.347750128683531</v>
      </c>
      <c r="BI20" s="46">
        <f>Raw!C21</f>
        <v>2814.45380551879</v>
      </c>
      <c r="BJ20" s="46">
        <f>(Raw!C21)/(Raw!CG21)</f>
        <v>0.30735544452536745</v>
      </c>
      <c r="BK20" s="46"/>
      <c r="BM20" s="47">
        <f>Raw!CC21*1000</f>
        <v>110</v>
      </c>
      <c r="BN20" s="47">
        <f>(Raw!C21)/(Raw!CG21)</f>
        <v>0.30735544452536745</v>
      </c>
      <c r="BO20" s="47"/>
      <c r="BQ20" s="46">
        <f>(Raw!C21)/((Raw!CC21*1000)^(1/2))</f>
        <v>268.34764127220564</v>
      </c>
      <c r="BR20" s="47">
        <f>(Raw!C21)/(Raw!CG21)</f>
        <v>0.30735544452536745</v>
      </c>
      <c r="BS20" s="47"/>
      <c r="BU20" s="49">
        <f>(Raw!C21)/((Raw!CC21*1000)^(1/3))</f>
        <v>587.39452802704182</v>
      </c>
      <c r="BV20" s="49">
        <f>(Raw!C21)/(Raw!CG21)</f>
        <v>0.30735544452536745</v>
      </c>
      <c r="BW20" s="49"/>
      <c r="BY20" s="51">
        <f>Raw!C21</f>
        <v>2814.45380551879</v>
      </c>
      <c r="BZ20" s="51">
        <f>Raw!BS21</f>
        <v>0.33800000000000002</v>
      </c>
      <c r="CA20" s="51"/>
      <c r="CG20" s="55"/>
      <c r="CH20" s="55" t="e">
        <f t="shared" si="42"/>
        <v>#N/A</v>
      </c>
      <c r="CI20" s="55" t="e">
        <f>CI3</f>
        <v>#N/A</v>
      </c>
      <c r="CK20" s="55"/>
      <c r="CL20" s="55" t="e">
        <f t="shared" si="43"/>
        <v>#N/A</v>
      </c>
      <c r="CM20" s="55" t="e">
        <f>CM3</f>
        <v>#N/A</v>
      </c>
      <c r="CO20" s="57"/>
      <c r="CP20" s="57" t="e">
        <f t="shared" si="44"/>
        <v>#N/A</v>
      </c>
      <c r="CQ20" s="57" t="e">
        <f>CQ3</f>
        <v>#N/A</v>
      </c>
      <c r="CS20" s="57"/>
      <c r="CT20" s="57" t="e">
        <f t="shared" si="45"/>
        <v>#N/A</v>
      </c>
      <c r="CU20" s="57" t="e">
        <f>CU3</f>
        <v>#N/A</v>
      </c>
      <c r="CW20" s="57"/>
      <c r="CX20" s="57" t="e">
        <f t="shared" si="46"/>
        <v>#N/A</v>
      </c>
      <c r="CY20" s="57" t="e">
        <f>CY3</f>
        <v>#N/A</v>
      </c>
      <c r="DA20" s="57"/>
      <c r="DB20" s="57" t="e">
        <f t="shared" si="47"/>
        <v>#N/A</v>
      </c>
      <c r="DC20" s="57" t="e">
        <f>DC3</f>
        <v>#N/A</v>
      </c>
      <c r="DE20" s="57"/>
      <c r="DF20" s="57" t="e">
        <f t="shared" si="48"/>
        <v>#N/A</v>
      </c>
      <c r="DG20" s="57" t="e">
        <f>DG3</f>
        <v>#N/A</v>
      </c>
      <c r="DI20" s="59">
        <f t="shared" si="20"/>
        <v>2710</v>
      </c>
      <c r="DJ20" s="59">
        <f t="shared" si="0"/>
        <v>6.4857151813702467</v>
      </c>
      <c r="DL20" s="25">
        <f t="shared" si="21"/>
        <v>2710</v>
      </c>
      <c r="DM20" s="25">
        <f t="shared" si="1"/>
        <v>8.0140135298780617</v>
      </c>
      <c r="DO20" s="39">
        <f t="shared" si="2"/>
        <v>110</v>
      </c>
      <c r="DP20" s="39">
        <f t="shared" si="3"/>
        <v>3.1267175572519084</v>
      </c>
      <c r="DQ20" s="39">
        <f t="shared" si="4"/>
        <v>9.1601183511391682E-3</v>
      </c>
      <c r="DS20" s="39">
        <f t="shared" si="5"/>
        <v>268.34764127220564</v>
      </c>
      <c r="DT20" s="39">
        <f t="shared" si="6"/>
        <v>3.1267175572519084</v>
      </c>
      <c r="DU20" s="39">
        <f t="shared" si="7"/>
        <v>9.1601183511391682E-3</v>
      </c>
      <c r="DW20" s="39">
        <f t="shared" si="8"/>
        <v>587.39452802704182</v>
      </c>
      <c r="DX20" s="39">
        <f t="shared" si="9"/>
        <v>3.1267175572519084</v>
      </c>
      <c r="DY20" s="39">
        <f t="shared" si="10"/>
        <v>9.1601183511391682E-3</v>
      </c>
      <c r="EA20" s="61">
        <f>Raw!N21</f>
        <v>5.4202810318857404</v>
      </c>
      <c r="EB20" s="61">
        <f>Raw!O21</f>
        <v>0.84860162867437305</v>
      </c>
      <c r="EC20" s="61">
        <f>1/Raw!R21</f>
        <v>3.1267175572519084</v>
      </c>
      <c r="ED20" s="61">
        <f>1/(Raw!R21-Raw!S21)-1/(Raw!R21+Raw!S21)</f>
        <v>9.1601183511391682E-3</v>
      </c>
      <c r="EF20" s="62">
        <f>Raw!N21</f>
        <v>5.4202810318857404</v>
      </c>
      <c r="EG20" s="61">
        <f>Raw!O21</f>
        <v>0.84860162867437305</v>
      </c>
      <c r="EH20" s="61">
        <f>1/Raw!AB21</f>
        <v>2.6947368421052631</v>
      </c>
      <c r="EI20" s="61">
        <f>1/(Raw!AB21-Raw!AC21)-1/(Raw!AB21+Raw!AC21)</f>
        <v>4.32006477128688E-3</v>
      </c>
      <c r="EK20" s="37">
        <f>Raw!CB21</f>
        <v>35.166200000000003</v>
      </c>
      <c r="EL20" s="72">
        <f>(Raw!C21)/(Raw!CG21)</f>
        <v>0.30735544452536745</v>
      </c>
      <c r="EN20" s="37">
        <f>Raw!BS21</f>
        <v>0.33800000000000002</v>
      </c>
      <c r="EO20" s="72">
        <f>(Raw!C21)/(Raw!CG21)</f>
        <v>0.30735544452536745</v>
      </c>
      <c r="EQ20" s="64">
        <f>(Raw!C21)/((Raw!CC21*1000)^(1/3))</f>
        <v>587.39452802704182</v>
      </c>
      <c r="ER20" s="64">
        <f>Raw!BZ21</f>
        <v>838.57142877578701</v>
      </c>
      <c r="ET20" s="64">
        <f>Raw!BN21</f>
        <v>3.12260111499182</v>
      </c>
      <c r="EU20" s="64">
        <f>Raw!BZ21</f>
        <v>838.57142877578701</v>
      </c>
      <c r="EW20" s="66">
        <f>Raw!AI21</f>
        <v>1.06564041578605E-3</v>
      </c>
      <c r="EX20" s="66">
        <f>Raw!BZ21</f>
        <v>838.57142877578701</v>
      </c>
      <c r="EZ20" s="73">
        <f>Raw!AI21</f>
        <v>1.06564041578605E-3</v>
      </c>
      <c r="FA20" s="66">
        <f>Raw!F21</f>
        <v>0.209994500863427</v>
      </c>
      <c r="FB20" s="66">
        <f>Raw!G21</f>
        <v>6.3314492672409003E-2</v>
      </c>
      <c r="FD20" s="66">
        <f>(Raw!C21)/((Raw!CC21*1000)^(1/3))</f>
        <v>587.39452802704182</v>
      </c>
      <c r="FE20" s="66">
        <f>(Raw!BZ21)*(Raw!AI21)</f>
        <v>0.89361560602693169</v>
      </c>
      <c r="FG20" s="59">
        <f>Raw!CJ21</f>
        <v>356.52507823479101</v>
      </c>
      <c r="FH20" s="59">
        <f>Raw!BR21</f>
        <v>358.536</v>
      </c>
      <c r="FJ20" s="25">
        <f>Raw!CB21</f>
        <v>35.166200000000003</v>
      </c>
      <c r="FK20" s="25">
        <f>(Raw!BR21)-(Raw!CJ21)</f>
        <v>2.010921765208991</v>
      </c>
      <c r="FM20" s="68" t="str">
        <f t="shared" si="22"/>
        <v xml:space="preserve"> </v>
      </c>
      <c r="FN20" s="68">
        <f>(Raw!C21)/((Raw!CC21*1000)^(1/3))</f>
        <v>587.39452802704182</v>
      </c>
      <c r="FO20" s="68">
        <f>(10^($FM$2*Raw!CB21))*(Raw!D21)</f>
        <v>9.0566368779124704E-2</v>
      </c>
      <c r="FP20" s="68">
        <f>(10^($FM$2*Raw!CB21))*(Raw!E21)</f>
        <v>1.6833591177259719E-2</v>
      </c>
      <c r="FR20" s="68" t="str">
        <f t="shared" si="23"/>
        <v xml:space="preserve"> </v>
      </c>
      <c r="FS20" s="74">
        <f>(Raw!C21)/((Raw!CC21*1000)^(1/3))</f>
        <v>587.39452802704182</v>
      </c>
      <c r="FT20" s="68">
        <f>(10^($FR$2*Raw!CB21))*(Raw!F21)</f>
        <v>0.11139266030538293</v>
      </c>
      <c r="FU20" s="68">
        <f>(10^($FR$2*Raw!CB21))*(Raw!G21)</f>
        <v>3.3585497456679519E-2</v>
      </c>
      <c r="FW20" s="68" t="str">
        <f t="shared" si="24"/>
        <v xml:space="preserve"> </v>
      </c>
      <c r="FX20" s="74">
        <f>(Raw!C21)/((Raw!CC21*1000)^(1/3))</f>
        <v>587.39452802704182</v>
      </c>
      <c r="FY20" s="74">
        <f>(10^($FW$2*Raw!CB21))*(Raw!BJ21)</f>
        <v>0.13675592204088299</v>
      </c>
      <c r="FZ20" s="74">
        <f>(10^($FW$2*Raw!CB21))*(Raw!BK21)</f>
        <v>0.1558496883390417</v>
      </c>
      <c r="GB20" s="68" t="str">
        <f t="shared" si="25"/>
        <v xml:space="preserve"> </v>
      </c>
      <c r="GC20" s="74">
        <f>IF(  ( (10^($FR$2*Raw!CB21))*(Raw!BM21) )/( (10^($FR$2*Raw!CB21))*(Raw!BL21))&lt;0.9,(Raw!C21)/((Raw!CC21*1000)^(1/3)) )</f>
        <v>587.39452802704182</v>
      </c>
      <c r="GD20" s="74">
        <f>IF(  ( (10^($FR$2*Raw!CB21))*(Raw!BM21) )/( (10^($FR$2*Raw!CB21))*(Raw!BL21))&lt;0.9, (10^($GB$2*Raw!CB21))*(Raw!BL21) )</f>
        <v>10.744246135667932</v>
      </c>
      <c r="GE20" s="74">
        <f>IF( ( (10^($FR$2*Raw!CB21))*(Raw!BM21) )/( (10^($FR$2*Raw!CB21))*(Raw!BL21))&lt;0.9, (10^($FR$2*Raw!CB21))*(Raw!BM21) )</f>
        <v>5.1959907357910131</v>
      </c>
      <c r="GG20" s="68" t="str">
        <f t="shared" si="26"/>
        <v xml:space="preserve"> </v>
      </c>
      <c r="GH20" s="74">
        <f>IF( ( (10^($GG$2*Raw!CB21))*(Raw!BO21) )/( (10^($GG$2*Raw!CB21))*(Raw!BN21))&lt;0.5,(Raw!C21)/((Raw!CC21*1000)^(1/3)))</f>
        <v>587.39452802704182</v>
      </c>
      <c r="GI20" s="74">
        <f>IF( ( (10^($GG$2*Raw!CB21))*(Raw!BO21) )/( (10^($GG$2*Raw!CB21))*(Raw!BN21))&lt;0.5,(10^($GG$2*Raw!CB21))*(Raw!BN21))</f>
        <v>1.7643908644414121</v>
      </c>
      <c r="GJ20" s="74">
        <f>IF( ( (10^($GG$2*Raw!CB21))*(Raw!BO21) )/( (10^($GG$2*Raw!CB21))*(Raw!BN21))&lt;0.5,(10^($GG$2*Raw!CB21))*(Raw!BO21))</f>
        <v>0.19649232404733669</v>
      </c>
      <c r="GL20">
        <f>(Raw!C21)/((Raw!CC21*1000)^(1/3))</f>
        <v>587.39452802704182</v>
      </c>
      <c r="GM20" s="75">
        <f>Raw!U21</f>
        <v>0.3375244140625</v>
      </c>
      <c r="GN20" s="75">
        <f>(LOG(Raw!CC21)+5)/25</f>
        <v>0.16165570740632901</v>
      </c>
      <c r="GO20">
        <f>(Raw!C21)/((Raw!CC21*1000)^(1/3))</f>
        <v>587.39452802704182</v>
      </c>
      <c r="GP20" s="75">
        <f>Raw!W21</f>
        <v>0.34912109375</v>
      </c>
      <c r="GR20">
        <f>(Raw!C21)/((Raw!CC21*1000)^(1/3))</f>
        <v>587.39452802704182</v>
      </c>
      <c r="GS20" s="75">
        <f>Raw!AE21</f>
        <v>0.76171875</v>
      </c>
      <c r="GU20">
        <f>(Raw!C21)/((Raw!CC21*1000)^(1/3))</f>
        <v>587.39452802704182</v>
      </c>
      <c r="GV20" s="75">
        <f>Raw!AG21</f>
        <v>0.830078125</v>
      </c>
      <c r="GX20">
        <f>(Raw!C21)/((Raw!CC21*1000)^(1/3))</f>
        <v>587.39452802704182</v>
      </c>
      <c r="GY20">
        <f>Raw!BQ21</f>
        <v>3</v>
      </c>
      <c r="HA20">
        <f>Raw!C21</f>
        <v>2814.45380551879</v>
      </c>
      <c r="HB20" s="75">
        <f>Raw!U21</f>
        <v>0.3375244140625</v>
      </c>
      <c r="HC20" s="4"/>
      <c r="HD20">
        <f>Raw!C21</f>
        <v>2814.45380551879</v>
      </c>
      <c r="HE20" s="75">
        <f>Raw!W21</f>
        <v>0.34912109375</v>
      </c>
      <c r="HG20">
        <f>Raw!C21</f>
        <v>2814.45380551879</v>
      </c>
      <c r="HH20" s="75">
        <f>Raw!AE21</f>
        <v>0.76171875</v>
      </c>
      <c r="HJ20">
        <f>Raw!C21</f>
        <v>2814.45380551879</v>
      </c>
      <c r="HK20" s="75">
        <f>Raw!AG21</f>
        <v>0.830078125</v>
      </c>
      <c r="HM20">
        <f>Raw!C21</f>
        <v>2814.45380551879</v>
      </c>
      <c r="HN20">
        <f>Raw!BQ21</f>
        <v>3</v>
      </c>
      <c r="HP20">
        <f>Raw!CC21*1000</f>
        <v>110</v>
      </c>
      <c r="HQ20">
        <f>Raw!N21</f>
        <v>5.4202810318857404</v>
      </c>
      <c r="HR20">
        <f>MIN(ABS(Raw!CB21)/100,0.3)</f>
        <v>0.3</v>
      </c>
      <c r="HS20" t="str">
        <f>IF( Raw!CB21&gt;0,"@rgb(255,0,0)","@rgb(0,128,255)" )</f>
        <v>@rgb(255,0,0)</v>
      </c>
      <c r="HU20" t="str">
        <f t="shared" si="27"/>
        <v xml:space="preserve"> </v>
      </c>
      <c r="HV20" t="b">
        <f>IF(Raw!CC21&gt;7,(Raw!C21)/((Raw!CC21*1000)^(1/3)))</f>
        <v>0</v>
      </c>
      <c r="HW20" t="b">
        <f>IF(Raw!CC21&gt;7,(10^($FM$2*Raw!CB21))*(Raw!D21))</f>
        <v>0</v>
      </c>
      <c r="HX20" t="b">
        <f>IF(Raw!CC21&gt;7,(10^($HU$2*Raw!CB21))*(Raw!E21))</f>
        <v>0</v>
      </c>
      <c r="IA20" t="b">
        <f>IF(Raw!CC21&gt;7,(Raw!C21)/((Raw!CC21*1000)^(1/3)))</f>
        <v>0</v>
      </c>
      <c r="IB20" t="b">
        <f>IF(Raw!CC21&gt;7,(10^($HZ$2*Raw!CB21))*(Raw!F21))</f>
        <v>0</v>
      </c>
      <c r="IC20" t="b">
        <f>IF(Raw!CC21&gt;7,(10^($HZ$2*Raw!CB21))*(Raw!G21))</f>
        <v>0</v>
      </c>
      <c r="IF20" t="b">
        <f>IF(Raw!CC21&gt;7,(Raw!C21)/((Raw!CC21*1000)^(1/3)))</f>
        <v>0</v>
      </c>
      <c r="IG20" t="b">
        <f>IF(Raw!CC21&gt;7,(10^($IE$2*Raw!CB21))*(Raw!BJ21))</f>
        <v>0</v>
      </c>
      <c r="IH20" t="b">
        <f>IF(Raw!CC21&gt;7,(10^($IE$2*Raw!CB21))*(Raw!BK21))</f>
        <v>0</v>
      </c>
      <c r="IJ20" t="str">
        <f t="shared" si="28"/>
        <v xml:space="preserve"> </v>
      </c>
      <c r="IK20" t="b">
        <f>IF(Raw!CC21&gt;7,(Raw!C21)/((Raw!CC21*1000)^(1/3)))</f>
        <v>0</v>
      </c>
      <c r="IL20" t="b">
        <f>IF(Raw!CC21&gt;7,(10^($IJ$2*Raw!CB21))*(Raw!BL21))</f>
        <v>0</v>
      </c>
      <c r="IM20" t="b">
        <f>IF(Raw!CC21&gt;7,(10^($IJ$2*Raw!CB21))*(Raw!BM21))</f>
        <v>0</v>
      </c>
      <c r="IO20" t="str">
        <f t="shared" si="29"/>
        <v xml:space="preserve"> </v>
      </c>
      <c r="IP20" t="b">
        <f>IF(Raw!CC21&gt;7,(Raw!C21)/((Raw!CC21*1000)^(1/3)))</f>
        <v>0</v>
      </c>
      <c r="IQ20" t="b">
        <f>IF(Raw!CC21&gt;7,(10^($IO$2*Raw!CB21))*(Raw!BN21))</f>
        <v>0</v>
      </c>
      <c r="IR20" t="b">
        <f>IF(Raw!CC21&gt;7,(10^($IO$2*Raw!CB21))*(Raw!BO21))</f>
        <v>0</v>
      </c>
      <c r="IT20" s="68" t="str">
        <f t="shared" si="30"/>
        <v xml:space="preserve"> </v>
      </c>
      <c r="IU20" s="68">
        <f>IF(Raw!CC21&lt;3.5,(Raw!C21)/((Raw!CC21*1000)^(1/3)))</f>
        <v>587.39452802704182</v>
      </c>
      <c r="IV20" s="68">
        <f>IF(Raw!CC21&lt;3.5,(10^($IT$2*Raw!CB21))*(Raw!D21))</f>
        <v>9.2268865605691905E-2</v>
      </c>
      <c r="IW20" s="68">
        <f>IF(Raw!CC21&lt;3.5,(10^($IT$2*Raw!CB21))*(Raw!E21))</f>
        <v>1.7150034642371019E-2</v>
      </c>
      <c r="IY20" s="68" t="str">
        <f t="shared" si="31"/>
        <v xml:space="preserve"> </v>
      </c>
      <c r="IZ20" s="74">
        <f>IF(Raw!CC21&lt;3.5,(Raw!C21)/((Raw!CC21*1000)^(1/3)))</f>
        <v>587.39452802704182</v>
      </c>
      <c r="JA20" s="68">
        <f>IF(Raw!CC21&lt;3.5,(10^($IY$2*Raw!CB21))*(Raw!F21))</f>
        <v>0.1139470567885985</v>
      </c>
      <c r="JB20" s="68">
        <f>IF(Raw!CC21&lt;3.5,(10^($IY$2*Raw!CB21))*(Raw!G21))</f>
        <v>3.4355661993150703E-2</v>
      </c>
      <c r="JD20" s="68" t="str">
        <f t="shared" si="32"/>
        <v xml:space="preserve"> </v>
      </c>
      <c r="JE20" s="74">
        <f>IF(Raw!CC21&lt;3.5,(Raw!C21)/((Raw!CC21*1000)^(1/3)))</f>
        <v>587.39452802704182</v>
      </c>
      <c r="JF20" s="74">
        <f>IF(Raw!CC21&lt;3.5,(10^($JD$2*Raw!CB21))*(Raw!BJ21))</f>
        <v>0.12880216231909625</v>
      </c>
      <c r="JG20" s="74">
        <f>IF(Raw!CC21&lt;3.5,(10^($JD$2*Raw!CB21))*(Raw!BK21))</f>
        <v>0.1467854302413667</v>
      </c>
      <c r="JI20" s="68" t="str">
        <f t="shared" si="33"/>
        <v xml:space="preserve"> </v>
      </c>
      <c r="JJ20" s="74">
        <f>IF( AND( Raw!CC21&lt;3.5, ( (10^($JI$2*Raw!CB21))*(Raw!BM21) )/( (10^($JI$2*Raw!CB21))*(Raw!BL21))&lt;0.9 ),(Raw!C21)/((Raw!CC21*1000)^(1/3)) )</f>
        <v>587.39452802704182</v>
      </c>
      <c r="JK20" s="74">
        <f>IF( AND( Raw!CC21&lt;3.5, ( (10^($JI$2*Raw!CB21))*(Raw!BM21) )/( (10^($JI$2*Raw!CB21))*(Raw!BL21))&lt;0.9 ), (10^($JI$2*Raw!CB21))*(Raw!BL21) )</f>
        <v>13.048927820432583</v>
      </c>
      <c r="JL20" s="74">
        <f>IF( AND( Raw!CC21&lt;3.5, ( (10^($JI$2*Raw!CB21))*(Raw!BM21) )/( (10^($JI$2*Raw!CB21))*(Raw!BL21))&lt;0.9 ), (10^($JI$2*Raw!CB21))*(Raw!BM21) )</f>
        <v>8.270320804080562</v>
      </c>
      <c r="JN20" s="68" t="str">
        <f t="shared" si="34"/>
        <v xml:space="preserve"> </v>
      </c>
      <c r="JO20" s="74">
        <f>IF( AND( Raw!CC21&lt;3.5, ( (10^($JN$2*Raw!CB21))*(Raw!BO21) )/( (10^($JN$2*Raw!CB21))*(Raw!BN21))&lt;0.5 ),(Raw!C21)/((Raw!CC21*1000)^(1/3)))</f>
        <v>587.39452802704182</v>
      </c>
      <c r="JP20" s="74">
        <f>IF( AND( Raw!CC21&lt;3.5, ( (10^($JN$2*Raw!CB21))*(Raw!BO21) )/( (10^($JN$2*Raw!CB21))*(Raw!BN21))&lt;0.5 ),(10^($JN$2*Raw!CB21))*(Raw!BN21))</f>
        <v>2.9149106061379464</v>
      </c>
      <c r="JQ20" s="74">
        <f>IF( AND( Raw!CC21&lt;3.5, ( (10^($JN$2*Raw!CB21))*(Raw!BO21) )/( (10^($JN$2*Raw!CB21))*(Raw!BN21))&lt;0.5 ),(10^($JN$2*Raw!CB21))*(Raw!BO21))</f>
        <v>0.32462056505354048</v>
      </c>
      <c r="JS20">
        <v>890</v>
      </c>
      <c r="JW20">
        <v>890</v>
      </c>
      <c r="JX20">
        <v>3.5310344827586202</v>
      </c>
      <c r="JY20">
        <v>3.5310344827586202</v>
      </c>
      <c r="KA20">
        <v>890</v>
      </c>
      <c r="KB20">
        <v>3.5310344827586202</v>
      </c>
      <c r="KC20">
        <v>3.5310344827586202</v>
      </c>
      <c r="KE20">
        <v>660</v>
      </c>
      <c r="KF20">
        <v>5.0250352757361103</v>
      </c>
      <c r="KG20">
        <v>0.28693823290503501</v>
      </c>
      <c r="KI20">
        <v>660</v>
      </c>
      <c r="KJ20">
        <v>3.2020846905537499</v>
      </c>
      <c r="KK20">
        <v>2.49021205759442E-3</v>
      </c>
      <c r="KM20">
        <v>660</v>
      </c>
      <c r="KN20">
        <v>3.3391304347826098</v>
      </c>
      <c r="KO20">
        <v>5.9776101470671002E-3</v>
      </c>
      <c r="KQ20">
        <f>Raw!CC21*1000</f>
        <v>110</v>
      </c>
      <c r="KR20">
        <f>Raw!N21</f>
        <v>5.4202810318857404</v>
      </c>
      <c r="KS20">
        <f>(1/ABS(Raw!BL21))*2</f>
        <v>0.12940701179760397</v>
      </c>
      <c r="KU20">
        <f>Raw!CC21*1000</f>
        <v>110</v>
      </c>
      <c r="KV20">
        <f>Raw!N21</f>
        <v>5.4202810318857404</v>
      </c>
      <c r="KW20">
        <f>MIN(1/ABS(Raw!BN21)/2,0.8)</f>
        <v>0.16012291726902486</v>
      </c>
      <c r="KY20">
        <f>Raw!CC21*1000</f>
        <v>110</v>
      </c>
      <c r="KZ20">
        <f>Raw!CP21</f>
        <v>6.1205683895140002</v>
      </c>
      <c r="LA20">
        <f t="shared" si="11"/>
        <v>5.4202810318857404</v>
      </c>
      <c r="NJ20" s="76"/>
      <c r="NV20" s="76"/>
      <c r="OH20" s="76"/>
      <c r="OT20" s="76"/>
      <c r="PF20" s="76"/>
      <c r="PR20" s="76"/>
      <c r="QD20" s="76"/>
      <c r="QP20" s="76"/>
      <c r="RB20" s="76"/>
      <c r="RN20" s="76"/>
      <c r="RZ20" s="76"/>
      <c r="SL20" s="76"/>
      <c r="SX20" s="76"/>
      <c r="TJ20" s="76"/>
      <c r="TV20" s="76"/>
      <c r="UF20">
        <f>IF(Raw!CC21&lt;3.5,Raw!C21)</f>
        <v>2814.45380551879</v>
      </c>
      <c r="UH20">
        <f t="shared" si="49"/>
        <v>3248.9889428072483</v>
      </c>
      <c r="UI20">
        <f>UI3</f>
        <v>1</v>
      </c>
      <c r="UK20" t="b">
        <f>IF(Raw!CC21&gt;7,Raw!C21)</f>
        <v>0</v>
      </c>
      <c r="UM20">
        <f t="shared" si="50"/>
        <v>6585.431796852653</v>
      </c>
      <c r="UN20">
        <f>UN3</f>
        <v>1</v>
      </c>
      <c r="UP20">
        <f>Raw!C21</f>
        <v>2814.45380551879</v>
      </c>
      <c r="UR20">
        <f t="shared" si="51"/>
        <v>6080.038878410458</v>
      </c>
      <c r="US20">
        <f>US3</f>
        <v>1</v>
      </c>
      <c r="UU20" t="str">
        <f t="shared" si="54"/>
        <v xml:space="preserve"> </v>
      </c>
      <c r="UV20">
        <f>IF(AND(Raw!BL21&lt;$UU$3,Raw!BL21&gt;$UU$4),(Raw!C21)/((Raw!CC21*1000)^(1/3)))</f>
        <v>587.39452802704182</v>
      </c>
      <c r="UW20">
        <f>IF(AND(Raw!BL21&lt;$UU$3,Raw!BL21&gt;$UU$4),(10^($UU$2*Raw!CB21))*(Raw!D21))</f>
        <v>9.0566368779124704E-2</v>
      </c>
      <c r="UX20">
        <f>IF(AND(Raw!BL21&lt;$UU$3,Raw!BL21&gt;$UU$4),(10^($FM$2*Raw!CB21))*(Raw!E21))</f>
        <v>1.6833591177259719E-2</v>
      </c>
      <c r="UZ20">
        <f>Raw!C21</f>
        <v>2814.45380551879</v>
      </c>
      <c r="VA20">
        <f>((LOG10(Raw!CC22))+ABS(LOG10(MIN(Raw!CC$3:$CC219)))+0.3)/5</f>
        <v>0.36370278797557754</v>
      </c>
      <c r="VB20">
        <f>Raw!BQ21</f>
        <v>3</v>
      </c>
      <c r="VE20">
        <f>(Raw!C21)/((Raw!CC21)^(1/2))</f>
        <v>8485.8975115397407</v>
      </c>
      <c r="VF20">
        <f>((LOG10(Raw!CC22))+ABS(LOG10(MIN(Raw!CC$3:$CC219)))+0.3)/5</f>
        <v>0.36370278797557754</v>
      </c>
      <c r="VG20">
        <f>Raw!BQ21</f>
        <v>3</v>
      </c>
      <c r="VK20">
        <f>(Raw!C21)/((Raw!CC21)^(1/2))</f>
        <v>8485.8975115397407</v>
      </c>
      <c r="VL20">
        <f>Raw!BZ21</f>
        <v>838.57142877578701</v>
      </c>
      <c r="VM20">
        <f>MIN(Raw!BL22/150,0.6)</f>
        <v>0.2434711039735287</v>
      </c>
      <c r="VO20">
        <f>(Raw!C21)/((Raw!CC21)^(1/2))</f>
        <v>8485.8975115397407</v>
      </c>
      <c r="VP20">
        <f>Raw!BZ21</f>
        <v>838.57142877578701</v>
      </c>
      <c r="VQ20">
        <f>MIN(Raw!BN22/50,0.6)</f>
        <v>0.24193404759406001</v>
      </c>
      <c r="VS20">
        <f>(Raw!C21)/((Raw!CC21)^(1/2))</f>
        <v>8485.8975115397407</v>
      </c>
      <c r="VT20">
        <f>Raw!BZ21</f>
        <v>838.57142877578701</v>
      </c>
      <c r="VU20">
        <f>(LOG10(Raw!AS22)-LOG10(MIN(Raw!AS$3:AS$200)) + 0.1)/10</f>
        <v>0.43935430112076812</v>
      </c>
      <c r="VW20">
        <f>Raw!CB21</f>
        <v>35.166200000000003</v>
      </c>
      <c r="VX20">
        <f>IF(ABS((Raw!BR21)-(Raw!CJ21))=343.0818,16.89,ABS((Raw!BR21)-(Raw!CJ21)))</f>
        <v>2.010921765208991</v>
      </c>
      <c r="VY20">
        <f>(LOG10(Raw!C22)-LOG10(MIN(Raw!C$3:C$200)))/2</f>
        <v>0.31537596520654509</v>
      </c>
      <c r="WA20" s="78">
        <v>39104</v>
      </c>
      <c r="WB20">
        <f t="shared" si="12"/>
        <v>1</v>
      </c>
      <c r="WF20">
        <v>0.24</v>
      </c>
      <c r="WG20">
        <f t="shared" si="13"/>
        <v>-0.61978875828839397</v>
      </c>
      <c r="WI20">
        <f t="shared" si="52"/>
        <v>0.82065068133130281</v>
      </c>
      <c r="WJ20">
        <f>WJ3</f>
        <v>2</v>
      </c>
      <c r="WK20">
        <f t="shared" si="53"/>
        <v>36</v>
      </c>
      <c r="WL20">
        <f t="shared" si="35"/>
        <v>6.6168407331018795</v>
      </c>
      <c r="WN20">
        <f t="shared" si="36"/>
        <v>3600</v>
      </c>
      <c r="WO20">
        <f t="shared" si="14"/>
        <v>3.6060854132163054</v>
      </c>
      <c r="WQ20">
        <f>Raw!BP21</f>
        <v>0.04</v>
      </c>
      <c r="WR20">
        <f>Raw!BZ21</f>
        <v>838.57142877578701</v>
      </c>
      <c r="WT20">
        <f>Raw!N21</f>
        <v>5.4202810318857404</v>
      </c>
      <c r="WU20">
        <f>Raw!CP21</f>
        <v>6.1205683895140002</v>
      </c>
      <c r="WV20">
        <f t="shared" si="15"/>
        <v>0.70028735762825978</v>
      </c>
      <c r="WX20">
        <f>Raw!C21</f>
        <v>2814.45380551879</v>
      </c>
      <c r="WY20">
        <f>Raw!BP21</f>
        <v>0.04</v>
      </c>
      <c r="WZ20">
        <f>((LOG10(Raw!CC22))+ABS(LOG10(MIN(Raw!CC$3:$CC219)))+0.3)/5</f>
        <v>0.36370278797557754</v>
      </c>
      <c r="XD20">
        <f t="shared" si="37"/>
        <v>3600</v>
      </c>
      <c r="XE20">
        <f t="shared" si="16"/>
        <v>0.56698200381696306</v>
      </c>
      <c r="XG20">
        <f>(Raw!C21)/((Raw!CC21)^(1/2))</f>
        <v>8485.8975115397407</v>
      </c>
      <c r="XH20">
        <f>Raw!BP21</f>
        <v>0.04</v>
      </c>
      <c r="XL20">
        <f t="shared" si="38"/>
        <v>3600</v>
      </c>
      <c r="XM20">
        <f t="shared" si="17"/>
        <v>0.94902276132559571</v>
      </c>
      <c r="XR20">
        <f>Raw!CB21</f>
        <v>35.166200000000003</v>
      </c>
      <c r="XS20">
        <f>IF(ABS((Raw!BR21)-(Raw!CJ21))=343.0818,16.89,(Raw!BR21)-(Raw!CJ21))</f>
        <v>2.010921765208991</v>
      </c>
      <c r="XT20">
        <f>(LOG10(Raw!C22)-LOG10(MIN(Raw!C$3:C$200)))/2</f>
        <v>0.31537596520654509</v>
      </c>
      <c r="XW20">
        <f t="shared" si="39"/>
        <v>3600</v>
      </c>
      <c r="XX20">
        <f t="shared" si="18"/>
        <v>6.4701879526380601</v>
      </c>
      <c r="YC20">
        <v>2814.45380551879</v>
      </c>
      <c r="YD20">
        <f>Raw!CC21</f>
        <v>0.11</v>
      </c>
      <c r="YE20">
        <f>((LOG10(Raw!CC22))+ABS(LOG10(MIN(Raw!CC$3:$CC219)))+0.3)/5</f>
        <v>0.36370278797557754</v>
      </c>
      <c r="YF20">
        <v>94.554908262674601</v>
      </c>
      <c r="YG20">
        <v>9.5444659837869708</v>
      </c>
      <c r="YH20">
        <v>1.2361445920155101</v>
      </c>
      <c r="YI20">
        <v>0.179160808524016</v>
      </c>
      <c r="YJ20">
        <v>2.32302655983843E-2</v>
      </c>
      <c r="YP20">
        <v>2</v>
      </c>
      <c r="YT20">
        <v>2814.45380551879</v>
      </c>
      <c r="YU20">
        <v>0.11</v>
      </c>
      <c r="YV20" s="79">
        <v>2.54006618673062E-9</v>
      </c>
      <c r="YY20">
        <v>430</v>
      </c>
      <c r="YZ20" s="80">
        <v>2.43460514778449E-8</v>
      </c>
      <c r="ZB20">
        <v>2626.8</v>
      </c>
      <c r="ZC20">
        <v>1.0150253359058801E-3</v>
      </c>
      <c r="ZE20">
        <v>3725.10715600102</v>
      </c>
      <c r="ZF20">
        <v>8.0974430415816506E-2</v>
      </c>
      <c r="ZK20">
        <f t="shared" si="40"/>
        <v>3620</v>
      </c>
      <c r="ZL20" s="81">
        <f t="shared" si="19"/>
        <v>9278.6052903630734</v>
      </c>
    </row>
    <row r="21" spans="1:688">
      <c r="A21" s="37">
        <f>Raw!CC22*1000</f>
        <v>660</v>
      </c>
      <c r="B21" s="37">
        <f>Raw!N22</f>
        <v>3.9330992016446902</v>
      </c>
      <c r="C21" s="37">
        <f>Raw!O22</f>
        <v>0.36893072368744101</v>
      </c>
      <c r="E21" s="37">
        <f>(Raw!C22)/((Raw!CC22*1000)^(1/2))</f>
        <v>53.675849688912002</v>
      </c>
      <c r="F21" s="37">
        <f>Raw!N22</f>
        <v>3.9330992016446902</v>
      </c>
      <c r="G21" s="37">
        <f>Raw!O22</f>
        <v>0.36893072368744101</v>
      </c>
      <c r="I21" s="37">
        <f>(Raw!C22)/((Raw!CC22*1000)^(1/3))</f>
        <v>158.38094040229126</v>
      </c>
      <c r="J21" s="37">
        <f>Raw!N22</f>
        <v>3.9330992016446902</v>
      </c>
      <c r="K21" s="37">
        <f>Raw!O22</f>
        <v>0.36893072368744101</v>
      </c>
      <c r="M21" s="39">
        <f>Raw!CC22*1000</f>
        <v>660</v>
      </c>
      <c r="N21" s="39">
        <f>1/(Raw!R22)</f>
        <v>3.0567164179104478</v>
      </c>
      <c r="O21" s="39">
        <f>IF(1/(Raw!R22-Raw!S22)-1/(Raw!R22+Raw!S22)&gt;0,1/(Raw!R22-Raw!S22)-1/(Raw!R22+Raw!S22),2)</f>
        <v>4.7408986855801416E-3</v>
      </c>
      <c r="Q21" s="39">
        <f>(Raw!C22)/((Raw!CC22*1000)^(1/2))</f>
        <v>53.675849688912002</v>
      </c>
      <c r="R21" s="39">
        <f>1/(Raw!R22)</f>
        <v>3.0567164179104478</v>
      </c>
      <c r="S21" s="39">
        <f>IF(1/(Raw!R22-Raw!S22)-1/(Raw!R22+Raw!S22)&gt;0,1/(Raw!R22-Raw!S22)-1/(Raw!R22+Raw!S22),2)</f>
        <v>4.7408986855801416E-3</v>
      </c>
      <c r="U21" s="39">
        <f>(Raw!C22)/((Raw!CC22*1000)^(1/3))</f>
        <v>158.38094040229126</v>
      </c>
      <c r="V21" s="39">
        <f>1/(Raw!R22)</f>
        <v>3.0567164179104478</v>
      </c>
      <c r="W21" s="39">
        <f>IF(1/(Raw!R22-Raw!S22)-1/(Raw!R22+Raw!S22)&gt;0,1/(Raw!R22-Raw!S22)-1/(Raw!R22+Raw!S22),2)</f>
        <v>4.7408986855801416E-3</v>
      </c>
      <c r="Y21" s="41">
        <f>Raw!CC22*1000</f>
        <v>660</v>
      </c>
      <c r="Z21" s="41">
        <f>1/(Raw!AB22)</f>
        <v>3.4133333333333336</v>
      </c>
      <c r="AA21" s="41">
        <f>IF(1/(Raw!AB22-Raw!AC22)-1/(Raw!AB22+Raw!AC22)&gt;0,1/(Raw!AB22-Raw!AC22)-1/(Raw!AB22+Raw!AC22),5)</f>
        <v>7.6867733220645107E-2</v>
      </c>
      <c r="AC21" s="41">
        <f>(Raw!C22)/((Raw!CC22*1000)^(1/2))</f>
        <v>53.675849688912002</v>
      </c>
      <c r="AD21" s="41">
        <f>1/(Raw!AB22)</f>
        <v>3.4133333333333336</v>
      </c>
      <c r="AE21" s="41">
        <f>IF(1/(Raw!AB22-Raw!AC22)-1/(Raw!AB22+Raw!AC22)&gt;0,1/(Raw!AB22-Raw!AC22)-1/(Raw!AB22+Raw!AC22),5)</f>
        <v>7.6867733220645107E-2</v>
      </c>
      <c r="AG21" s="41">
        <f>(Raw!C22)/((Raw!CC22*1000)^(1/3))</f>
        <v>158.38094040229126</v>
      </c>
      <c r="AH21" s="41">
        <f>1/(Raw!AB22)</f>
        <v>3.4133333333333336</v>
      </c>
      <c r="AI21" s="41">
        <f>IF(1/(Raw!AB22-Raw!AC22)-1/(Raw!AB22+Raw!AC22)&gt;0,1/(Raw!AB22-Raw!AC22)-1/(Raw!AB22+Raw!AC22),5)</f>
        <v>7.6867733220645107E-2</v>
      </c>
      <c r="AK21" s="43">
        <f>Raw!CC22*1000</f>
        <v>660</v>
      </c>
      <c r="AL21" s="43">
        <f>Raw!BL22</f>
        <v>36.520665596029303</v>
      </c>
      <c r="AM21" s="43">
        <f>Raw!BM22</f>
        <v>21.928093576857499</v>
      </c>
      <c r="AO21" s="43">
        <f>(Raw!C22)/((Raw!CC22*1000)^(1/2))</f>
        <v>53.675849688912002</v>
      </c>
      <c r="AP21" s="43">
        <f>Raw!BL22</f>
        <v>36.520665596029303</v>
      </c>
      <c r="AQ21" s="43">
        <f>Raw!BM22</f>
        <v>21.928093576857499</v>
      </c>
      <c r="AS21" s="43">
        <f>(Raw!C22)/((Raw!CC22*1000)^(1/3))</f>
        <v>158.38094040229126</v>
      </c>
      <c r="AT21" s="43">
        <f>Raw!BL22</f>
        <v>36.520665596029303</v>
      </c>
      <c r="AU21" s="43">
        <f>Raw!BM22</f>
        <v>21.928093576857499</v>
      </c>
      <c r="AW21" s="21">
        <f>Raw!CC22*1000</f>
        <v>660</v>
      </c>
      <c r="AX21" s="21">
        <f>Raw!BN22</f>
        <v>12.096702379703</v>
      </c>
      <c r="AY21" s="21">
        <f>Raw!BO22</f>
        <v>1.60378538162844</v>
      </c>
      <c r="BA21" s="21">
        <f>(Raw!C22)/((Raw!CC22*1000)^(1/2))</f>
        <v>53.675849688912002</v>
      </c>
      <c r="BB21" s="21">
        <f>Raw!BN22</f>
        <v>12.096702379703</v>
      </c>
      <c r="BC21" s="21">
        <f>Raw!BO22</f>
        <v>1.60378538162844</v>
      </c>
      <c r="BE21" s="21">
        <f>(Raw!C22)/((Raw!CC22*1000)^(1/3))</f>
        <v>158.38094040229126</v>
      </c>
      <c r="BF21" s="21">
        <f>Raw!BN22</f>
        <v>12.096702379703</v>
      </c>
      <c r="BG21" s="21">
        <f>Raw!BO22</f>
        <v>1.60378538162844</v>
      </c>
      <c r="BI21" s="46">
        <f>Raw!C22</f>
        <v>1378.95754622309</v>
      </c>
      <c r="BJ21" s="46">
        <f>(Raw!C22)/(Raw!CG22)</f>
        <v>0.31861311141938309</v>
      </c>
      <c r="BK21" s="46"/>
      <c r="BM21" s="47">
        <f>Raw!CC22*1000</f>
        <v>660</v>
      </c>
      <c r="BN21" s="47">
        <f>(Raw!C22)/(Raw!CG22)</f>
        <v>0.31861311141938309</v>
      </c>
      <c r="BO21" s="47"/>
      <c r="BQ21" s="46">
        <f>(Raw!C22)/((Raw!CC22*1000)^(1/2))</f>
        <v>53.675849688912002</v>
      </c>
      <c r="BR21" s="47">
        <f>(Raw!C22)/(Raw!CG22)</f>
        <v>0.31861311141938309</v>
      </c>
      <c r="BS21" s="47"/>
      <c r="BU21" s="49">
        <f>(Raw!C22)/((Raw!CC22*1000)^(1/3))</f>
        <v>158.38094040229126</v>
      </c>
      <c r="BV21" s="49">
        <f>(Raw!C22)/(Raw!CG22)</f>
        <v>0.31861311141938309</v>
      </c>
      <c r="BW21" s="49"/>
      <c r="BY21" s="51">
        <f>Raw!C22</f>
        <v>1378.95754622309</v>
      </c>
      <c r="BZ21" s="51">
        <f>Raw!BS22</f>
        <v>0.36899999999999999</v>
      </c>
      <c r="CA21" s="51"/>
      <c r="CG21" s="55"/>
      <c r="CH21" s="55" t="e">
        <f t="shared" si="42"/>
        <v>#N/A</v>
      </c>
      <c r="CI21" s="55" t="e">
        <f>CI3</f>
        <v>#N/A</v>
      </c>
      <c r="CK21" s="55"/>
      <c r="CL21" s="55" t="e">
        <f t="shared" si="43"/>
        <v>#N/A</v>
      </c>
      <c r="CM21" s="55" t="e">
        <f>CM3</f>
        <v>#N/A</v>
      </c>
      <c r="CO21" s="57"/>
      <c r="CP21" s="57" t="e">
        <f t="shared" si="44"/>
        <v>#N/A</v>
      </c>
      <c r="CQ21" s="57" t="e">
        <f>CQ3</f>
        <v>#N/A</v>
      </c>
      <c r="CS21" s="57"/>
      <c r="CT21" s="57" t="e">
        <f t="shared" si="45"/>
        <v>#N/A</v>
      </c>
      <c r="CU21" s="57" t="e">
        <f>CU3</f>
        <v>#N/A</v>
      </c>
      <c r="CW21" s="57"/>
      <c r="CX21" s="57" t="e">
        <f t="shared" si="46"/>
        <v>#N/A</v>
      </c>
      <c r="CY21" s="57" t="e">
        <f>CY3</f>
        <v>#N/A</v>
      </c>
      <c r="DA21" s="57"/>
      <c r="DB21" s="57" t="e">
        <f t="shared" si="47"/>
        <v>#N/A</v>
      </c>
      <c r="DC21" s="57" t="e">
        <f>DC3</f>
        <v>#N/A</v>
      </c>
      <c r="DE21" s="57"/>
      <c r="DF21" s="57" t="e">
        <f t="shared" si="48"/>
        <v>#N/A</v>
      </c>
      <c r="DG21" s="57" t="e">
        <f>DG3</f>
        <v>#N/A</v>
      </c>
      <c r="DI21" s="59">
        <f t="shared" si="20"/>
        <v>2860</v>
      </c>
      <c r="DJ21" s="59">
        <f t="shared" si="0"/>
        <v>6.5911756506764227</v>
      </c>
      <c r="DL21" s="25">
        <f t="shared" si="21"/>
        <v>2860</v>
      </c>
      <c r="DM21" s="25">
        <f t="shared" si="1"/>
        <v>8.1189797521724252</v>
      </c>
      <c r="DO21" s="39">
        <f t="shared" si="2"/>
        <v>660</v>
      </c>
      <c r="DP21" s="39">
        <f t="shared" si="3"/>
        <v>3.0567164179104478</v>
      </c>
      <c r="DQ21" s="39">
        <f t="shared" si="4"/>
        <v>4.7408986855801416E-3</v>
      </c>
      <c r="DS21" s="39">
        <f t="shared" si="5"/>
        <v>53.675849688912002</v>
      </c>
      <c r="DT21" s="39">
        <f t="shared" si="6"/>
        <v>3.0567164179104478</v>
      </c>
      <c r="DU21" s="39">
        <f t="shared" si="7"/>
        <v>4.7408986855801416E-3</v>
      </c>
      <c r="DW21" s="39">
        <f t="shared" si="8"/>
        <v>158.38094040229126</v>
      </c>
      <c r="DX21" s="39">
        <f t="shared" si="9"/>
        <v>3.0567164179104478</v>
      </c>
      <c r="DY21" s="39">
        <f t="shared" si="10"/>
        <v>4.7408986855801416E-3</v>
      </c>
      <c r="EA21" s="61">
        <f>Raw!N22</f>
        <v>3.9330992016446902</v>
      </c>
      <c r="EB21" s="61">
        <f>Raw!O22</f>
        <v>0.36893072368744101</v>
      </c>
      <c r="EC21" s="61">
        <f>1/Raw!R22</f>
        <v>3.0567164179104478</v>
      </c>
      <c r="ED21" s="61">
        <f>1/(Raw!R22-Raw!S22)-1/(Raw!R22+Raw!S22)</f>
        <v>4.7408986855801416E-3</v>
      </c>
      <c r="EF21" s="62">
        <f>Raw!N22</f>
        <v>3.9330992016446902</v>
      </c>
      <c r="EG21" s="61">
        <f>Raw!O22</f>
        <v>0.36893072368744101</v>
      </c>
      <c r="EH21" s="61">
        <f>1/Raw!AB22</f>
        <v>3.4133333333333336</v>
      </c>
      <c r="EI21" s="61">
        <f>1/(Raw!AB22-Raw!AC22)-1/(Raw!AB22+Raw!AC22)</f>
        <v>7.6867733220645107E-2</v>
      </c>
      <c r="EK21" s="37">
        <f>Raw!CB22</f>
        <v>17.924099999999999</v>
      </c>
      <c r="EL21" s="72">
        <f>(Raw!C22)/(Raw!CG22)</f>
        <v>0.31861311141938309</v>
      </c>
      <c r="EN21" s="37">
        <f>Raw!BS22</f>
        <v>0.36899999999999999</v>
      </c>
      <c r="EO21" s="72">
        <f>(Raw!C22)/(Raw!CG22)</f>
        <v>0.31861311141938309</v>
      </c>
      <c r="EQ21" s="64">
        <f>(Raw!C22)/((Raw!CC22*1000)^(1/3))</f>
        <v>158.38094040229126</v>
      </c>
      <c r="ER21" s="64">
        <f>Raw!BZ22</f>
        <v>268.77551031112699</v>
      </c>
      <c r="ET21" s="64">
        <f>Raw!BN22</f>
        <v>12.096702379703</v>
      </c>
      <c r="EU21" s="64">
        <f>Raw!BZ22</f>
        <v>268.77551031112699</v>
      </c>
      <c r="EW21" s="66">
        <f>Raw!AI22</f>
        <v>2.98557208113664E-2</v>
      </c>
      <c r="EX21" s="66">
        <f>Raw!BZ22</f>
        <v>268.77551031112699</v>
      </c>
      <c r="EZ21" s="73">
        <f>Raw!AI22</f>
        <v>2.98557208113664E-2</v>
      </c>
      <c r="FA21" s="66">
        <f>Raw!F22</f>
        <v>2.45820292288724</v>
      </c>
      <c r="FB21" s="66">
        <f>Raw!G22</f>
        <v>0.21497959947104001</v>
      </c>
      <c r="FD21" s="66">
        <f>(Raw!C22)/((Raw!CC22*1000)^(1/3))</f>
        <v>158.38094040229126</v>
      </c>
      <c r="FE21" s="66">
        <f>(Raw!BZ22)*(Raw!AI22)</f>
        <v>8.0244865967815393</v>
      </c>
      <c r="FG21" s="59">
        <f>Raw!CJ22</f>
        <v>291.21795106837402</v>
      </c>
      <c r="FH21" s="59">
        <f>Raw!BR22</f>
        <v>296.57100000000003</v>
      </c>
      <c r="FJ21" s="25">
        <f>Raw!CB22</f>
        <v>17.924099999999999</v>
      </c>
      <c r="FK21" s="25">
        <f>(Raw!BR22)-(Raw!CJ22)</f>
        <v>5.3530489316260059</v>
      </c>
      <c r="FM21" s="68" t="str">
        <f t="shared" si="22"/>
        <v xml:space="preserve"> </v>
      </c>
      <c r="FN21" s="68">
        <f>(Raw!C22)/((Raw!CC22*1000)^(1/3))</f>
        <v>158.38094040229126</v>
      </c>
      <c r="FO21" s="68">
        <f>(10^($FM$2*Raw!CB22))*(Raw!D22)</f>
        <v>1.2431301817027425</v>
      </c>
      <c r="FP21" s="68">
        <f>(10^($FM$2*Raw!CB22))*(Raw!E22)</f>
        <v>7.790391327845092E-2</v>
      </c>
      <c r="FR21" s="68" t="str">
        <f t="shared" si="23"/>
        <v xml:space="preserve"> </v>
      </c>
      <c r="FS21" s="74">
        <f>(Raw!C22)/((Raw!CC22*1000)^(1/3))</f>
        <v>158.38094040229126</v>
      </c>
      <c r="FT21" s="68">
        <f>(10^($FR$2*Raw!CB22))*(Raw!F22)</f>
        <v>1.7793936144770943</v>
      </c>
      <c r="FU21" s="68">
        <f>(10^($FR$2*Raw!CB22))*(Raw!G22)</f>
        <v>0.15561503201383958</v>
      </c>
      <c r="FW21" s="68" t="str">
        <f t="shared" si="24"/>
        <v xml:space="preserve"> </v>
      </c>
      <c r="FX21" s="74">
        <f>(Raw!C22)/((Raw!CC22*1000)^(1/3))</f>
        <v>158.38094040229126</v>
      </c>
      <c r="FY21" s="74">
        <f>(10^($FW$2*Raw!CB22))*(Raw!BJ22)</f>
        <v>8.8123838789784799</v>
      </c>
      <c r="FZ21" s="74">
        <f>(10^($FW$2*Raw!CB22))*(Raw!BK22)</f>
        <v>1.5669820647228063</v>
      </c>
      <c r="GB21" s="68" t="str">
        <f t="shared" si="25"/>
        <v xml:space="preserve"> </v>
      </c>
      <c r="GC21" s="74">
        <f>IF(  ( (10^($FR$2*Raw!CB22))*(Raw!BM22) )/( (10^($FR$2*Raw!CB22))*(Raw!BL22))&lt;0.9,(Raw!C22)/((Raw!CC22*1000)^(1/3)) )</f>
        <v>158.38094040229126</v>
      </c>
      <c r="GD21" s="74">
        <f>IF(  ( (10^($FR$2*Raw!CB22))*(Raw!BM22) )/( (10^($FR$2*Raw!CB22))*(Raw!BL22))&lt;0.9, (10^($GB$2*Raw!CB22))*(Raw!BL22) )</f>
        <v>30.343066928936153</v>
      </c>
      <c r="GE21" s="74">
        <f>IF( ( (10^($FR$2*Raw!CB22))*(Raw!BM22) )/( (10^($FR$2*Raw!CB22))*(Raw!BL22))&lt;0.9, (10^($FR$2*Raw!CB22))*(Raw!BM22) )</f>
        <v>15.872859528816956</v>
      </c>
      <c r="GG21" s="68" t="str">
        <f t="shared" si="26"/>
        <v xml:space="preserve"> </v>
      </c>
      <c r="GH21" s="74">
        <f>IF( ( (10^($GG$2*Raw!CB22))*(Raw!BO22) )/( (10^($GG$2*Raw!CB22))*(Raw!BN22))&lt;0.5,(Raw!C22)/((Raw!CC22*1000)^(1/3)))</f>
        <v>158.38094040229126</v>
      </c>
      <c r="GI21" s="74">
        <f>IF( ( (10^($GG$2*Raw!CB22))*(Raw!BO22) )/( (10^($GG$2*Raw!CB22))*(Raw!BN22))&lt;0.5,(10^($GG$2*Raw!CB22))*(Raw!BN22))</f>
        <v>9.0427826140245795</v>
      </c>
      <c r="GJ21" s="74">
        <f>IF( ( (10^($GG$2*Raw!CB22))*(Raw!BO22) )/( (10^($GG$2*Raw!CB22))*(Raw!BN22))&lt;0.5,(10^($GG$2*Raw!CB22))*(Raw!BO22))</f>
        <v>1.1988955428010213</v>
      </c>
      <c r="GL21">
        <f>(Raw!C22)/((Raw!CC22*1000)^(1/3))</f>
        <v>158.38094040229126</v>
      </c>
      <c r="GM21" s="75">
        <f>Raw!U22</f>
        <v>0.38818359375</v>
      </c>
      <c r="GN21" s="75">
        <f>(LOG(Raw!CC22)+5)/25</f>
        <v>0.19278175742167472</v>
      </c>
      <c r="GO21">
        <f>(Raw!C22)/((Raw!CC22*1000)^(1/3))</f>
        <v>158.38094040229126</v>
      </c>
      <c r="GP21" s="75">
        <f>Raw!W22</f>
        <v>0.5126953125</v>
      </c>
      <c r="GR21">
        <f>(Raw!C22)/((Raw!CC22*1000)^(1/3))</f>
        <v>158.38094040229126</v>
      </c>
      <c r="GS21" s="75">
        <f>Raw!AE22</f>
        <v>0.390625</v>
      </c>
      <c r="GU21">
        <f>(Raw!C22)/((Raw!CC22*1000)^(1/3))</f>
        <v>158.38094040229126</v>
      </c>
      <c r="GV21" s="75">
        <f>Raw!AG22</f>
        <v>0.44921875</v>
      </c>
      <c r="GX21">
        <f>(Raw!C22)/((Raw!CC22*1000)^(1/3))</f>
        <v>158.38094040229126</v>
      </c>
      <c r="GY21">
        <f>Raw!BQ22</f>
        <v>9</v>
      </c>
      <c r="HA21">
        <f>Raw!C22</f>
        <v>1378.95754622309</v>
      </c>
      <c r="HB21" s="75">
        <f>Raw!U22</f>
        <v>0.38818359375</v>
      </c>
      <c r="HC21" s="4"/>
      <c r="HD21">
        <f>Raw!C22</f>
        <v>1378.95754622309</v>
      </c>
      <c r="HE21" s="75">
        <f>Raw!W22</f>
        <v>0.5126953125</v>
      </c>
      <c r="HG21">
        <f>Raw!C22</f>
        <v>1378.95754622309</v>
      </c>
      <c r="HH21" s="75">
        <f>Raw!AE22</f>
        <v>0.390625</v>
      </c>
      <c r="HJ21">
        <f>Raw!C22</f>
        <v>1378.95754622309</v>
      </c>
      <c r="HK21" s="75">
        <f>Raw!AG22</f>
        <v>0.44921875</v>
      </c>
      <c r="HM21">
        <f>Raw!C22</f>
        <v>1378.95754622309</v>
      </c>
      <c r="HN21">
        <f>Raw!BQ22</f>
        <v>9</v>
      </c>
      <c r="HP21">
        <f>Raw!CC22*1000</f>
        <v>660</v>
      </c>
      <c r="HQ21">
        <f>Raw!N22</f>
        <v>3.9330992016446902</v>
      </c>
      <c r="HR21">
        <f>MIN(ABS(Raw!CB22)/100,0.3)</f>
        <v>0.17924099999999998</v>
      </c>
      <c r="HS21" t="str">
        <f>IF( Raw!CB22&gt;0,"@rgb(255,0,0)","@rgb(0,128,255)" )</f>
        <v>@rgb(255,0,0)</v>
      </c>
      <c r="HU21" t="str">
        <f t="shared" si="27"/>
        <v xml:space="preserve"> </v>
      </c>
      <c r="HV21" t="b">
        <f>IF(Raw!CC22&gt;7,(Raw!C22)/((Raw!CC22*1000)^(1/3)))</f>
        <v>0</v>
      </c>
      <c r="HW21" t="b">
        <f>IF(Raw!CC22&gt;7,(10^($FM$2*Raw!CB22))*(Raw!D22))</f>
        <v>0</v>
      </c>
      <c r="HX21" t="b">
        <f>IF(Raw!CC22&gt;7,(10^($HU$2*Raw!CB22))*(Raw!E22))</f>
        <v>0</v>
      </c>
      <c r="IA21" t="b">
        <f>IF(Raw!CC22&gt;7,(Raw!C22)/((Raw!CC22*1000)^(1/3)))</f>
        <v>0</v>
      </c>
      <c r="IB21" t="b">
        <f>IF(Raw!CC22&gt;7,(10^($HZ$2*Raw!CB22))*(Raw!F22))</f>
        <v>0</v>
      </c>
      <c r="IC21" t="b">
        <f>IF(Raw!CC22&gt;7,(10^($HZ$2*Raw!CB22))*(Raw!G22))</f>
        <v>0</v>
      </c>
      <c r="IF21" t="b">
        <f>IF(Raw!CC22&gt;7,(Raw!C22)/((Raw!CC22*1000)^(1/3)))</f>
        <v>0</v>
      </c>
      <c r="IG21" t="b">
        <f>IF(Raw!CC22&gt;7,(10^($IE$2*Raw!CB22))*(Raw!BJ22))</f>
        <v>0</v>
      </c>
      <c r="IH21" t="b">
        <f>IF(Raw!CC22&gt;7,(10^($IE$2*Raw!CB22))*(Raw!BK22))</f>
        <v>0</v>
      </c>
      <c r="IJ21" t="str">
        <f t="shared" si="28"/>
        <v xml:space="preserve"> </v>
      </c>
      <c r="IK21" t="b">
        <f>IF(Raw!CC22&gt;7,(Raw!C22)/((Raw!CC22*1000)^(1/3)))</f>
        <v>0</v>
      </c>
      <c r="IL21" t="b">
        <f>IF(Raw!CC22&gt;7,(10^($IJ$2*Raw!CB22))*(Raw!BL22))</f>
        <v>0</v>
      </c>
      <c r="IM21" t="b">
        <f>IF(Raw!CC22&gt;7,(10^($IJ$2*Raw!CB22))*(Raw!BM22))</f>
        <v>0</v>
      </c>
      <c r="IO21" t="str">
        <f t="shared" si="29"/>
        <v xml:space="preserve"> </v>
      </c>
      <c r="IP21" t="b">
        <f>IF(Raw!CC22&gt;7,(Raw!C22)/((Raw!CC22*1000)^(1/3)))</f>
        <v>0</v>
      </c>
      <c r="IQ21" t="b">
        <f>IF(Raw!CC22&gt;7,(10^($IO$2*Raw!CB22))*(Raw!BN22))</f>
        <v>0</v>
      </c>
      <c r="IR21" t="b">
        <f>IF(Raw!CC22&gt;7,(10^($IO$2*Raw!CB22))*(Raw!BO22))</f>
        <v>0</v>
      </c>
      <c r="IT21" s="68" t="str">
        <f t="shared" si="30"/>
        <v xml:space="preserve"> </v>
      </c>
      <c r="IU21" s="68">
        <f>IF(Raw!CC22&lt;3.5,(Raw!C22)/((Raw!CC22*1000)^(1/3)))</f>
        <v>158.38094040229126</v>
      </c>
      <c r="IV21" s="68">
        <f>IF(Raw!CC22&lt;3.5,(10^($IT$2*Raw!CB22))*(Raw!D22))</f>
        <v>1.2549867879045244</v>
      </c>
      <c r="IW21" s="68">
        <f>IF(Raw!CC22&lt;3.5,(10^($IT$2*Raw!CB22))*(Raw!E22))</f>
        <v>7.8646937649442528E-2</v>
      </c>
      <c r="IY21" s="68" t="str">
        <f t="shared" si="31"/>
        <v xml:space="preserve"> </v>
      </c>
      <c r="IZ21" s="74">
        <f>IF(Raw!CC22&lt;3.5,(Raw!C22)/((Raw!CC22*1000)^(1/3)))</f>
        <v>158.38094040229126</v>
      </c>
      <c r="JA21" s="68">
        <f>IF(Raw!CC22&lt;3.5,(10^($IY$2*Raw!CB22))*(Raw!F22))</f>
        <v>1.8000757269956755</v>
      </c>
      <c r="JB21" s="68">
        <f>IF(Raw!CC22&lt;3.5,(10^($IY$2*Raw!CB22))*(Raw!G22))</f>
        <v>0.15742376481781711</v>
      </c>
      <c r="JD21" s="68" t="str">
        <f t="shared" si="32"/>
        <v xml:space="preserve"> </v>
      </c>
      <c r="JE21" s="74">
        <f>IF(Raw!CC22&lt;3.5,(Raw!C22)/((Raw!CC22*1000)^(1/3)))</f>
        <v>158.38094040229126</v>
      </c>
      <c r="JF21" s="74">
        <f>IF(Raw!CC22&lt;3.5,(10^($JD$2*Raw!CB22))*(Raw!BJ22))</f>
        <v>8.5473123179565018</v>
      </c>
      <c r="JG21" s="74">
        <f>IF(Raw!CC22&lt;3.5,(10^($JD$2*Raw!CB22))*(Raw!BK22))</f>
        <v>1.5198481237036978</v>
      </c>
      <c r="JI21" s="68" t="str">
        <f t="shared" si="33"/>
        <v xml:space="preserve"> </v>
      </c>
      <c r="JJ21" s="74">
        <f>IF( AND( Raw!CC22&lt;3.5, ( (10^($JI$2*Raw!CB22))*(Raw!BM22) )/( (10^($JI$2*Raw!CB22))*(Raw!BL22))&lt;0.9 ),(Raw!C22)/((Raw!CC22*1000)^(1/3)) )</f>
        <v>158.38094040229126</v>
      </c>
      <c r="JK21" s="74">
        <f>IF( AND( Raw!CC22&lt;3.5, ( (10^($JI$2*Raw!CB22))*(Raw!BM22) )/( (10^($JI$2*Raw!CB22))*(Raw!BL22))&lt;0.9 ), (10^($JI$2*Raw!CB22))*(Raw!BL22) )</f>
        <v>33.502507650194723</v>
      </c>
      <c r="JL21" s="74">
        <f>IF( AND( Raw!CC22&lt;3.5, ( (10^($JI$2*Raw!CB22))*(Raw!BM22) )/( (10^($JI$2*Raw!CB22))*(Raw!BL22))&lt;0.9 ), (10^($JI$2*Raw!CB22))*(Raw!BM22) )</f>
        <v>20.115901800342002</v>
      </c>
      <c r="JN21" s="68" t="str">
        <f t="shared" si="34"/>
        <v xml:space="preserve"> </v>
      </c>
      <c r="JO21" s="74">
        <f>IF( AND( Raw!CC22&lt;3.5, ( (10^($JN$2*Raw!CB22))*(Raw!BO22) )/( (10^($JN$2*Raw!CB22))*(Raw!BN22))&lt;0.5 ),(Raw!C22)/((Raw!CC22*1000)^(1/3)))</f>
        <v>158.38094040229126</v>
      </c>
      <c r="JP21" s="74">
        <f>IF( AND( Raw!CC22&lt;3.5, ( (10^($JN$2*Raw!CB22))*(Raw!BO22) )/( (10^($JN$2*Raw!CB22))*(Raw!BN22))&lt;0.5 ),(10^($JN$2*Raw!CB22))*(Raw!BN22))</f>
        <v>11.679695235526401</v>
      </c>
      <c r="JQ21" s="74">
        <f>IF( AND( Raw!CC22&lt;3.5, ( (10^($JN$2*Raw!CB22))*(Raw!BO22) )/( (10^($JN$2*Raw!CB22))*(Raw!BN22))&lt;0.5 ),(10^($JN$2*Raw!CB22))*(Raw!BO22))</f>
        <v>1.5484984165637119</v>
      </c>
      <c r="JS21">
        <v>240</v>
      </c>
      <c r="JW21">
        <v>240</v>
      </c>
      <c r="JX21">
        <v>3.7236363636363601</v>
      </c>
      <c r="JY21">
        <v>3.7236363636363601</v>
      </c>
      <c r="KA21">
        <v>240</v>
      </c>
      <c r="KB21">
        <v>3.7236363636363601</v>
      </c>
      <c r="KC21">
        <v>3.7236363636363601</v>
      </c>
      <c r="KE21">
        <v>430</v>
      </c>
      <c r="KF21">
        <v>5.1476460655115996</v>
      </c>
      <c r="KG21">
        <v>8.8349870783623594E-2</v>
      </c>
      <c r="KI21">
        <v>430</v>
      </c>
      <c r="KJ21">
        <v>5.1738947368421098</v>
      </c>
      <c r="KK21">
        <v>3.2973072675673799E-4</v>
      </c>
      <c r="KM21">
        <v>430</v>
      </c>
      <c r="KN21">
        <v>4.6545454545454499</v>
      </c>
      <c r="KO21" s="10" t="s">
        <v>803</v>
      </c>
      <c r="KQ21">
        <f>Raw!CC22*1000</f>
        <v>660</v>
      </c>
      <c r="KR21">
        <f>Raw!N22</f>
        <v>3.9330992016446902</v>
      </c>
      <c r="KS21">
        <f>(1/ABS(Raw!BL22))*2</f>
        <v>5.4763514502250726E-2</v>
      </c>
      <c r="KU21">
        <f>Raw!CC22*1000</f>
        <v>660</v>
      </c>
      <c r="KV21">
        <f>Raw!N22</f>
        <v>3.9330992016446902</v>
      </c>
      <c r="KW21">
        <f>MIN(1/ABS(Raw!BN22)/2,0.8)</f>
        <v>4.1333578714720438E-2</v>
      </c>
      <c r="KY21">
        <f>Raw!CC22*1000</f>
        <v>660</v>
      </c>
      <c r="KZ21">
        <f>Raw!CP22</f>
        <v>4.1675516116859601</v>
      </c>
      <c r="LA21">
        <f t="shared" si="11"/>
        <v>3.9330992016446902</v>
      </c>
      <c r="NJ21" s="76"/>
      <c r="NV21" s="76"/>
      <c r="OH21" s="76"/>
      <c r="OT21" s="76"/>
      <c r="PF21" s="76"/>
      <c r="PR21" s="76"/>
      <c r="QD21" s="76"/>
      <c r="QP21" s="76"/>
      <c r="RB21" s="76"/>
      <c r="RN21" s="76"/>
      <c r="RZ21" s="76"/>
      <c r="SL21" s="76"/>
      <c r="SX21" s="76"/>
      <c r="TJ21" s="76"/>
      <c r="TV21" s="76"/>
      <c r="UF21">
        <f>IF(Raw!CC22&lt;3.5,Raw!C22)</f>
        <v>1378.95754622309</v>
      </c>
      <c r="UH21">
        <f t="shared" si="49"/>
        <v>3421.1235865017925</v>
      </c>
      <c r="UI21">
        <f>UI3</f>
        <v>1</v>
      </c>
      <c r="UK21" t="b">
        <f>IF(Raw!CC22&gt;7,Raw!C22)</f>
        <v>0</v>
      </c>
      <c r="UM21">
        <f t="shared" si="50"/>
        <v>6908.7838527778358</v>
      </c>
      <c r="UN21">
        <f>UN3</f>
        <v>1</v>
      </c>
      <c r="UP21">
        <f>Raw!C22</f>
        <v>1378.95754622309</v>
      </c>
      <c r="UR21">
        <f t="shared" si="51"/>
        <v>6418.705871258132</v>
      </c>
      <c r="US21">
        <f>US3</f>
        <v>1</v>
      </c>
      <c r="UU21" t="str">
        <f t="shared" si="54"/>
        <v xml:space="preserve"> </v>
      </c>
      <c r="UV21">
        <f>IF(AND(Raw!BL22&lt;$UU$3,Raw!BL22&gt;$UU$4),(Raw!C22)/((Raw!CC22*1000)^(1/3)))</f>
        <v>158.38094040229126</v>
      </c>
      <c r="UW21">
        <f>IF(AND(Raw!BL22&lt;$UU$3,Raw!BL22&gt;$UU$4),(10^($UU$2*Raw!CB22))*(Raw!D22))</f>
        <v>1.2431301817027425</v>
      </c>
      <c r="UX21">
        <f>IF(AND(Raw!BL22&lt;$UU$3,Raw!BL22&gt;$UU$4),(10^($FM$2*Raw!CB22))*(Raw!E22))</f>
        <v>7.790391327845092E-2</v>
      </c>
      <c r="UZ21">
        <f>Raw!C22</f>
        <v>1378.95754622309</v>
      </c>
      <c r="VA21">
        <f>((LOG10(Raw!CC23))+ABS(LOG10(MIN(Raw!CC$3:$CC220)))+0.3)/5</f>
        <v>0.1395880017344075</v>
      </c>
      <c r="VB21">
        <f>Raw!BQ22</f>
        <v>9</v>
      </c>
      <c r="VE21">
        <f>(Raw!C22)/((Raw!CC22)^(1/2))</f>
        <v>1697.3794036180229</v>
      </c>
      <c r="VF21">
        <f>((LOG10(Raw!CC23))+ABS(LOG10(MIN(Raw!CC$3:$CC220)))+0.3)/5</f>
        <v>0.1395880017344075</v>
      </c>
      <c r="VG21">
        <f>Raw!BQ22</f>
        <v>9</v>
      </c>
      <c r="VK21">
        <f>(Raw!C22)/((Raw!CC22)^(1/2))</f>
        <v>1697.3794036180229</v>
      </c>
      <c r="VL21">
        <f>Raw!BZ22</f>
        <v>268.77551031112699</v>
      </c>
      <c r="VM21">
        <f>MIN(Raw!BL23/150,0.6)</f>
        <v>6.0569482118653671E-2</v>
      </c>
      <c r="VO21">
        <f>(Raw!C22)/((Raw!CC22)^(1/2))</f>
        <v>1697.3794036180229</v>
      </c>
      <c r="VP21">
        <f>Raw!BZ22</f>
        <v>268.77551031112699</v>
      </c>
      <c r="VQ21">
        <f>MIN(Raw!BN23/50,0.6)</f>
        <v>2.1575764214428198E-2</v>
      </c>
      <c r="VS21">
        <f>(Raw!C22)/((Raw!CC22)^(1/2))</f>
        <v>1697.3794036180229</v>
      </c>
      <c r="VT21">
        <f>Raw!BZ22</f>
        <v>268.77551031112699</v>
      </c>
      <c r="VU21">
        <f>(LOG10(Raw!AS23)-LOG10(MIN(Raw!AS$3:AS$200)) + 0.1)/10</f>
        <v>0.30965818817007268</v>
      </c>
      <c r="VW21">
        <f>Raw!CB22</f>
        <v>17.924099999999999</v>
      </c>
      <c r="VX21">
        <f>IF(ABS((Raw!BR22)-(Raw!CJ22))=343.0818,16.89,ABS((Raw!BR22)-(Raw!CJ22)))</f>
        <v>5.3530489316260059</v>
      </c>
      <c r="VY21">
        <f>(LOG10(Raw!C23)-LOG10(MIN(Raw!C$3:C$200)))/2</f>
        <v>0.33706887587466294</v>
      </c>
      <c r="WA21" s="78">
        <v>39099</v>
      </c>
      <c r="WB21">
        <f t="shared" si="12"/>
        <v>1</v>
      </c>
      <c r="WF21">
        <v>1.36</v>
      </c>
      <c r="WG21">
        <f t="shared" si="13"/>
        <v>0.13353890837021754</v>
      </c>
      <c r="WI21">
        <f t="shared" si="52"/>
        <v>0.96886366284114522</v>
      </c>
      <c r="WJ21">
        <f>WJ3</f>
        <v>2</v>
      </c>
      <c r="WK21">
        <f t="shared" si="53"/>
        <v>38</v>
      </c>
      <c r="WL21">
        <f t="shared" si="35"/>
        <v>9.3081562059475367</v>
      </c>
      <c r="WN21">
        <f t="shared" si="36"/>
        <v>3800</v>
      </c>
      <c r="WO21">
        <f t="shared" si="14"/>
        <v>3.2944391171683067</v>
      </c>
      <c r="WQ21">
        <f>Raw!BP22</f>
        <v>0.08</v>
      </c>
      <c r="WR21">
        <f>Raw!BZ22</f>
        <v>268.77551031112699</v>
      </c>
      <c r="WT21">
        <f>Raw!N22</f>
        <v>3.9330992016446902</v>
      </c>
      <c r="WU21">
        <f>Raw!CP22</f>
        <v>4.1675516116859601</v>
      </c>
      <c r="WV21">
        <f t="shared" si="15"/>
        <v>0.23445241004126993</v>
      </c>
      <c r="WX21">
        <f>Raw!C22</f>
        <v>1378.95754622309</v>
      </c>
      <c r="WY21">
        <f>Raw!BP22</f>
        <v>0.08</v>
      </c>
      <c r="WZ21">
        <f>((LOG10(Raw!CC23))+ABS(LOG10(MIN(Raw!CC$3:$CC220)))+0.3)/5</f>
        <v>0.1395880017344075</v>
      </c>
      <c r="XD21">
        <f t="shared" si="37"/>
        <v>3800</v>
      </c>
      <c r="XE21">
        <f t="shared" si="16"/>
        <v>0.4373692729244486</v>
      </c>
      <c r="XG21">
        <f>(Raw!C22)/((Raw!CC22)^(1/2))</f>
        <v>1697.3794036180229</v>
      </c>
      <c r="XH21">
        <f>Raw!BP22</f>
        <v>0.08</v>
      </c>
      <c r="XL21">
        <f t="shared" si="38"/>
        <v>3800</v>
      </c>
      <c r="XM21">
        <f t="shared" si="17"/>
        <v>0.88510009867980877</v>
      </c>
      <c r="XR21">
        <f>Raw!CB22</f>
        <v>17.924099999999999</v>
      </c>
      <c r="XS21">
        <f>IF(ABS((Raw!BR22)-(Raw!CJ22))=343.0818,16.89,(Raw!BR22)-(Raw!CJ22))</f>
        <v>5.3530489316260059</v>
      </c>
      <c r="XT21">
        <f>(LOG10(Raw!C23)-LOG10(MIN(Raw!C$3:C$200)))/2</f>
        <v>0.33706887587466294</v>
      </c>
      <c r="XW21">
        <f t="shared" si="39"/>
        <v>3800</v>
      </c>
      <c r="XX21">
        <f t="shared" si="18"/>
        <v>6.2047863113575357</v>
      </c>
      <c r="YC21">
        <v>1378.95754622309</v>
      </c>
      <c r="YD21">
        <f>Raw!CC22</f>
        <v>0.66</v>
      </c>
      <c r="YE21">
        <f>((LOG10(Raw!CC23))+ABS(LOG10(MIN(Raw!CC$3:$CC220)))+0.3)/5</f>
        <v>0.1395880017344075</v>
      </c>
      <c r="YF21">
        <v>2.0453320123353498</v>
      </c>
      <c r="YG21">
        <v>0.61647979731365599</v>
      </c>
      <c r="YH21">
        <v>0.20133404795247001</v>
      </c>
      <c r="YI21">
        <v>6.5019353622924603E-2</v>
      </c>
      <c r="YJ21">
        <v>1.70910578419207E-2</v>
      </c>
      <c r="YP21">
        <v>1</v>
      </c>
      <c r="YT21">
        <v>1378.95754622309</v>
      </c>
      <c r="YU21">
        <v>0.66</v>
      </c>
      <c r="YV21" s="79">
        <v>5.4228196689815603E-8</v>
      </c>
      <c r="YY21">
        <v>360</v>
      </c>
      <c r="YZ21" s="80">
        <v>7.8588779747641905E-9</v>
      </c>
      <c r="ZE21">
        <v>2467.0077314709802</v>
      </c>
      <c r="ZF21">
        <v>2.8070732365668002E-3</v>
      </c>
      <c r="ZK21">
        <f t="shared" si="40"/>
        <v>3820</v>
      </c>
      <c r="ZL21" s="81">
        <f t="shared" si="19"/>
        <v>9444.1997535187365</v>
      </c>
    </row>
    <row r="22" spans="1:688">
      <c r="A22" s="37">
        <f>Raw!CC23*1000</f>
        <v>50</v>
      </c>
      <c r="B22" s="37">
        <f>Raw!N23</f>
        <v>2.7244471353566002</v>
      </c>
      <c r="C22" s="37">
        <f>Raw!O23</f>
        <v>0.17971867789518101</v>
      </c>
      <c r="E22" s="37">
        <f>(Raw!C23)/((Raw!CC23*1000)^(1/2))</f>
        <v>215.50220341311589</v>
      </c>
      <c r="F22" s="37">
        <f>Raw!N23</f>
        <v>2.7244471353566002</v>
      </c>
      <c r="G22" s="37">
        <f>Raw!O23</f>
        <v>0.17971867789518101</v>
      </c>
      <c r="I22" s="37">
        <f>(Raw!C23)/((Raw!CC23*1000)^(1/3))</f>
        <v>413.63128803403248</v>
      </c>
      <c r="J22" s="37">
        <f>Raw!N23</f>
        <v>2.7244471353566002</v>
      </c>
      <c r="K22" s="37">
        <f>Raw!O23</f>
        <v>0.17971867789518101</v>
      </c>
      <c r="M22" s="39">
        <f>Raw!CC23*1000</f>
        <v>50</v>
      </c>
      <c r="N22" s="39">
        <f>1/(Raw!R23)</f>
        <v>2.3813953488372093</v>
      </c>
      <c r="O22" s="39">
        <f>IF(1/(Raw!R23-Raw!S23)-1/(Raw!R23+Raw!S23)&gt;0,1/(Raw!R23-Raw!S23)-1/(Raw!R23+Raw!S23),2)</f>
        <v>9.0032286632631298E-2</v>
      </c>
      <c r="Q22" s="39">
        <f>(Raw!C23)/((Raw!CC23*1000)^(1/2))</f>
        <v>215.50220341311589</v>
      </c>
      <c r="R22" s="39">
        <f>1/(Raw!R23)</f>
        <v>2.3813953488372093</v>
      </c>
      <c r="S22" s="39">
        <f>IF(1/(Raw!R23-Raw!S23)-1/(Raw!R23+Raw!S23)&gt;0,1/(Raw!R23-Raw!S23)-1/(Raw!R23+Raw!S23),2)</f>
        <v>9.0032286632631298E-2</v>
      </c>
      <c r="U22" s="39">
        <f>(Raw!C23)/((Raw!CC23*1000)^(1/3))</f>
        <v>413.63128803403248</v>
      </c>
      <c r="V22" s="39">
        <f>1/(Raw!R23)</f>
        <v>2.3813953488372093</v>
      </c>
      <c r="W22" s="39">
        <f>IF(1/(Raw!R23-Raw!S23)-1/(Raw!R23+Raw!S23)&gt;0,1/(Raw!R23-Raw!S23)-1/(Raw!R23+Raw!S23),2)</f>
        <v>9.0032286632631298E-2</v>
      </c>
      <c r="Y22" s="41">
        <f>Raw!CC23*1000</f>
        <v>50</v>
      </c>
      <c r="Z22" s="41">
        <f>1/(Raw!AB23)</f>
        <v>3.2</v>
      </c>
      <c r="AA22" s="41">
        <f>IF(1/(Raw!AB23-Raw!AC23)-1/(Raw!AB23+Raw!AC23)&gt;0,1/(Raw!AB23-Raw!AC23)-1/(Raw!AB23+Raw!AC23),5)</f>
        <v>1.1582849854189927</v>
      </c>
      <c r="AC22" s="41">
        <f>(Raw!C23)/((Raw!CC23*1000)^(1/2))</f>
        <v>215.50220341311589</v>
      </c>
      <c r="AD22" s="41">
        <f>1/(Raw!AB23)</f>
        <v>3.2</v>
      </c>
      <c r="AE22" s="41">
        <f>IF(1/(Raw!AB23-Raw!AC23)-1/(Raw!AB23+Raw!AC23)&gt;0,1/(Raw!AB23-Raw!AC23)-1/(Raw!AB23+Raw!AC23),5)</f>
        <v>1.1582849854189927</v>
      </c>
      <c r="AG22" s="41">
        <f>(Raw!C23)/((Raw!CC23*1000)^(1/3))</f>
        <v>413.63128803403248</v>
      </c>
      <c r="AH22" s="41">
        <f>1/(Raw!AB23)</f>
        <v>3.2</v>
      </c>
      <c r="AI22" s="41">
        <f>IF(1/(Raw!AB23-Raw!AC23)-1/(Raw!AB23+Raw!AC23)&gt;0,1/(Raw!AB23-Raw!AC23)-1/(Raw!AB23+Raw!AC23),5)</f>
        <v>1.1582849854189927</v>
      </c>
      <c r="AK22" s="43">
        <f>Raw!CC23*1000</f>
        <v>50</v>
      </c>
      <c r="AL22" s="43">
        <f>Raw!BL23</f>
        <v>9.0854223177980504</v>
      </c>
      <c r="AM22" s="43">
        <f>Raw!BM23</f>
        <v>6.6706841917882498</v>
      </c>
      <c r="AO22" s="43">
        <f>(Raw!C23)/((Raw!CC23*1000)^(1/2))</f>
        <v>215.50220341311589</v>
      </c>
      <c r="AP22" s="43">
        <f>Raw!BL23</f>
        <v>9.0854223177980504</v>
      </c>
      <c r="AQ22" s="43">
        <f>Raw!BM23</f>
        <v>6.6706841917882498</v>
      </c>
      <c r="AS22" s="43">
        <f>(Raw!C23)/((Raw!CC23*1000)^(1/3))</f>
        <v>413.63128803403248</v>
      </c>
      <c r="AT22" s="43">
        <f>Raw!BL23</f>
        <v>9.0854223177980504</v>
      </c>
      <c r="AU22" s="43">
        <f>Raw!BM23</f>
        <v>6.6706841917882498</v>
      </c>
      <c r="AW22" s="21">
        <f>Raw!CC23*1000</f>
        <v>50</v>
      </c>
      <c r="AX22" s="21">
        <f>Raw!BN23</f>
        <v>1.07878821072141</v>
      </c>
      <c r="AY22" s="21">
        <f>Raw!BO23</f>
        <v>0.68287648572982196</v>
      </c>
      <c r="BA22" s="21">
        <f>(Raw!C23)/((Raw!CC23*1000)^(1/2))</f>
        <v>215.50220341311589</v>
      </c>
      <c r="BB22" s="21">
        <f>Raw!BN23</f>
        <v>1.07878821072141</v>
      </c>
      <c r="BC22" s="21">
        <f>Raw!BO23</f>
        <v>0.68287648572982196</v>
      </c>
      <c r="BE22" s="21">
        <f>(Raw!C23)/((Raw!CC23*1000)^(1/3))</f>
        <v>413.63128803403248</v>
      </c>
      <c r="BF22" s="21">
        <f>Raw!BN23</f>
        <v>1.07878821072141</v>
      </c>
      <c r="BG22" s="21">
        <f>Raw!BO23</f>
        <v>0.68287648572982196</v>
      </c>
      <c r="BI22" s="46">
        <f>Raw!C23</f>
        <v>1523.83069394057</v>
      </c>
      <c r="BJ22" s="46">
        <f>(Raw!C23)/(Raw!CG23)</f>
        <v>0.28746098734966419</v>
      </c>
      <c r="BK22" s="46"/>
      <c r="BM22" s="47">
        <f>Raw!CC23*1000</f>
        <v>50</v>
      </c>
      <c r="BN22" s="47">
        <f>(Raw!C23)/(Raw!CG23)</f>
        <v>0.28746098734966419</v>
      </c>
      <c r="BO22" s="47"/>
      <c r="BQ22" s="46">
        <f>(Raw!C23)/((Raw!CC23*1000)^(1/2))</f>
        <v>215.50220341311589</v>
      </c>
      <c r="BR22" s="47">
        <f>(Raw!C23)/(Raw!CG23)</f>
        <v>0.28746098734966419</v>
      </c>
      <c r="BS22" s="47"/>
      <c r="BU22" s="49">
        <f>(Raw!C23)/((Raw!CC23*1000)^(1/3))</f>
        <v>413.63128803403248</v>
      </c>
      <c r="BV22" s="49">
        <f>(Raw!C23)/(Raw!CG23)</f>
        <v>0.28746098734966419</v>
      </c>
      <c r="BW22" s="49"/>
      <c r="BY22" s="51">
        <f>Raw!C23</f>
        <v>1523.83069394057</v>
      </c>
      <c r="BZ22" s="51">
        <f>Raw!BS23</f>
        <v>0.33900000000000002</v>
      </c>
      <c r="CA22" s="51"/>
      <c r="CG22" s="55"/>
      <c r="CH22" s="55" t="e">
        <f t="shared" si="42"/>
        <v>#N/A</v>
      </c>
      <c r="CI22" s="55" t="e">
        <f>CI3</f>
        <v>#N/A</v>
      </c>
      <c r="CK22" s="55"/>
      <c r="CL22" s="55" t="e">
        <f t="shared" si="43"/>
        <v>#N/A</v>
      </c>
      <c r="CM22" s="55" t="e">
        <f>CM3</f>
        <v>#N/A</v>
      </c>
      <c r="CO22" s="57"/>
      <c r="CP22" s="57" t="e">
        <f t="shared" si="44"/>
        <v>#N/A</v>
      </c>
      <c r="CQ22" s="57" t="e">
        <f>CQ3</f>
        <v>#N/A</v>
      </c>
      <c r="CS22" s="57"/>
      <c r="CT22" s="57" t="e">
        <f t="shared" si="45"/>
        <v>#N/A</v>
      </c>
      <c r="CU22" s="57" t="e">
        <f>CU3</f>
        <v>#N/A</v>
      </c>
      <c r="CW22" s="57"/>
      <c r="CX22" s="57" t="e">
        <f t="shared" si="46"/>
        <v>#N/A</v>
      </c>
      <c r="CY22" s="57" t="e">
        <f>CY3</f>
        <v>#N/A</v>
      </c>
      <c r="DA22" s="57"/>
      <c r="DB22" s="57" t="e">
        <f t="shared" si="47"/>
        <v>#N/A</v>
      </c>
      <c r="DC22" s="57" t="e">
        <f>DC3</f>
        <v>#N/A</v>
      </c>
      <c r="DE22" s="57"/>
      <c r="DF22" s="57" t="e">
        <f t="shared" si="48"/>
        <v>#N/A</v>
      </c>
      <c r="DG22" s="57" t="e">
        <f>DG3</f>
        <v>#N/A</v>
      </c>
      <c r="DI22" s="59">
        <f t="shared" si="20"/>
        <v>3010</v>
      </c>
      <c r="DJ22" s="59">
        <f t="shared" si="0"/>
        <v>6.69282902282528</v>
      </c>
      <c r="DL22" s="25">
        <f t="shared" si="21"/>
        <v>3010</v>
      </c>
      <c r="DM22" s="25">
        <f t="shared" si="1"/>
        <v>8.2198499334907424</v>
      </c>
      <c r="DO22" s="39">
        <f t="shared" si="2"/>
        <v>50</v>
      </c>
      <c r="DP22" s="39">
        <f t="shared" si="3"/>
        <v>2.3813953488372093</v>
      </c>
      <c r="DQ22" s="39">
        <f t="shared" si="4"/>
        <v>9.0032286632631298E-2</v>
      </c>
      <c r="DS22" s="39">
        <f t="shared" si="5"/>
        <v>215.50220341311589</v>
      </c>
      <c r="DT22" s="39">
        <f t="shared" si="6"/>
        <v>2.3813953488372093</v>
      </c>
      <c r="DU22" s="39">
        <f t="shared" si="7"/>
        <v>9.0032286632631298E-2</v>
      </c>
      <c r="DW22" s="39">
        <f t="shared" si="8"/>
        <v>413.63128803403248</v>
      </c>
      <c r="DX22" s="39">
        <f t="shared" si="9"/>
        <v>2.3813953488372093</v>
      </c>
      <c r="DY22" s="39">
        <f t="shared" si="10"/>
        <v>9.0032286632631298E-2</v>
      </c>
      <c r="EA22" s="61">
        <f>Raw!N23</f>
        <v>2.7244471353566002</v>
      </c>
      <c r="EB22" s="61">
        <f>Raw!O23</f>
        <v>0.17971867789518101</v>
      </c>
      <c r="EC22" s="61">
        <f>1/Raw!R23</f>
        <v>2.3813953488372093</v>
      </c>
      <c r="ED22" s="61">
        <f>1/(Raw!R23-Raw!S23)-1/(Raw!R23+Raw!S23)</f>
        <v>9.0032286632631298E-2</v>
      </c>
      <c r="EF22" s="62">
        <f>Raw!N23</f>
        <v>2.7244471353566002</v>
      </c>
      <c r="EG22" s="61">
        <f>Raw!O23</f>
        <v>0.17971867789518101</v>
      </c>
      <c r="EH22" s="61">
        <f>1/Raw!AB23</f>
        <v>3.2</v>
      </c>
      <c r="EI22" s="61">
        <f>1/(Raw!AB23-Raw!AC23)-1/(Raw!AB23+Raw!AC23)</f>
        <v>1.1582849854189927</v>
      </c>
      <c r="EK22" s="37">
        <f>Raw!CB23</f>
        <v>7.1736000000000004</v>
      </c>
      <c r="EL22" s="72">
        <f>(Raw!C23)/(Raw!CG23)</f>
        <v>0.28746098734966419</v>
      </c>
      <c r="EN22" s="37">
        <f>Raw!BS23</f>
        <v>0.33900000000000002</v>
      </c>
      <c r="EO22" s="72">
        <f>(Raw!C23)/(Raw!CG23)</f>
        <v>0.28746098734966419</v>
      </c>
      <c r="EQ22" s="64">
        <f>(Raw!C23)/((Raw!CC23*1000)^(1/3))</f>
        <v>413.63128803403248</v>
      </c>
      <c r="ER22" s="64">
        <f>Raw!BZ23</f>
        <v>192.341211795807</v>
      </c>
      <c r="ET22" s="64">
        <f>Raw!BN23</f>
        <v>1.07878821072141</v>
      </c>
      <c r="EU22" s="64">
        <f>Raw!BZ23</f>
        <v>192.341211795807</v>
      </c>
      <c r="EW22" s="66">
        <f>Raw!AI23</f>
        <v>1.36367052095957E-3</v>
      </c>
      <c r="EX22" s="66">
        <f>Raw!BZ23</f>
        <v>192.341211795807</v>
      </c>
      <c r="EZ22" s="73">
        <f>Raw!AI23</f>
        <v>1.36367052095957E-3</v>
      </c>
      <c r="FA22" s="66">
        <f>Raw!F23</f>
        <v>7.3347799560787796E-2</v>
      </c>
      <c r="FB22" s="66">
        <f>Raw!G23</f>
        <v>3.1881559910611298E-2</v>
      </c>
      <c r="FD22" s="66">
        <f>(Raw!C23)/((Raw!CC23*1000)^(1/3))</f>
        <v>413.63128803403248</v>
      </c>
      <c r="FE22" s="66">
        <f>(Raw!BZ23)*(Raw!AI23)</f>
        <v>0.26229004049158311</v>
      </c>
      <c r="FG22" s="59">
        <f>Raw!CJ23</f>
        <v>30.452232302709501</v>
      </c>
      <c r="FH22" s="59">
        <f>Raw!BR23</f>
        <v>7.2789999999999999</v>
      </c>
      <c r="FJ22" s="25">
        <f>Raw!CB23</f>
        <v>7.1736000000000004</v>
      </c>
      <c r="FK22" s="25">
        <f>(Raw!BR23)-(Raw!CJ23)</f>
        <v>-23.173232302709501</v>
      </c>
      <c r="FM22" s="68" t="str">
        <f t="shared" si="22"/>
        <v xml:space="preserve"> </v>
      </c>
      <c r="FN22" s="68">
        <f>(Raw!C23)/((Raw!CC23*1000)^(1/3))</f>
        <v>413.63128803403248</v>
      </c>
      <c r="FO22" s="68">
        <f>(10^($FM$2*Raw!CB23))*(Raw!D23)</f>
        <v>3.8733008262756455E-2</v>
      </c>
      <c r="FP22" s="68">
        <f>(10^($FM$2*Raw!CB23))*(Raw!E23)</f>
        <v>1.4013786181809512E-2</v>
      </c>
      <c r="FR22" s="68" t="str">
        <f t="shared" si="23"/>
        <v xml:space="preserve"> </v>
      </c>
      <c r="FS22" s="74">
        <f>(Raw!C23)/((Raw!CC23*1000)^(1/3))</f>
        <v>413.63128803403248</v>
      </c>
      <c r="FT22" s="68">
        <f>(10^($FR$2*Raw!CB23))*(Raw!F23)</f>
        <v>6.4449240161514515E-2</v>
      </c>
      <c r="FU22" s="68">
        <f>(10^($FR$2*Raw!CB23))*(Raw!G23)</f>
        <v>2.8013687168622022E-2</v>
      </c>
      <c r="FW22" s="68" t="str">
        <f t="shared" si="24"/>
        <v xml:space="preserve"> </v>
      </c>
      <c r="FX22" s="74">
        <f>(Raw!C23)/((Raw!CC23*1000)^(1/3))</f>
        <v>413.63128803403248</v>
      </c>
      <c r="FY22" s="74">
        <f>(10^($FW$2*Raw!CB23))*(Raw!BJ23)</f>
        <v>1.316660817539691E-3</v>
      </c>
      <c r="FZ22" s="74">
        <f>(10^($FW$2*Raw!CB23))*(Raw!BK23)</f>
        <v>5.1164169594172935E-2</v>
      </c>
      <c r="GB22" s="68" t="str">
        <f t="shared" si="25"/>
        <v xml:space="preserve"> </v>
      </c>
      <c r="GC22" s="74">
        <f>IF(  ( (10^($FR$2*Raw!CB23))*(Raw!BM23) )/( (10^($FR$2*Raw!CB23))*(Raw!BL23))&lt;0.9,(Raw!C23)/((Raw!CC23*1000)^(1/3)) )</f>
        <v>413.63128803403248</v>
      </c>
      <c r="GD22" s="74">
        <f>IF(  ( (10^($FR$2*Raw!CB23))*(Raw!BM23) )/( (10^($FR$2*Raw!CB23))*(Raw!BL23))&lt;0.9, (10^($GB$2*Raw!CB23))*(Raw!BL23) )</f>
        <v>8.4359822141015162</v>
      </c>
      <c r="GE22" s="74">
        <f>IF( ( (10^($FR$2*Raw!CB23))*(Raw!BM23) )/( (10^($FR$2*Raw!CB23))*(Raw!BL23))&lt;0.9, (10^($FR$2*Raw!CB23))*(Raw!BM23) )</f>
        <v>5.8613963894292143</v>
      </c>
      <c r="GG22" s="68" t="str">
        <f t="shared" si="26"/>
        <v xml:space="preserve"> </v>
      </c>
      <c r="GH22" s="74" t="b">
        <f>IF( ( (10^($GG$2*Raw!CB23))*(Raw!BO23) )/( (10^($GG$2*Raw!CB23))*(Raw!BN23))&lt;0.5,(Raw!C23)/((Raw!CC23*1000)^(1/3)))</f>
        <v>0</v>
      </c>
      <c r="GI22" s="74" t="b">
        <f>IF( ( (10^($GG$2*Raw!CB23))*(Raw!BO23) )/( (10^($GG$2*Raw!CB23))*(Raw!BN23))&lt;0.5,(10^($GG$2*Raw!CB23))*(Raw!BN23))</f>
        <v>0</v>
      </c>
      <c r="GJ22" s="74" t="b">
        <f>IF( ( (10^($GG$2*Raw!CB23))*(Raw!BO23) )/( (10^($GG$2*Raw!CB23))*(Raw!BN23))&lt;0.5,(10^($GG$2*Raw!CB23))*(Raw!BO23))</f>
        <v>0</v>
      </c>
      <c r="GL22">
        <f>(Raw!C23)/((Raw!CC23*1000)^(1/3))</f>
        <v>413.63128803403248</v>
      </c>
      <c r="GM22" s="75">
        <f>Raw!U23</f>
        <v>0.4345703125</v>
      </c>
      <c r="GN22" s="75">
        <f>(LOG(Raw!CC23)+5)/25</f>
        <v>0.14795880017344076</v>
      </c>
      <c r="GO22">
        <f>(Raw!C23)/((Raw!CC23*1000)^(1/3))</f>
        <v>413.63128803403248</v>
      </c>
      <c r="GP22" s="75">
        <f>Raw!W23</f>
        <v>0.4736328125</v>
      </c>
      <c r="GR22">
        <f>(Raw!C23)/((Raw!CC23*1000)^(1/3))</f>
        <v>413.63128803403248</v>
      </c>
      <c r="GS22" s="75">
        <f>Raw!AE23</f>
        <v>0.46875</v>
      </c>
      <c r="GU22">
        <f>(Raw!C23)/((Raw!CC23*1000)^(1/3))</f>
        <v>413.63128803403248</v>
      </c>
      <c r="GV22" s="75">
        <f>Raw!AG23</f>
        <v>0.5859375</v>
      </c>
      <c r="GX22">
        <f>(Raw!C23)/((Raw!CC23*1000)^(1/3))</f>
        <v>413.63128803403248</v>
      </c>
      <c r="GY22">
        <f>Raw!BQ23</f>
        <v>1.5</v>
      </c>
      <c r="HA22">
        <f>Raw!C23</f>
        <v>1523.83069394057</v>
      </c>
      <c r="HB22" s="75">
        <f>Raw!U23</f>
        <v>0.4345703125</v>
      </c>
      <c r="HC22" s="4"/>
      <c r="HD22">
        <f>Raw!C23</f>
        <v>1523.83069394057</v>
      </c>
      <c r="HE22" s="75">
        <f>Raw!W23</f>
        <v>0.4736328125</v>
      </c>
      <c r="HG22">
        <f>Raw!C23</f>
        <v>1523.83069394057</v>
      </c>
      <c r="HH22" s="75">
        <f>Raw!AE23</f>
        <v>0.46875</v>
      </c>
      <c r="HJ22">
        <f>Raw!C23</f>
        <v>1523.83069394057</v>
      </c>
      <c r="HK22" s="75">
        <f>Raw!AG23</f>
        <v>0.5859375</v>
      </c>
      <c r="HM22">
        <f>Raw!C23</f>
        <v>1523.83069394057</v>
      </c>
      <c r="HN22">
        <f>Raw!BQ23</f>
        <v>1.5</v>
      </c>
      <c r="HP22">
        <f>Raw!CC23*1000</f>
        <v>50</v>
      </c>
      <c r="HQ22">
        <f>Raw!N23</f>
        <v>2.7244471353566002</v>
      </c>
      <c r="HR22">
        <f>MIN(ABS(Raw!CB23)/100,0.3)</f>
        <v>7.1736000000000008E-2</v>
      </c>
      <c r="HS22" t="str">
        <f>IF( Raw!CB23&gt;0,"@rgb(255,0,0)","@rgb(0,128,255)" )</f>
        <v>@rgb(255,0,0)</v>
      </c>
      <c r="HU22" t="str">
        <f t="shared" si="27"/>
        <v xml:space="preserve"> </v>
      </c>
      <c r="HV22" t="b">
        <f>IF(Raw!CC23&gt;7,(Raw!C23)/((Raw!CC23*1000)^(1/3)))</f>
        <v>0</v>
      </c>
      <c r="HW22" t="b">
        <f>IF(Raw!CC23&gt;7,(10^($FM$2*Raw!CB23))*(Raw!D23))</f>
        <v>0</v>
      </c>
      <c r="HX22" t="b">
        <f>IF(Raw!CC23&gt;7,(10^($HU$2*Raw!CB23))*(Raw!E23))</f>
        <v>0</v>
      </c>
      <c r="IA22" t="b">
        <f>IF(Raw!CC23&gt;7,(Raw!C23)/((Raw!CC23*1000)^(1/3)))</f>
        <v>0</v>
      </c>
      <c r="IB22" t="b">
        <f>IF(Raw!CC23&gt;7,(10^($HZ$2*Raw!CB23))*(Raw!F23))</f>
        <v>0</v>
      </c>
      <c r="IC22" t="b">
        <f>IF(Raw!CC23&gt;7,(10^($HZ$2*Raw!CB23))*(Raw!G23))</f>
        <v>0</v>
      </c>
      <c r="IF22" t="b">
        <f>IF(Raw!CC23&gt;7,(Raw!C23)/((Raw!CC23*1000)^(1/3)))</f>
        <v>0</v>
      </c>
      <c r="IG22" t="b">
        <f>IF(Raw!CC23&gt;7,(10^($IE$2*Raw!CB23))*(Raw!BJ23))</f>
        <v>0</v>
      </c>
      <c r="IH22" t="b">
        <f>IF(Raw!CC23&gt;7,(10^($IE$2*Raw!CB23))*(Raw!BK23))</f>
        <v>0</v>
      </c>
      <c r="IJ22" t="str">
        <f t="shared" si="28"/>
        <v xml:space="preserve"> </v>
      </c>
      <c r="IK22" t="b">
        <f>IF(Raw!CC23&gt;7,(Raw!C23)/((Raw!CC23*1000)^(1/3)))</f>
        <v>0</v>
      </c>
      <c r="IL22" t="b">
        <f>IF(Raw!CC23&gt;7,(10^($IJ$2*Raw!CB23))*(Raw!BL23))</f>
        <v>0</v>
      </c>
      <c r="IM22" t="b">
        <f>IF(Raw!CC23&gt;7,(10^($IJ$2*Raw!CB23))*(Raw!BM23))</f>
        <v>0</v>
      </c>
      <c r="IO22" t="str">
        <f t="shared" si="29"/>
        <v xml:space="preserve"> </v>
      </c>
      <c r="IP22" t="b">
        <f>IF(Raw!CC23&gt;7,(Raw!C23)/((Raw!CC23*1000)^(1/3)))</f>
        <v>0</v>
      </c>
      <c r="IQ22" t="b">
        <f>IF(Raw!CC23&gt;7,(10^($IO$2*Raw!CB23))*(Raw!BN23))</f>
        <v>0</v>
      </c>
      <c r="IR22" t="b">
        <f>IF(Raw!CC23&gt;7,(10^($IO$2*Raw!CB23))*(Raw!BO23))</f>
        <v>0</v>
      </c>
      <c r="IT22" s="68" t="str">
        <f t="shared" si="30"/>
        <v xml:space="preserve"> </v>
      </c>
      <c r="IU22" s="68">
        <f>IF(Raw!CC23&lt;3.5,(Raw!C23)/((Raw!CC23*1000)^(1/3)))</f>
        <v>413.63128803403248</v>
      </c>
      <c r="IV22" s="68">
        <f>IF(Raw!CC23&lt;3.5,(10^($IT$2*Raw!CB23))*(Raw!D23))</f>
        <v>3.8880438693748028E-2</v>
      </c>
      <c r="IW22" s="68">
        <f>IF(Raw!CC23&lt;3.5,(10^($IT$2*Raw!CB23))*(Raw!E23))</f>
        <v>1.4067127211315721E-2</v>
      </c>
      <c r="IY22" s="68" t="str">
        <f t="shared" si="31"/>
        <v xml:space="preserve"> </v>
      </c>
      <c r="IZ22" s="74">
        <f>IF(Raw!CC23&lt;3.5,(Raw!C23)/((Raw!CC23*1000)^(1/3)))</f>
        <v>413.63128803403248</v>
      </c>
      <c r="JA22" s="68">
        <f>IF(Raw!CC23&lt;3.5,(10^($IY$2*Raw!CB23))*(Raw!F23))</f>
        <v>6.4748007672742566E-2</v>
      </c>
      <c r="JB22" s="68">
        <f>IF(Raw!CC23&lt;3.5,(10^($IY$2*Raw!CB23))*(Raw!G23))</f>
        <v>2.814355029151867E-2</v>
      </c>
      <c r="JD22" s="68" t="str">
        <f t="shared" si="32"/>
        <v xml:space="preserve"> </v>
      </c>
      <c r="JE22" s="74">
        <f>IF(Raw!CC23&lt;3.5,(Raw!C23)/((Raw!CC23*1000)^(1/3)))</f>
        <v>413.63128803403248</v>
      </c>
      <c r="JF22" s="74">
        <f>IF(Raw!CC23&lt;3.5,(10^($JD$2*Raw!CB23))*(Raw!BJ23))</f>
        <v>1.3006649813344269E-3</v>
      </c>
      <c r="JG22" s="74">
        <f>IF(Raw!CC23&lt;3.5,(10^($JD$2*Raw!CB23))*(Raw!BK23))</f>
        <v>5.0542586825471705E-2</v>
      </c>
      <c r="JI22" s="68" t="str">
        <f t="shared" si="33"/>
        <v xml:space="preserve"> </v>
      </c>
      <c r="JJ22" s="74">
        <f>IF( AND( Raw!CC23&lt;3.5, ( (10^($JI$2*Raw!CB23))*(Raw!BM23) )/( (10^($JI$2*Raw!CB23))*(Raw!BL23))&lt;0.9 ),(Raw!C23)/((Raw!CC23*1000)^(1/3)) )</f>
        <v>413.63128803403248</v>
      </c>
      <c r="JK22" s="74">
        <f>IF( AND( Raw!CC23&lt;3.5, ( (10^($JI$2*Raw!CB23))*(Raw!BM23) )/( (10^($JI$2*Raw!CB23))*(Raw!BL23))&lt;0.9 ), (10^($JI$2*Raw!CB23))*(Raw!BL23) )</f>
        <v>8.7771252424221906</v>
      </c>
      <c r="JL22" s="74">
        <f>IF( AND( Raw!CC23&lt;3.5, ( (10^($JI$2*Raw!CB23))*(Raw!BM23) )/( (10^($JI$2*Raw!CB23))*(Raw!BL23))&lt;0.9 ), (10^($JI$2*Raw!CB23))*(Raw!BM23) )</f>
        <v>6.4443268079321818</v>
      </c>
      <c r="JN22" s="68" t="str">
        <f t="shared" si="34"/>
        <v xml:space="preserve"> </v>
      </c>
      <c r="JO22" s="74" t="b">
        <f>IF( AND( Raw!CC23&lt;3.5, ( (10^($JN$2*Raw!CB23))*(Raw!BO23) )/( (10^($JN$2*Raw!CB23))*(Raw!BN23))&lt;0.5 ),(Raw!C23)/((Raw!CC23*1000)^(1/3)))</f>
        <v>0</v>
      </c>
      <c r="JP22" s="74" t="b">
        <f>IF( AND( Raw!CC23&lt;3.5, ( (10^($JN$2*Raw!CB23))*(Raw!BO23) )/( (10^($JN$2*Raw!CB23))*(Raw!BN23))&lt;0.5 ),(10^($JN$2*Raw!CB23))*(Raw!BN23))</f>
        <v>0</v>
      </c>
      <c r="JQ22" s="74" t="b">
        <f>IF( AND( Raw!CC23&lt;3.5, ( (10^($JN$2*Raw!CB23))*(Raw!BO23) )/( (10^($JN$2*Raw!CB23))*(Raw!BN23))&lt;0.5 ),(10^($JN$2*Raw!CB23))*(Raw!BO23))</f>
        <v>0</v>
      </c>
      <c r="JS22">
        <v>1360</v>
      </c>
      <c r="JW22">
        <v>1360</v>
      </c>
      <c r="JX22">
        <v>3.5008547008547</v>
      </c>
      <c r="JY22">
        <v>3.5008547008547</v>
      </c>
      <c r="KA22">
        <v>1360</v>
      </c>
      <c r="KB22">
        <v>3.5008547008547</v>
      </c>
      <c r="KC22">
        <v>3.5008547008547</v>
      </c>
      <c r="KE22">
        <v>140</v>
      </c>
      <c r="KF22">
        <v>2.0682261043140699</v>
      </c>
      <c r="KG22">
        <v>0.20111782011977</v>
      </c>
      <c r="KI22">
        <v>140</v>
      </c>
      <c r="KJ22">
        <v>1.7560557341907801</v>
      </c>
      <c r="KK22">
        <v>1.0756920491683501E-4</v>
      </c>
      <c r="KM22">
        <v>140</v>
      </c>
      <c r="KN22">
        <v>1.7066666666666701</v>
      </c>
      <c r="KO22">
        <v>6.6163629952009596E-3</v>
      </c>
      <c r="KQ22">
        <f>Raw!CC23*1000</f>
        <v>50</v>
      </c>
      <c r="KR22">
        <f>Raw!N23</f>
        <v>2.7244471353566002</v>
      </c>
      <c r="KS22">
        <f>(1/ABS(Raw!BL23))*2</f>
        <v>0.22013286009633964</v>
      </c>
      <c r="KU22">
        <f>Raw!CC23*1000</f>
        <v>50</v>
      </c>
      <c r="KV22">
        <f>Raw!N23</f>
        <v>2.7244471353566002</v>
      </c>
      <c r="KW22">
        <f>MIN(1/ABS(Raw!BN23)/2,0.8)</f>
        <v>0.46348300345777671</v>
      </c>
      <c r="KY22">
        <f>Raw!CC23*1000</f>
        <v>50</v>
      </c>
      <c r="KZ22">
        <f>Raw!CP23</f>
        <v>2.7941759025158999</v>
      </c>
      <c r="LA22">
        <f t="shared" si="11"/>
        <v>2.7244471353566002</v>
      </c>
      <c r="NJ22" s="76"/>
      <c r="NV22" s="76"/>
      <c r="OH22" s="76"/>
      <c r="OT22" s="76"/>
      <c r="PF22" s="76"/>
      <c r="PR22" s="76"/>
      <c r="QD22" s="76"/>
      <c r="QP22" s="76"/>
      <c r="RB22" s="76"/>
      <c r="RN22" s="76"/>
      <c r="RZ22" s="76"/>
      <c r="SL22" s="76"/>
      <c r="SX22" s="76"/>
      <c r="TJ22" s="76"/>
      <c r="TV22" s="76"/>
      <c r="UF22">
        <f>IF(Raw!CC23&lt;3.5,Raw!C23)</f>
        <v>1523.83069394057</v>
      </c>
      <c r="UH22">
        <f t="shared" si="49"/>
        <v>3593.2582301963366</v>
      </c>
      <c r="UI22">
        <f>UI3</f>
        <v>1</v>
      </c>
      <c r="UK22" t="b">
        <f>IF(Raw!CC23&gt;7,Raw!C23)</f>
        <v>0</v>
      </c>
      <c r="UM22">
        <f t="shared" si="50"/>
        <v>7232.1359087030187</v>
      </c>
      <c r="UN22">
        <f>UN3</f>
        <v>1</v>
      </c>
      <c r="UP22">
        <f>Raw!C23</f>
        <v>1523.83069394057</v>
      </c>
      <c r="UR22">
        <f t="shared" si="51"/>
        <v>6757.372864105806</v>
      </c>
      <c r="US22">
        <f>US3</f>
        <v>1</v>
      </c>
      <c r="UU22" t="str">
        <f t="shared" si="54"/>
        <v xml:space="preserve"> </v>
      </c>
      <c r="UV22" t="b">
        <f>IF(AND(Raw!BL23&lt;$UU$3,Raw!BL23&gt;$UU$4),(Raw!C23)/((Raw!CC23*1000)^(1/3)))</f>
        <v>0</v>
      </c>
      <c r="UW22" t="b">
        <f>IF(AND(Raw!BL23&lt;$UU$3,Raw!BL23&gt;$UU$4),(10^($UU$2*Raw!CB23))*(Raw!D23))</f>
        <v>0</v>
      </c>
      <c r="UX22" t="b">
        <f>IF(AND(Raw!BL23&lt;$UU$3,Raw!BL23&gt;$UU$4),(10^($FM$2*Raw!CB23))*(Raw!E23))</f>
        <v>0</v>
      </c>
      <c r="UZ22">
        <f>Raw!C23</f>
        <v>1523.83069394057</v>
      </c>
      <c r="VA22">
        <f>((LOG10(Raw!CC24))+ABS(LOG10(MIN(Raw!CC$3:$CC221)))+0.3)/5</f>
        <v>0.1395880017344075</v>
      </c>
      <c r="VB22">
        <f>Raw!BQ23</f>
        <v>1.5</v>
      </c>
      <c r="VE22">
        <f>(Raw!C23)/((Raw!CC23)^(1/2))</f>
        <v>6814.7780357035826</v>
      </c>
      <c r="VF22">
        <f>((LOG10(Raw!CC24))+ABS(LOG10(MIN(Raw!CC$3:$CC221)))+0.3)/5</f>
        <v>0.1395880017344075</v>
      </c>
      <c r="VG22">
        <f>Raw!BQ23</f>
        <v>1.5</v>
      </c>
      <c r="VK22">
        <f>(Raw!C23)/((Raw!CC23)^(1/2))</f>
        <v>6814.7780357035826</v>
      </c>
      <c r="VL22">
        <f>Raw!BZ23</f>
        <v>192.341211795807</v>
      </c>
      <c r="VM22">
        <f>MIN(Raw!BL24/150,0.6)</f>
        <v>0.10773069240020466</v>
      </c>
      <c r="VO22">
        <f>(Raw!C23)/((Raw!CC23)^(1/2))</f>
        <v>6814.7780357035826</v>
      </c>
      <c r="VP22">
        <f>Raw!BZ23</f>
        <v>192.341211795807</v>
      </c>
      <c r="VQ22">
        <f>MIN(Raw!BN24/50,0.6)</f>
        <v>0.10483290042710861</v>
      </c>
      <c r="VS22">
        <f>(Raw!C23)/((Raw!CC23)^(1/2))</f>
        <v>6814.7780357035826</v>
      </c>
      <c r="VT22">
        <f>Raw!BZ23</f>
        <v>192.341211795807</v>
      </c>
      <c r="VU22">
        <f>(LOG10(Raw!AS24)-LOG10(MIN(Raw!AS$3:AS$200)) + 0.1)/10</f>
        <v>0.11877415315462225</v>
      </c>
      <c r="VW22">
        <f>Raw!CB23</f>
        <v>7.1736000000000004</v>
      </c>
      <c r="VX22">
        <f>IF(ABS((Raw!BR23)-(Raw!CJ23))=343.0818,16.89,ABS((Raw!BR23)-(Raw!CJ23)))</f>
        <v>23.173232302709501</v>
      </c>
      <c r="VY22">
        <f>(LOG10(Raw!C24)-LOG10(MIN(Raw!C$3:C$200)))/2</f>
        <v>0.48051156436446019</v>
      </c>
      <c r="WA22" s="78">
        <v>39060</v>
      </c>
      <c r="WB22">
        <f t="shared" si="12"/>
        <v>12</v>
      </c>
      <c r="WF22">
        <v>10.17</v>
      </c>
      <c r="WG22">
        <f t="shared" si="13"/>
        <v>1.0073209529227445</v>
      </c>
      <c r="WI22">
        <f t="shared" si="52"/>
        <v>1.1170766443509876</v>
      </c>
      <c r="WJ22">
        <f>WJ3</f>
        <v>2</v>
      </c>
      <c r="WK22">
        <f t="shared" si="53"/>
        <v>40</v>
      </c>
      <c r="WL22">
        <f t="shared" si="35"/>
        <v>13.094129879971163</v>
      </c>
      <c r="WN22">
        <f t="shared" si="36"/>
        <v>4000</v>
      </c>
      <c r="WO22">
        <f t="shared" si="14"/>
        <v>3.0141996258895638</v>
      </c>
      <c r="WQ22">
        <f>Raw!BP23</f>
        <v>0.28000000000000003</v>
      </c>
      <c r="WR22">
        <f>Raw!BZ23</f>
        <v>192.341211795807</v>
      </c>
      <c r="WT22">
        <f>Raw!N23</f>
        <v>2.7244471353566002</v>
      </c>
      <c r="WU22">
        <f>Raw!CP23</f>
        <v>2.7941759025158999</v>
      </c>
      <c r="WV22">
        <f t="shared" si="15"/>
        <v>6.9728767159299654E-2</v>
      </c>
      <c r="WX22">
        <f>Raw!C23</f>
        <v>1523.83069394057</v>
      </c>
      <c r="WY22">
        <f>Raw!BP23</f>
        <v>0.28000000000000003</v>
      </c>
      <c r="WZ22">
        <f>((LOG10(Raw!CC24))+ABS(LOG10(MIN(Raw!CC$3:$CC221)))+0.3)/5</f>
        <v>0.1395880017344075</v>
      </c>
      <c r="XD22">
        <f t="shared" si="37"/>
        <v>4000</v>
      </c>
      <c r="XE22">
        <f t="shared" si="16"/>
        <v>0.34082816779709868</v>
      </c>
      <c r="XG22">
        <f>(Raw!C23)/((Raw!CC23)^(1/2))</f>
        <v>6814.7780357035826</v>
      </c>
      <c r="XH22">
        <f>Raw!BP23</f>
        <v>0.28000000000000003</v>
      </c>
      <c r="XL22">
        <f t="shared" si="38"/>
        <v>4000</v>
      </c>
      <c r="XM22">
        <f t="shared" si="17"/>
        <v>0.82756025493319862</v>
      </c>
      <c r="XR22">
        <f>Raw!CB23</f>
        <v>7.1736000000000004</v>
      </c>
      <c r="XS22">
        <f>IF(ABS((Raw!BR23)-(Raw!CJ23))=343.0818,16.89,(Raw!BR23)-(Raw!CJ23))</f>
        <v>-23.173232302709501</v>
      </c>
      <c r="XT22">
        <f>(LOG10(Raw!C24)-LOG10(MIN(Raw!C$3:C$200)))/2</f>
        <v>0.48051156436446019</v>
      </c>
      <c r="XW22">
        <f t="shared" si="39"/>
        <v>4000</v>
      </c>
      <c r="XX22">
        <f t="shared" si="18"/>
        <v>5.952488059867429</v>
      </c>
      <c r="YC22">
        <v>1523.83069394057</v>
      </c>
      <c r="YD22">
        <f>Raw!CC23</f>
        <v>0.05</v>
      </c>
      <c r="YE22">
        <f>((LOG10(Raw!CC24))+ABS(LOG10(MIN(Raw!CC$3:$CC221)))+0.3)/5</f>
        <v>0.1395880017344075</v>
      </c>
      <c r="YF22" s="79">
        <v>6.47442471129596E-3</v>
      </c>
      <c r="YG22" s="79">
        <v>1.62620380198687E-3</v>
      </c>
      <c r="YH22" s="79">
        <v>4.5522547629263898E-4</v>
      </c>
      <c r="YI22" s="79">
        <v>1.2863526168060201E-4</v>
      </c>
      <c r="YJ22" s="10" t="s">
        <v>804</v>
      </c>
      <c r="YK22" s="79"/>
      <c r="YL22" s="79"/>
      <c r="YM22" s="10"/>
      <c r="YN22" s="79"/>
      <c r="YP22">
        <v>1</v>
      </c>
      <c r="YT22">
        <v>1523.83069394057</v>
      </c>
      <c r="YU22">
        <v>0.05</v>
      </c>
      <c r="YV22" s="79">
        <v>1.1694098248309901E-8</v>
      </c>
      <c r="YY22">
        <v>8970</v>
      </c>
      <c r="YZ22" s="80">
        <v>1.1141427033008799E-6</v>
      </c>
      <c r="ZE22">
        <v>6140.3511224621298</v>
      </c>
      <c r="ZF22">
        <v>0.36264678993688698</v>
      </c>
      <c r="ZK22">
        <f t="shared" si="40"/>
        <v>4020</v>
      </c>
      <c r="ZL22" s="81">
        <f t="shared" si="19"/>
        <v>9604.0738517831178</v>
      </c>
    </row>
    <row r="23" spans="1:688">
      <c r="A23" s="37">
        <f>Raw!CC24*1000</f>
        <v>50</v>
      </c>
      <c r="B23" s="37">
        <f>Raw!N24</f>
        <v>2.1591247228645898</v>
      </c>
      <c r="C23" s="37">
        <f>Raw!O24</f>
        <v>0.24412800759759501</v>
      </c>
      <c r="E23" s="37">
        <f>(Raw!C24)/((Raw!CC24*1000)^(1/2))</f>
        <v>417.19307597718773</v>
      </c>
      <c r="F23" s="37">
        <f>Raw!N24</f>
        <v>2.1591247228645898</v>
      </c>
      <c r="G23" s="37">
        <f>Raw!O24</f>
        <v>0.24412800759759501</v>
      </c>
      <c r="I23" s="37">
        <f>(Raw!C24)/((Raw!CC24*1000)^(1/3))</f>
        <v>800.75334099726206</v>
      </c>
      <c r="J23" s="37">
        <f>Raw!N24</f>
        <v>2.1591247228645898</v>
      </c>
      <c r="K23" s="37">
        <f>Raw!O24</f>
        <v>0.24412800759759501</v>
      </c>
      <c r="M23" s="39">
        <f>Raw!CC24*1000</f>
        <v>50</v>
      </c>
      <c r="N23" s="39">
        <f>1/(Raw!R24)</f>
        <v>2.3676300578034684</v>
      </c>
      <c r="O23" s="39">
        <f>IF(1/(Raw!R24-Raw!S24)-1/(Raw!R24+Raw!S24)&gt;0,1/(Raw!R24-Raw!S24)-1/(Raw!R24+Raw!S24),2)</f>
        <v>3.6864362310997656E-3</v>
      </c>
      <c r="Q23" s="39">
        <f>(Raw!C24)/((Raw!CC24*1000)^(1/2))</f>
        <v>417.19307597718773</v>
      </c>
      <c r="R23" s="39">
        <f>1/(Raw!R24)</f>
        <v>2.3676300578034684</v>
      </c>
      <c r="S23" s="39">
        <f>IF(1/(Raw!R24-Raw!S24)-1/(Raw!R24+Raw!S24)&gt;0,1/(Raw!R24-Raw!S24)-1/(Raw!R24+Raw!S24),2)</f>
        <v>3.6864362310997656E-3</v>
      </c>
      <c r="U23" s="39">
        <f>(Raw!C24)/((Raw!CC24*1000)^(1/3))</f>
        <v>800.75334099726206</v>
      </c>
      <c r="V23" s="39">
        <f>1/(Raw!R24)</f>
        <v>2.3676300578034684</v>
      </c>
      <c r="W23" s="39">
        <f>IF(1/(Raw!R24-Raw!S24)-1/(Raw!R24+Raw!S24)&gt;0,1/(Raw!R24-Raw!S24)-1/(Raw!R24+Raw!S24),2)</f>
        <v>3.6864362310997656E-3</v>
      </c>
      <c r="Y23" s="41">
        <f>Raw!CC24*1000</f>
        <v>50</v>
      </c>
      <c r="Z23" s="41">
        <f>1/(Raw!AB24)</f>
        <v>2.3272727272727272</v>
      </c>
      <c r="AA23" s="41">
        <f>IF(1/(Raw!AB24-Raw!AC24)-1/(Raw!AB24+Raw!AC24)&gt;0,1/(Raw!AB24-Raw!AC24)-1/(Raw!AB24+Raw!AC24),5)</f>
        <v>0.11668063919560501</v>
      </c>
      <c r="AC23" s="41">
        <f>(Raw!C24)/((Raw!CC24*1000)^(1/2))</f>
        <v>417.19307597718773</v>
      </c>
      <c r="AD23" s="41">
        <f>1/(Raw!AB24)</f>
        <v>2.3272727272727272</v>
      </c>
      <c r="AE23" s="41">
        <f>IF(1/(Raw!AB24-Raw!AC24)-1/(Raw!AB24+Raw!AC24)&gt;0,1/(Raw!AB24-Raw!AC24)-1/(Raw!AB24+Raw!AC24),5)</f>
        <v>0.11668063919560501</v>
      </c>
      <c r="AG23" s="41">
        <f>(Raw!C24)/((Raw!CC24*1000)^(1/3))</f>
        <v>800.75334099726206</v>
      </c>
      <c r="AH23" s="41">
        <f>1/(Raw!AB24)</f>
        <v>2.3272727272727272</v>
      </c>
      <c r="AI23" s="41">
        <f>IF(1/(Raw!AB24-Raw!AC24)-1/(Raw!AB24+Raw!AC24)&gt;0,1/(Raw!AB24-Raw!AC24)-1/(Raw!AB24+Raw!AC24),5)</f>
        <v>0.11668063919560501</v>
      </c>
      <c r="AK23" s="43">
        <f>Raw!CC24*1000</f>
        <v>50</v>
      </c>
      <c r="AL23" s="43">
        <f>Raw!BL24</f>
        <v>16.1596038600307</v>
      </c>
      <c r="AM23" s="43">
        <f>Raw!BM24</f>
        <v>11.0043403411151</v>
      </c>
      <c r="AO23" s="43">
        <f>(Raw!C24)/((Raw!CC24*1000)^(1/2))</f>
        <v>417.19307597718773</v>
      </c>
      <c r="AP23" s="43">
        <f>Raw!BL24</f>
        <v>16.1596038600307</v>
      </c>
      <c r="AQ23" s="43">
        <f>Raw!BM24</f>
        <v>11.0043403411151</v>
      </c>
      <c r="AS23" s="43">
        <f>(Raw!C24)/((Raw!CC24*1000)^(1/3))</f>
        <v>800.75334099726206</v>
      </c>
      <c r="AT23" s="43">
        <f>Raw!BL24</f>
        <v>16.1596038600307</v>
      </c>
      <c r="AU23" s="43">
        <f>Raw!BM24</f>
        <v>11.0043403411151</v>
      </c>
      <c r="AW23" s="21">
        <f>Raw!CC24*1000</f>
        <v>50</v>
      </c>
      <c r="AX23" s="21">
        <f>Raw!BN24</f>
        <v>5.2416450213554304</v>
      </c>
      <c r="AY23" s="21">
        <f>Raw!BO24</f>
        <v>9.7563344098615903E-2</v>
      </c>
      <c r="BA23" s="21">
        <f>(Raw!C24)/((Raw!CC24*1000)^(1/2))</f>
        <v>417.19307597718773</v>
      </c>
      <c r="BB23" s="21">
        <f>Raw!BN24</f>
        <v>5.2416450213554304</v>
      </c>
      <c r="BC23" s="21">
        <f>Raw!BO24</f>
        <v>9.7563344098615903E-2</v>
      </c>
      <c r="BE23" s="21">
        <f>(Raw!C24)/((Raw!CC24*1000)^(1/3))</f>
        <v>800.75334099726206</v>
      </c>
      <c r="BF23" s="21">
        <f>Raw!BN24</f>
        <v>5.2416450213554304</v>
      </c>
      <c r="BG23" s="21">
        <f>Raw!BO24</f>
        <v>9.7563344098615903E-2</v>
      </c>
      <c r="BI23" s="46">
        <f>Raw!C24</f>
        <v>2950.0005308754398</v>
      </c>
      <c r="BJ23" s="46">
        <f>(Raw!C24)/(Raw!CG24)</f>
        <v>0.34701806033118926</v>
      </c>
      <c r="BK23" s="46"/>
      <c r="BM23" s="47">
        <f>Raw!CC24*1000</f>
        <v>50</v>
      </c>
      <c r="BN23" s="47">
        <f>(Raw!C24)/(Raw!CG24)</f>
        <v>0.34701806033118926</v>
      </c>
      <c r="BO23" s="47"/>
      <c r="BQ23" s="46">
        <f>(Raw!C24)/((Raw!CC24*1000)^(1/2))</f>
        <v>417.19307597718773</v>
      </c>
      <c r="BR23" s="47">
        <f>(Raw!C24)/(Raw!CG24)</f>
        <v>0.34701806033118926</v>
      </c>
      <c r="BS23" s="47"/>
      <c r="BU23" s="49">
        <f>(Raw!C24)/((Raw!CC24*1000)^(1/3))</f>
        <v>800.75334099726206</v>
      </c>
      <c r="BV23" s="49">
        <f>(Raw!C24)/(Raw!CG24)</f>
        <v>0.34701806033118926</v>
      </c>
      <c r="BW23" s="49"/>
      <c r="BY23" s="51">
        <f>Raw!C24</f>
        <v>2950.0005308754398</v>
      </c>
      <c r="BZ23" s="51">
        <f>Raw!BS24</f>
        <v>0.34699999999999998</v>
      </c>
      <c r="CA23" s="51"/>
      <c r="CG23" s="55"/>
      <c r="CH23" s="55" t="e">
        <f t="shared" si="42"/>
        <v>#N/A</v>
      </c>
      <c r="CI23" s="55" t="e">
        <f>CI3</f>
        <v>#N/A</v>
      </c>
      <c r="CK23" s="55"/>
      <c r="CL23" s="55" t="e">
        <f t="shared" si="43"/>
        <v>#N/A</v>
      </c>
      <c r="CM23" s="55" t="e">
        <f>CM3</f>
        <v>#N/A</v>
      </c>
      <c r="CO23" s="57"/>
      <c r="CP23" s="57" t="e">
        <f t="shared" si="44"/>
        <v>#N/A</v>
      </c>
      <c r="CQ23" s="57" t="e">
        <f>CQ3</f>
        <v>#N/A</v>
      </c>
      <c r="CS23" s="57"/>
      <c r="CT23" s="57" t="e">
        <f t="shared" si="45"/>
        <v>#N/A</v>
      </c>
      <c r="CU23" s="57" t="e">
        <f>CU3</f>
        <v>#N/A</v>
      </c>
      <c r="CW23" s="57"/>
      <c r="CX23" s="57" t="e">
        <f t="shared" si="46"/>
        <v>#N/A</v>
      </c>
      <c r="CY23" s="57" t="e">
        <f>CY3</f>
        <v>#N/A</v>
      </c>
      <c r="DA23" s="57"/>
      <c r="DB23" s="57" t="e">
        <f t="shared" si="47"/>
        <v>#N/A</v>
      </c>
      <c r="DC23" s="57" t="e">
        <f>DC3</f>
        <v>#N/A</v>
      </c>
      <c r="DE23" s="57"/>
      <c r="DF23" s="57" t="e">
        <f t="shared" si="48"/>
        <v>#N/A</v>
      </c>
      <c r="DG23" s="57" t="e">
        <f>DG3</f>
        <v>#N/A</v>
      </c>
      <c r="DI23" s="59">
        <f t="shared" si="20"/>
        <v>3160</v>
      </c>
      <c r="DJ23" s="59">
        <f t="shared" si="0"/>
        <v>6.7909926366157913</v>
      </c>
      <c r="DL23" s="25">
        <f t="shared" si="21"/>
        <v>3160</v>
      </c>
      <c r="DM23" s="25">
        <f t="shared" si="1"/>
        <v>8.3169766067569011</v>
      </c>
      <c r="DO23" s="39">
        <f t="shared" si="2"/>
        <v>50</v>
      </c>
      <c r="DP23" s="39">
        <f t="shared" si="3"/>
        <v>2.3676300578034684</v>
      </c>
      <c r="DQ23" s="39">
        <f t="shared" si="4"/>
        <v>3.6864362310997656E-3</v>
      </c>
      <c r="DS23" s="39">
        <f t="shared" si="5"/>
        <v>417.19307597718773</v>
      </c>
      <c r="DT23" s="39">
        <f t="shared" si="6"/>
        <v>2.3676300578034684</v>
      </c>
      <c r="DU23" s="39">
        <f t="shared" si="7"/>
        <v>3.6864362310997656E-3</v>
      </c>
      <c r="DW23" s="39">
        <f t="shared" si="8"/>
        <v>800.75334099726206</v>
      </c>
      <c r="DX23" s="39">
        <f t="shared" si="9"/>
        <v>2.3676300578034684</v>
      </c>
      <c r="DY23" s="39">
        <f t="shared" si="10"/>
        <v>3.6864362310997656E-3</v>
      </c>
      <c r="EA23" s="61">
        <f>Raw!N24</f>
        <v>2.1591247228645898</v>
      </c>
      <c r="EB23" s="61">
        <f>Raw!O24</f>
        <v>0.24412800759759501</v>
      </c>
      <c r="EC23" s="61">
        <f>1/Raw!R24</f>
        <v>2.3676300578034684</v>
      </c>
      <c r="ED23" s="61">
        <f>1/(Raw!R24-Raw!S24)-1/(Raw!R24+Raw!S24)</f>
        <v>3.6864362310997656E-3</v>
      </c>
      <c r="EF23" s="62">
        <f>Raw!N24</f>
        <v>2.1591247228645898</v>
      </c>
      <c r="EG23" s="61">
        <f>Raw!O24</f>
        <v>0.24412800759759501</v>
      </c>
      <c r="EH23" s="61">
        <f>1/Raw!AB24</f>
        <v>2.3272727272727272</v>
      </c>
      <c r="EI23" s="61">
        <f>1/(Raw!AB24-Raw!AC24)-1/(Raw!AB24+Raw!AC24)</f>
        <v>0.11668063919560501</v>
      </c>
      <c r="EK23" s="37">
        <f>Raw!CB24</f>
        <v>9.3803999999999998</v>
      </c>
      <c r="EL23" s="72">
        <f>(Raw!C24)/(Raw!CG24)</f>
        <v>0.34701806033118926</v>
      </c>
      <c r="EN23" s="37">
        <f>Raw!BS24</f>
        <v>0.34699999999999998</v>
      </c>
      <c r="EO23" s="72">
        <f>(Raw!C24)/(Raw!CG24)</f>
        <v>0.34701806033118926</v>
      </c>
      <c r="EQ23" s="64">
        <f>(Raw!C24)/((Raw!CC24*1000)^(1/3))</f>
        <v>800.75334099726206</v>
      </c>
      <c r="ER23" s="64">
        <f>Raw!BZ24</f>
        <v>389.70085024833702</v>
      </c>
      <c r="ET23" s="64">
        <f>Raw!BN24</f>
        <v>5.2416450213554304</v>
      </c>
      <c r="EU23" s="64">
        <f>Raw!BZ24</f>
        <v>389.70085024833702</v>
      </c>
      <c r="EW23" s="66">
        <f>Raw!AI24</f>
        <v>1.0939578880275E-5</v>
      </c>
      <c r="EX23" s="66">
        <f>Raw!BZ24</f>
        <v>389.70085024833702</v>
      </c>
      <c r="EZ23" s="73">
        <f>Raw!AI24</f>
        <v>1.0939578880275E-5</v>
      </c>
      <c r="FA23" s="66">
        <f>Raw!F24</f>
        <v>3.1756862114592201E-2</v>
      </c>
      <c r="FB23" s="66">
        <f>Raw!G24</f>
        <v>1.03924073609989E-2</v>
      </c>
      <c r="FD23" s="66">
        <f>(Raw!C24)/((Raw!CC24*1000)^(1/3))</f>
        <v>800.75334099726206</v>
      </c>
      <c r="FE23" s="66">
        <f>(Raw!BZ24)*(Raw!AI24)</f>
        <v>4.2631631910019178E-3</v>
      </c>
      <c r="FG23" s="59">
        <f>Raw!CJ24</f>
        <v>40.605733907563497</v>
      </c>
      <c r="FH23" s="59">
        <f>Raw!BR24</f>
        <v>29.596</v>
      </c>
      <c r="FJ23" s="25">
        <f>Raw!CB24</f>
        <v>9.3803999999999998</v>
      </c>
      <c r="FK23" s="25">
        <f>(Raw!BR24)-(Raw!CJ24)</f>
        <v>-11.009733907563497</v>
      </c>
      <c r="FM23" s="68" t="str">
        <f t="shared" si="22"/>
        <v xml:space="preserve"> </v>
      </c>
      <c r="FN23" s="68">
        <f>(Raw!C24)/((Raw!CC24*1000)^(1/3))</f>
        <v>800.75334099726206</v>
      </c>
      <c r="FO23" s="68">
        <f>(10^($FM$2*Raw!CB24))*(Raw!D24)</f>
        <v>1.7483641520081659E-2</v>
      </c>
      <c r="FP23" s="68">
        <f>(10^($FM$2*Raw!CB24))*(Raw!E24)</f>
        <v>4.3905512018403044E-3</v>
      </c>
      <c r="FR23" s="68" t="str">
        <f t="shared" si="23"/>
        <v xml:space="preserve"> </v>
      </c>
      <c r="FS23" s="74">
        <f>(Raw!C24)/((Raw!CC24*1000)^(1/3))</f>
        <v>800.75334099726206</v>
      </c>
      <c r="FT23" s="68">
        <f>(10^($FR$2*Raw!CB24))*(Raw!F24)</f>
        <v>2.6815694631705633E-2</v>
      </c>
      <c r="FU23" s="68">
        <f>(10^($FR$2*Raw!CB24))*(Raw!G24)</f>
        <v>8.7754143112516048E-3</v>
      </c>
      <c r="FW23" s="68" t="str">
        <f t="shared" si="24"/>
        <v xml:space="preserve"> </v>
      </c>
      <c r="FX23" s="74">
        <f>(Raw!C24)/((Raw!CC24*1000)^(1/3))</f>
        <v>800.75334099726206</v>
      </c>
      <c r="FY23" s="74">
        <f>(10^($FW$2*Raw!CB24))*(Raw!BJ24)</f>
        <v>4.9597181260785583E-3</v>
      </c>
      <c r="FZ23" s="74">
        <f>(10^($FW$2*Raw!CB24))*(Raw!BK24)</f>
        <v>4.595618814422415E-4</v>
      </c>
      <c r="GB23" s="68" t="str">
        <f t="shared" si="25"/>
        <v xml:space="preserve"> </v>
      </c>
      <c r="GC23" s="74">
        <f>IF(  ( (10^($FR$2*Raw!CB24))*(Raw!BM24) )/( (10^($FR$2*Raw!CB24))*(Raw!BL24))&lt;0.9,(Raw!C24)/((Raw!CC24*1000)^(1/3)) )</f>
        <v>800.75334099726206</v>
      </c>
      <c r="GD23" s="74">
        <f>IF(  ( (10^($FR$2*Raw!CB24))*(Raw!BM24) )/( (10^($FR$2*Raw!CB24))*(Raw!BL24))&lt;0.9, (10^($GB$2*Raw!CB24))*(Raw!BL24) )</f>
        <v>14.666034901785507</v>
      </c>
      <c r="GE23" s="74">
        <f>IF( ( (10^($FR$2*Raw!CB24))*(Raw!BM24) )/( (10^($FR$2*Raw!CB24))*(Raw!BL24))&lt;0.9, (10^($FR$2*Raw!CB24))*(Raw!BM24) )</f>
        <v>9.2921343785760619</v>
      </c>
      <c r="GG23" s="68" t="str">
        <f t="shared" si="26"/>
        <v xml:space="preserve"> </v>
      </c>
      <c r="GH23" s="74">
        <f>IF( ( (10^($GG$2*Raw!CB24))*(Raw!BO24) )/( (10^($GG$2*Raw!CB24))*(Raw!BN24))&lt;0.5,(Raw!C24)/((Raw!CC24*1000)^(1/3)))</f>
        <v>800.75334099726206</v>
      </c>
      <c r="GI23" s="74">
        <f>IF( ( (10^($GG$2*Raw!CB24))*(Raw!BO24) )/( (10^($GG$2*Raw!CB24))*(Raw!BN24))&lt;0.5,(10^($GG$2*Raw!CB24))*(Raw!BN24))</f>
        <v>4.5012774827052979</v>
      </c>
      <c r="GJ23" s="74">
        <f>IF( ( (10^($GG$2*Raw!CB24))*(Raw!BO24) )/( (10^($GG$2*Raw!CB24))*(Raw!BN24))&lt;0.5,(10^($GG$2*Raw!CB24))*(Raw!BO24))</f>
        <v>8.3782797602529518E-2</v>
      </c>
      <c r="GL23">
        <f>(Raw!C24)/((Raw!CC24*1000)^(1/3))</f>
        <v>800.75334099726206</v>
      </c>
      <c r="GM23" s="75">
        <f>Raw!U24</f>
        <v>0.44677734375</v>
      </c>
      <c r="GN23" s="75">
        <f>(LOG(Raw!CC24)+5)/25</f>
        <v>0.14795880017344076</v>
      </c>
      <c r="GO23">
        <f>(Raw!C24)/((Raw!CC24*1000)^(1/3))</f>
        <v>800.75334099726206</v>
      </c>
      <c r="GP23" s="75">
        <f>Raw!W24</f>
        <v>0.48828125</v>
      </c>
      <c r="GR23">
        <f>(Raw!C24)/((Raw!CC24*1000)^(1/3))</f>
        <v>800.75334099726206</v>
      </c>
      <c r="GS23" s="75">
        <f>Raw!AE24</f>
        <v>0.5859375</v>
      </c>
      <c r="GU23">
        <f>(Raw!C24)/((Raw!CC24*1000)^(1/3))</f>
        <v>800.75334099726206</v>
      </c>
      <c r="GV23" s="75">
        <f>Raw!AG24</f>
        <v>1.26953125</v>
      </c>
      <c r="GX23">
        <f>(Raw!C24)/((Raw!CC24*1000)^(1/3))</f>
        <v>800.75334099726206</v>
      </c>
      <c r="GY23">
        <f>Raw!BQ24</f>
        <v>3</v>
      </c>
      <c r="HA23">
        <f>Raw!C24</f>
        <v>2950.0005308754398</v>
      </c>
      <c r="HB23" s="75">
        <f>Raw!U24</f>
        <v>0.44677734375</v>
      </c>
      <c r="HC23" s="4"/>
      <c r="HD23">
        <f>Raw!C24</f>
        <v>2950.0005308754398</v>
      </c>
      <c r="HE23" s="75">
        <f>Raw!W24</f>
        <v>0.48828125</v>
      </c>
      <c r="HG23">
        <f>Raw!C24</f>
        <v>2950.0005308754398</v>
      </c>
      <c r="HH23" s="75">
        <f>Raw!AE24</f>
        <v>0.5859375</v>
      </c>
      <c r="HJ23">
        <f>Raw!C24</f>
        <v>2950.0005308754398</v>
      </c>
      <c r="HK23" s="75">
        <f>Raw!AG24</f>
        <v>1.26953125</v>
      </c>
      <c r="HM23">
        <f>Raw!C24</f>
        <v>2950.0005308754398</v>
      </c>
      <c r="HN23">
        <f>Raw!BQ24</f>
        <v>3</v>
      </c>
      <c r="HP23">
        <f>Raw!CC24*1000</f>
        <v>50</v>
      </c>
      <c r="HQ23">
        <f>Raw!N24</f>
        <v>2.1591247228645898</v>
      </c>
      <c r="HR23">
        <f>MIN(ABS(Raw!CB24)/100,0.3)</f>
        <v>9.3803999999999998E-2</v>
      </c>
      <c r="HS23" t="str">
        <f>IF( Raw!CB24&gt;0,"@rgb(255,0,0)","@rgb(0,128,255)" )</f>
        <v>@rgb(255,0,0)</v>
      </c>
      <c r="HU23" t="str">
        <f t="shared" si="27"/>
        <v xml:space="preserve"> </v>
      </c>
      <c r="HV23" t="b">
        <f>IF(Raw!CC24&gt;7,(Raw!C24)/((Raw!CC24*1000)^(1/3)))</f>
        <v>0</v>
      </c>
      <c r="HW23" t="b">
        <f>IF(Raw!CC24&gt;7,(10^($FM$2*Raw!CB24))*(Raw!D24))</f>
        <v>0</v>
      </c>
      <c r="HX23" t="b">
        <f>IF(Raw!CC24&gt;7,(10^($HU$2*Raw!CB24))*(Raw!E24))</f>
        <v>0</v>
      </c>
      <c r="IA23" t="b">
        <f>IF(Raw!CC24&gt;7,(Raw!C24)/((Raw!CC24*1000)^(1/3)))</f>
        <v>0</v>
      </c>
      <c r="IB23" t="b">
        <f>IF(Raw!CC24&gt;7,(10^($HZ$2*Raw!CB24))*(Raw!F24))</f>
        <v>0</v>
      </c>
      <c r="IC23" t="b">
        <f>IF(Raw!CC24&gt;7,(10^($HZ$2*Raw!CB24))*(Raw!G24))</f>
        <v>0</v>
      </c>
      <c r="IF23" t="b">
        <f>IF(Raw!CC24&gt;7,(Raw!C24)/((Raw!CC24*1000)^(1/3)))</f>
        <v>0</v>
      </c>
      <c r="IG23" t="b">
        <f>IF(Raw!CC24&gt;7,(10^($IE$2*Raw!CB24))*(Raw!BJ24))</f>
        <v>0</v>
      </c>
      <c r="IH23" t="b">
        <f>IF(Raw!CC24&gt;7,(10^($IE$2*Raw!CB24))*(Raw!BK24))</f>
        <v>0</v>
      </c>
      <c r="IJ23" t="str">
        <f t="shared" si="28"/>
        <v xml:space="preserve"> </v>
      </c>
      <c r="IK23" t="b">
        <f>IF(Raw!CC24&gt;7,(Raw!C24)/((Raw!CC24*1000)^(1/3)))</f>
        <v>0</v>
      </c>
      <c r="IL23" t="b">
        <f>IF(Raw!CC24&gt;7,(10^($IJ$2*Raw!CB24))*(Raw!BL24))</f>
        <v>0</v>
      </c>
      <c r="IM23" t="b">
        <f>IF(Raw!CC24&gt;7,(10^($IJ$2*Raw!CB24))*(Raw!BM24))</f>
        <v>0</v>
      </c>
      <c r="IO23" t="str">
        <f t="shared" si="29"/>
        <v xml:space="preserve"> </v>
      </c>
      <c r="IP23" t="b">
        <f>IF(Raw!CC24&gt;7,(Raw!C24)/((Raw!CC24*1000)^(1/3)))</f>
        <v>0</v>
      </c>
      <c r="IQ23" t="b">
        <f>IF(Raw!CC24&gt;7,(10^($IO$2*Raw!CB24))*(Raw!BN24))</f>
        <v>0</v>
      </c>
      <c r="IR23" t="b">
        <f>IF(Raw!CC24&gt;7,(10^($IO$2*Raw!CB24))*(Raw!BO24))</f>
        <v>0</v>
      </c>
      <c r="IT23" s="68" t="str">
        <f t="shared" si="30"/>
        <v xml:space="preserve"> </v>
      </c>
      <c r="IU23" s="68">
        <f>IF(Raw!CC24&lt;3.5,(Raw!C24)/((Raw!CC24*1000)^(1/3)))</f>
        <v>800.75334099726206</v>
      </c>
      <c r="IV23" s="68">
        <f>IF(Raw!CC24&lt;3.5,(10^($IT$2*Raw!CB24))*(Raw!D24))</f>
        <v>1.7570713008522445E-2</v>
      </c>
      <c r="IW23" s="68">
        <f>IF(Raw!CC24&lt;3.5,(10^($IT$2*Raw!CB24))*(Raw!E24))</f>
        <v>4.4124168885612668E-3</v>
      </c>
      <c r="IY23" s="68" t="str">
        <f t="shared" si="31"/>
        <v xml:space="preserve"> </v>
      </c>
      <c r="IZ23" s="74">
        <f>IF(Raw!CC24&lt;3.5,(Raw!C24)/((Raw!CC24*1000)^(1/3)))</f>
        <v>800.75334099726206</v>
      </c>
      <c r="JA23" s="68">
        <f>IF(Raw!CC24&lt;3.5,(10^($IY$2*Raw!CB24))*(Raw!F24))</f>
        <v>2.6978361103602404E-2</v>
      </c>
      <c r="JB23" s="68">
        <f>IF(Raw!CC24&lt;3.5,(10^($IY$2*Raw!CB24))*(Raw!G24))</f>
        <v>8.8286467822000173E-3</v>
      </c>
      <c r="JD23" s="68" t="str">
        <f t="shared" si="32"/>
        <v xml:space="preserve"> </v>
      </c>
      <c r="JE23" s="74">
        <f>IF(Raw!CC24&lt;3.5,(Raw!C24)/((Raw!CC24*1000)^(1/3)))</f>
        <v>800.75334099726206</v>
      </c>
      <c r="JF23" s="74">
        <f>IF(Raw!CC24&lt;3.5,(10^($JD$2*Raw!CB24))*(Raw!BJ24))</f>
        <v>4.8810752050000364E-3</v>
      </c>
      <c r="JG23" s="74">
        <f>IF(Raw!CC24&lt;3.5,(10^($JD$2*Raw!CB24))*(Raw!BK24))</f>
        <v>4.5227491717245253E-4</v>
      </c>
      <c r="JI23" s="68" t="str">
        <f t="shared" si="33"/>
        <v xml:space="preserve"> </v>
      </c>
      <c r="JJ23" s="74">
        <f>IF( AND( Raw!CC24&lt;3.5, ( (10^($JI$2*Raw!CB24))*(Raw!BM24) )/( (10^($JI$2*Raw!CB24))*(Raw!BL24))&lt;0.9 ),(Raw!C24)/((Raw!CC24*1000)^(1/3)) )</f>
        <v>800.75334099726206</v>
      </c>
      <c r="JK23" s="74">
        <f>IF( AND( Raw!CC24&lt;3.5, ( (10^($JI$2*Raw!CB24))*(Raw!BM24) )/( (10^($JI$2*Raw!CB24))*(Raw!BL24))&lt;0.9 ), (10^($JI$2*Raw!CB24))*(Raw!BL24) )</f>
        <v>15.446342988296626</v>
      </c>
      <c r="JL23" s="74">
        <f>IF( AND( Raw!CC24&lt;3.5, ( (10^($JI$2*Raw!CB24))*(Raw!BM24) )/( (10^($JI$2*Raw!CB24))*(Raw!BL24))&lt;0.9 ), (10^($JI$2*Raw!CB24))*(Raw!BM24) )</f>
        <v>10.518625130980778</v>
      </c>
      <c r="JN23" s="68" t="str">
        <f t="shared" si="34"/>
        <v xml:space="preserve"> </v>
      </c>
      <c r="JO23" s="74">
        <f>IF( AND( Raw!CC24&lt;3.5, ( (10^($JN$2*Raw!CB24))*(Raw!BO24) )/( (10^($JN$2*Raw!CB24))*(Raw!BN24))&lt;0.5 ),(Raw!C24)/((Raw!CC24*1000)^(1/3)))</f>
        <v>800.75334099726206</v>
      </c>
      <c r="JP23" s="74">
        <f>IF( AND( Raw!CC24&lt;3.5, ( (10^($JN$2*Raw!CB24))*(Raw!BO24) )/( (10^($JN$2*Raw!CB24))*(Raw!BN24))&lt;0.5 ),(10^($JN$2*Raw!CB24))*(Raw!BN24))</f>
        <v>5.1462901229530758</v>
      </c>
      <c r="JQ23" s="74">
        <f>IF( AND( Raw!CC24&lt;3.5, ( (10^($JN$2*Raw!CB24))*(Raw!BO24) )/( (10^($JN$2*Raw!CB24))*(Raw!BN24))&lt;0.5 ),(10^($JN$2*Raw!CB24))*(Raw!BO24))</f>
        <v>9.578849236286982E-2</v>
      </c>
      <c r="JS23">
        <v>10170</v>
      </c>
      <c r="JW23">
        <v>10170</v>
      </c>
      <c r="JX23">
        <v>7.6204651162790702</v>
      </c>
      <c r="JY23">
        <v>7.6204651162790702</v>
      </c>
      <c r="KA23">
        <v>10170</v>
      </c>
      <c r="KB23">
        <v>7.6204651162790702</v>
      </c>
      <c r="KC23">
        <v>7.6204651162790702</v>
      </c>
      <c r="KE23">
        <v>90</v>
      </c>
      <c r="KF23">
        <v>2.0413277130218699</v>
      </c>
      <c r="KG23">
        <v>0.10908396045900599</v>
      </c>
      <c r="KI23">
        <v>90</v>
      </c>
      <c r="KJ23">
        <v>1.7337566137566101</v>
      </c>
      <c r="KK23">
        <v>2.45774755121553E-4</v>
      </c>
      <c r="KM23">
        <v>90</v>
      </c>
      <c r="KN23">
        <v>1.7655172413793101</v>
      </c>
      <c r="KO23">
        <v>6.4660241594128899E-3</v>
      </c>
      <c r="KQ23">
        <f>Raw!CC24*1000</f>
        <v>50</v>
      </c>
      <c r="KR23">
        <f>Raw!N24</f>
        <v>2.1591247228645898</v>
      </c>
      <c r="KS23">
        <f>(1/ABS(Raw!BL24))*2</f>
        <v>0.12376541017486306</v>
      </c>
      <c r="KU23">
        <f>Raw!CC24*1000</f>
        <v>50</v>
      </c>
      <c r="KV23">
        <f>Raw!N24</f>
        <v>2.1591247228645898</v>
      </c>
      <c r="KW23">
        <f>MIN(1/ABS(Raw!BN24)/2,0.8)</f>
        <v>9.5389901064056717E-2</v>
      </c>
      <c r="KY23">
        <f>Raw!CC24*1000</f>
        <v>50</v>
      </c>
      <c r="KZ23">
        <f>Raw!CP24</f>
        <v>2.2191104884645898</v>
      </c>
      <c r="LA23">
        <f t="shared" si="11"/>
        <v>2.1591247228645898</v>
      </c>
      <c r="NJ23" s="76"/>
      <c r="NV23" s="76"/>
      <c r="OH23" s="76"/>
      <c r="OT23" s="76"/>
      <c r="PF23" s="76"/>
      <c r="PR23" s="76"/>
      <c r="QD23" s="76"/>
      <c r="QP23" s="76"/>
      <c r="RB23" s="76"/>
      <c r="RN23" s="76"/>
      <c r="RZ23" s="76"/>
      <c r="SL23" s="76"/>
      <c r="SX23" s="76"/>
      <c r="TJ23" s="76"/>
      <c r="TV23" s="76"/>
      <c r="UF23">
        <f>IF(Raw!CC24&lt;3.5,Raw!C24)</f>
        <v>2950.0005308754398</v>
      </c>
      <c r="UH23">
        <f t="shared" si="49"/>
        <v>3765.3928738908808</v>
      </c>
      <c r="UI23">
        <f>UI3</f>
        <v>1</v>
      </c>
      <c r="UK23" t="b">
        <f>IF(Raw!CC24&gt;7,Raw!C24)</f>
        <v>0</v>
      </c>
      <c r="UM23">
        <f t="shared" si="50"/>
        <v>7555.4879646282016</v>
      </c>
      <c r="UN23">
        <f>UN3</f>
        <v>1</v>
      </c>
      <c r="UP23">
        <f>Raw!C24</f>
        <v>2950.0005308754398</v>
      </c>
      <c r="UR23">
        <f t="shared" si="51"/>
        <v>7096.03985695348</v>
      </c>
      <c r="US23">
        <f>US3</f>
        <v>1</v>
      </c>
      <c r="UU23" t="str">
        <f t="shared" si="54"/>
        <v xml:space="preserve"> </v>
      </c>
      <c r="UV23">
        <f>IF(AND(Raw!BL24&lt;$UU$3,Raw!BL24&gt;$UU$4),(Raw!C24)/((Raw!CC24*1000)^(1/3)))</f>
        <v>800.75334099726206</v>
      </c>
      <c r="UW23">
        <f>IF(AND(Raw!BL24&lt;$UU$3,Raw!BL24&gt;$UU$4),(10^($UU$2*Raw!CB24))*(Raw!D24))</f>
        <v>1.7483641520081659E-2</v>
      </c>
      <c r="UX23">
        <f>IF(AND(Raw!BL24&lt;$UU$3,Raw!BL24&gt;$UU$4),(10^($FM$2*Raw!CB24))*(Raw!E24))</f>
        <v>4.3905512018403044E-3</v>
      </c>
      <c r="UZ23">
        <f>Raw!C24</f>
        <v>2950.0005308754398</v>
      </c>
      <c r="VA23">
        <f>((LOG10(Raw!CC25))+ABS(LOG10(MIN(Raw!CC$3:$CC222)))+0.3)/5</f>
        <v>0.24061799739838871</v>
      </c>
      <c r="VB23">
        <f>Raw!BQ24</f>
        <v>3</v>
      </c>
      <c r="VE23">
        <f>(Raw!C24)/((Raw!CC24)^(1/2))</f>
        <v>13192.803441395901</v>
      </c>
      <c r="VF23">
        <f>((LOG10(Raw!CC25))+ABS(LOG10(MIN(Raw!CC$3:$CC222)))+0.3)/5</f>
        <v>0.24061799739838871</v>
      </c>
      <c r="VG23">
        <f>Raw!BQ24</f>
        <v>3</v>
      </c>
      <c r="VK23">
        <f>(Raw!C24)/((Raw!CC24)^(1/2))</f>
        <v>13192.803441395901</v>
      </c>
      <c r="VL23">
        <f>Raw!BZ24</f>
        <v>389.70085024833702</v>
      </c>
      <c r="VM23">
        <f>MIN(Raw!BL25/150,0.6)</f>
        <v>7.7369871092678663E-2</v>
      </c>
      <c r="VO23">
        <f>(Raw!C24)/((Raw!CC24)^(1/2))</f>
        <v>13192.803441395901</v>
      </c>
      <c r="VP23">
        <f>Raw!BZ24</f>
        <v>389.70085024833702</v>
      </c>
      <c r="VQ23">
        <f>MIN(Raw!BN25/50,0.6)</f>
        <v>3.8520109204087799E-2</v>
      </c>
      <c r="VS23">
        <f>(Raw!C24)/((Raw!CC24)^(1/2))</f>
        <v>13192.803441395901</v>
      </c>
      <c r="VT23">
        <f>Raw!BZ24</f>
        <v>389.70085024833702</v>
      </c>
      <c r="VU23">
        <f>(LOG10(Raw!AS25)-LOG10(MIN(Raw!AS$3:AS$200)) + 0.1)/10</f>
        <v>0.29162261890577529</v>
      </c>
      <c r="VW23">
        <f>Raw!CB24</f>
        <v>9.3803999999999998</v>
      </c>
      <c r="VX23">
        <f>IF(ABS((Raw!BR24)-(Raw!CJ24))=343.0818,16.89,ABS((Raw!BR24)-(Raw!CJ24)))</f>
        <v>11.009733907563497</v>
      </c>
      <c r="VY23">
        <f>(LOG10(Raw!C25)-LOG10(MIN(Raw!C$3:C$200)))/2</f>
        <v>0.47427306915602507</v>
      </c>
      <c r="WA23" s="78">
        <v>39057</v>
      </c>
      <c r="WB23">
        <f t="shared" si="12"/>
        <v>12</v>
      </c>
      <c r="WF23">
        <v>0.02</v>
      </c>
      <c r="WG23">
        <f t="shared" si="13"/>
        <v>-1.6989700043360187</v>
      </c>
      <c r="WI23">
        <f t="shared" si="52"/>
        <v>1.2652896258608302</v>
      </c>
      <c r="WJ23">
        <f>WJ3</f>
        <v>2</v>
      </c>
      <c r="WK23">
        <f t="shared" si="53"/>
        <v>42</v>
      </c>
      <c r="WL23">
        <f t="shared" si="35"/>
        <v>18.420000000000009</v>
      </c>
      <c r="WN23">
        <f t="shared" si="36"/>
        <v>4200</v>
      </c>
      <c r="WO23">
        <f t="shared" si="14"/>
        <v>2.7622018531964034</v>
      </c>
      <c r="WQ23">
        <f>Raw!BP24</f>
        <v>0.21</v>
      </c>
      <c r="WR23">
        <f>Raw!BZ24</f>
        <v>389.70085024833702</v>
      </c>
      <c r="WT23">
        <f>Raw!N24</f>
        <v>2.1591247228645898</v>
      </c>
      <c r="WU23">
        <f>Raw!CP24</f>
        <v>2.2191104884645898</v>
      </c>
      <c r="WV23">
        <f t="shared" si="15"/>
        <v>5.9985765600000018E-2</v>
      </c>
      <c r="WX23">
        <f>Raw!C24</f>
        <v>2950.0005308754398</v>
      </c>
      <c r="WY23">
        <f>Raw!BP24</f>
        <v>0.21</v>
      </c>
      <c r="WZ23">
        <f>((LOG10(Raw!CC25))+ABS(LOG10(MIN(Raw!CC$3:$CC222)))+0.3)/5</f>
        <v>0.24061799739838871</v>
      </c>
      <c r="XD23">
        <f t="shared" si="37"/>
        <v>4200</v>
      </c>
      <c r="XE23">
        <f t="shared" si="16"/>
        <v>0.26892022391665465</v>
      </c>
      <c r="XG23">
        <f>(Raw!C24)/((Raw!CC24)^(1/2))</f>
        <v>13192.803441395901</v>
      </c>
      <c r="XH23">
        <f>Raw!BP24</f>
        <v>0.21</v>
      </c>
      <c r="XL23">
        <f t="shared" si="38"/>
        <v>4200</v>
      </c>
      <c r="XM23">
        <f t="shared" si="17"/>
        <v>0.77576589153612652</v>
      </c>
      <c r="XR23">
        <f>Raw!CB24</f>
        <v>9.3803999999999998</v>
      </c>
      <c r="XS23">
        <f>IF(ABS((Raw!BR24)-(Raw!CJ24))=343.0818,16.89,(Raw!BR24)-(Raw!CJ24))</f>
        <v>-11.009733907563497</v>
      </c>
      <c r="XT23">
        <f>(LOG10(Raw!C25)-LOG10(MIN(Raw!C$3:C$200)))/2</f>
        <v>0.47427306915602507</v>
      </c>
      <c r="XW23">
        <f t="shared" si="39"/>
        <v>4200</v>
      </c>
      <c r="XX23">
        <f t="shared" si="18"/>
        <v>5.7126462585965641</v>
      </c>
      <c r="YC23">
        <v>2950.0005308754398</v>
      </c>
      <c r="YD23">
        <f>Raw!CC24</f>
        <v>0.05</v>
      </c>
      <c r="YE23">
        <f>((LOG10(Raw!CC25))+ABS(LOG10(MIN(Raw!CC$3:$CC222)))+0.3)/5</f>
        <v>0.24061799739838871</v>
      </c>
      <c r="YF23">
        <v>3.0838472164120501</v>
      </c>
      <c r="YG23">
        <v>0.31128658889366001</v>
      </c>
      <c r="YH23">
        <v>4.0316056873323299E-2</v>
      </c>
      <c r="YI23">
        <v>5.8432139675082297E-3</v>
      </c>
      <c r="YJ23">
        <v>7.5764009736096702E-4</v>
      </c>
      <c r="YP23">
        <v>1</v>
      </c>
      <c r="YT23">
        <v>2950.0005308754398</v>
      </c>
      <c r="YU23">
        <v>0.05</v>
      </c>
      <c r="YV23" s="79">
        <v>2.7809183057266197E-7</v>
      </c>
      <c r="YY23">
        <v>240</v>
      </c>
      <c r="YZ23" s="80">
        <v>2.4217293307827702E-7</v>
      </c>
      <c r="ZE23">
        <v>2763.24431587564</v>
      </c>
      <c r="ZF23">
        <v>6.6879209445514501E-3</v>
      </c>
      <c r="ZK23">
        <f t="shared" si="40"/>
        <v>4220</v>
      </c>
      <c r="ZL23" s="81">
        <f t="shared" si="19"/>
        <v>9758.6956971613017</v>
      </c>
    </row>
    <row r="24" spans="1:688">
      <c r="A24" s="37">
        <f>Raw!CC25*1000</f>
        <v>160</v>
      </c>
      <c r="B24" s="37">
        <f>Raw!N25</f>
        <v>2.1824883250346798</v>
      </c>
      <c r="C24" s="37">
        <f>Raw!O25</f>
        <v>0.20998813039670899</v>
      </c>
      <c r="E24" s="37">
        <f>(Raw!C25)/((Raw!CC25*1000)^(1/2))</f>
        <v>226.6131524590287</v>
      </c>
      <c r="F24" s="37">
        <f>Raw!N25</f>
        <v>2.1824883250346798</v>
      </c>
      <c r="G24" s="37">
        <f>Raw!O25</f>
        <v>0.20998813039670899</v>
      </c>
      <c r="I24" s="37">
        <f>(Raw!C25)/((Raw!CC25*1000)^(1/3))</f>
        <v>528.00549564696064</v>
      </c>
      <c r="J24" s="37">
        <f>Raw!N25</f>
        <v>2.1824883250346798</v>
      </c>
      <c r="K24" s="37">
        <f>Raw!O25</f>
        <v>0.20998813039670899</v>
      </c>
      <c r="M24" s="39">
        <f>Raw!CC25*1000</f>
        <v>160</v>
      </c>
      <c r="N24" s="39">
        <f>1/(Raw!R25)</f>
        <v>2.98978102189781</v>
      </c>
      <c r="O24" s="39">
        <f>IF(1/(Raw!R25-Raw!S25)-1/(Raw!R25+Raw!S25)&gt;0,1/(Raw!R25-Raw!S25)-1/(Raw!R25+Raw!S25),2)</f>
        <v>1.5289988470777338E-2</v>
      </c>
      <c r="Q24" s="39">
        <f>(Raw!C25)/((Raw!CC25*1000)^(1/2))</f>
        <v>226.6131524590287</v>
      </c>
      <c r="R24" s="39">
        <f>1/(Raw!R25)</f>
        <v>2.98978102189781</v>
      </c>
      <c r="S24" s="39">
        <f>IF(1/(Raw!R25-Raw!S25)-1/(Raw!R25+Raw!S25)&gt;0,1/(Raw!R25-Raw!S25)-1/(Raw!R25+Raw!S25),2)</f>
        <v>1.5289988470777338E-2</v>
      </c>
      <c r="U24" s="39">
        <f>(Raw!C25)/((Raw!CC25*1000)^(1/3))</f>
        <v>528.00549564696064</v>
      </c>
      <c r="V24" s="39">
        <f>1/(Raw!R25)</f>
        <v>2.98978102189781</v>
      </c>
      <c r="W24" s="39">
        <f>IF(1/(Raw!R25-Raw!S25)-1/(Raw!R25+Raw!S25)&gt;0,1/(Raw!R25-Raw!S25)-1/(Raw!R25+Raw!S25),2)</f>
        <v>1.5289988470777338E-2</v>
      </c>
      <c r="Y24" s="41">
        <f>Raw!CC25*1000</f>
        <v>160</v>
      </c>
      <c r="Z24" s="41">
        <f>1/(Raw!AB25)</f>
        <v>2.8444444444444446</v>
      </c>
      <c r="AA24" s="41">
        <f>IF(1/(Raw!AB25-Raw!AC25)-1/(Raw!AB25+Raw!AC25)&gt;0,1/(Raw!AB25-Raw!AC25)-1/(Raw!AB25+Raw!AC25),5)</f>
        <v>0.5504885404061568</v>
      </c>
      <c r="AC24" s="41">
        <f>(Raw!C25)/((Raw!CC25*1000)^(1/2))</f>
        <v>226.6131524590287</v>
      </c>
      <c r="AD24" s="41">
        <f>1/(Raw!AB25)</f>
        <v>2.8444444444444446</v>
      </c>
      <c r="AE24" s="41">
        <f>IF(1/(Raw!AB25-Raw!AC25)-1/(Raw!AB25+Raw!AC25)&gt;0,1/(Raw!AB25-Raw!AC25)-1/(Raw!AB25+Raw!AC25),5)</f>
        <v>0.5504885404061568</v>
      </c>
      <c r="AG24" s="41">
        <f>(Raw!C25)/((Raw!CC25*1000)^(1/3))</f>
        <v>528.00549564696064</v>
      </c>
      <c r="AH24" s="41">
        <f>1/(Raw!AB25)</f>
        <v>2.8444444444444446</v>
      </c>
      <c r="AI24" s="41">
        <f>IF(1/(Raw!AB25-Raw!AC25)-1/(Raw!AB25+Raw!AC25)&gt;0,1/(Raw!AB25-Raw!AC25)-1/(Raw!AB25+Raw!AC25),5)</f>
        <v>0.5504885404061568</v>
      </c>
      <c r="AK24" s="43">
        <f>Raw!CC25*1000</f>
        <v>160</v>
      </c>
      <c r="AL24" s="43">
        <f>Raw!BL25</f>
        <v>11.605480663901799</v>
      </c>
      <c r="AM24" s="43">
        <f>Raw!BM25</f>
        <v>8.2873952022430402</v>
      </c>
      <c r="AO24" s="43">
        <f>(Raw!C25)/((Raw!CC25*1000)^(1/2))</f>
        <v>226.6131524590287</v>
      </c>
      <c r="AP24" s="43">
        <f>Raw!BL25</f>
        <v>11.605480663901799</v>
      </c>
      <c r="AQ24" s="43">
        <f>Raw!BM25</f>
        <v>8.2873952022430402</v>
      </c>
      <c r="AS24" s="43">
        <f>(Raw!C25)/((Raw!CC25*1000)^(1/3))</f>
        <v>528.00549564696064</v>
      </c>
      <c r="AT24" s="43">
        <f>Raw!BL25</f>
        <v>11.605480663901799</v>
      </c>
      <c r="AU24" s="43">
        <f>Raw!BM25</f>
        <v>8.2873952022430402</v>
      </c>
      <c r="AW24" s="21">
        <f>Raw!CC25*1000</f>
        <v>160</v>
      </c>
      <c r="AX24" s="21">
        <f>Raw!BN25</f>
        <v>1.9260054602043899</v>
      </c>
      <c r="AY24" s="21">
        <f>Raw!BO25</f>
        <v>9.4309101410004495E-2</v>
      </c>
      <c r="BA24" s="21">
        <f>(Raw!C25)/((Raw!CC25*1000)^(1/2))</f>
        <v>226.6131524590287</v>
      </c>
      <c r="BB24" s="21">
        <f>Raw!BN25</f>
        <v>1.9260054602043899</v>
      </c>
      <c r="BC24" s="21">
        <f>Raw!BO25</f>
        <v>9.4309101410004495E-2</v>
      </c>
      <c r="BE24" s="21">
        <f>(Raw!C25)/((Raw!CC25*1000)^(1/3))</f>
        <v>528.00549564696064</v>
      </c>
      <c r="BF24" s="21">
        <f>Raw!BN25</f>
        <v>1.9260054602043899</v>
      </c>
      <c r="BG24" s="21">
        <f>Raw!BO25</f>
        <v>9.4309101410004495E-2</v>
      </c>
      <c r="BI24" s="46">
        <f>Raw!C25</f>
        <v>2866.4548380860701</v>
      </c>
      <c r="BJ24" s="46">
        <f>(Raw!C25)/(Raw!CG25)</f>
        <v>0.30015233906660421</v>
      </c>
      <c r="BK24" s="46"/>
      <c r="BM24" s="47">
        <f>Raw!CC25*1000</f>
        <v>160</v>
      </c>
      <c r="BN24" s="47">
        <f>(Raw!C25)/(Raw!CG25)</f>
        <v>0.30015233906660421</v>
      </c>
      <c r="BO24" s="47"/>
      <c r="BQ24" s="46">
        <f>(Raw!C25)/((Raw!CC25*1000)^(1/2))</f>
        <v>226.6131524590287</v>
      </c>
      <c r="BR24" s="47">
        <f>(Raw!C25)/(Raw!CG25)</f>
        <v>0.30015233906660421</v>
      </c>
      <c r="BS24" s="47"/>
      <c r="BU24" s="49">
        <f>(Raw!C25)/((Raw!CC25*1000)^(1/3))</f>
        <v>528.00549564696064</v>
      </c>
      <c r="BV24" s="49">
        <f>(Raw!C25)/(Raw!CG25)</f>
        <v>0.30015233906660421</v>
      </c>
      <c r="BW24" s="49"/>
      <c r="BY24" s="51">
        <f>Raw!C25</f>
        <v>2866.4548380860701</v>
      </c>
      <c r="BZ24" s="51">
        <f>Raw!BS25</f>
        <v>0.35599999999999998</v>
      </c>
      <c r="CA24" s="51"/>
      <c r="CG24" s="55"/>
      <c r="CH24" s="55" t="e">
        <f t="shared" si="42"/>
        <v>#N/A</v>
      </c>
      <c r="CI24" s="55" t="e">
        <f>CI3</f>
        <v>#N/A</v>
      </c>
      <c r="CK24" s="55"/>
      <c r="CL24" s="55" t="e">
        <f t="shared" si="43"/>
        <v>#N/A</v>
      </c>
      <c r="CM24" s="55" t="e">
        <f>CM3</f>
        <v>#N/A</v>
      </c>
      <c r="CO24" s="57"/>
      <c r="CP24" s="57" t="e">
        <f t="shared" si="44"/>
        <v>#N/A</v>
      </c>
      <c r="CQ24" s="57" t="e">
        <f>CQ3</f>
        <v>#N/A</v>
      </c>
      <c r="CS24" s="57"/>
      <c r="CT24" s="57" t="e">
        <f t="shared" si="45"/>
        <v>#N/A</v>
      </c>
      <c r="CU24" s="57" t="e">
        <f>CU3</f>
        <v>#N/A</v>
      </c>
      <c r="CW24" s="57"/>
      <c r="CX24" s="57" t="e">
        <f t="shared" si="46"/>
        <v>#N/A</v>
      </c>
      <c r="CY24" s="57" t="e">
        <f>CY3</f>
        <v>#N/A</v>
      </c>
      <c r="DA24" s="57"/>
      <c r="DB24" s="57" t="e">
        <f t="shared" si="47"/>
        <v>#N/A</v>
      </c>
      <c r="DC24" s="57" t="e">
        <f>DC3</f>
        <v>#N/A</v>
      </c>
      <c r="DE24" s="57"/>
      <c r="DF24" s="57" t="e">
        <f t="shared" si="48"/>
        <v>#N/A</v>
      </c>
      <c r="DG24" s="57" t="e">
        <f>DG3</f>
        <v>#N/A</v>
      </c>
      <c r="DI24" s="59">
        <f t="shared" si="20"/>
        <v>3310</v>
      </c>
      <c r="DJ24" s="59">
        <f t="shared" si="0"/>
        <v>6.8859437781694703</v>
      </c>
      <c r="DL24" s="25">
        <f t="shared" si="21"/>
        <v>3310</v>
      </c>
      <c r="DM24" s="25">
        <f t="shared" si="1"/>
        <v>8.4106669196162134</v>
      </c>
      <c r="DO24" s="39">
        <f t="shared" si="2"/>
        <v>160</v>
      </c>
      <c r="DP24" s="39">
        <f t="shared" si="3"/>
        <v>2.98978102189781</v>
      </c>
      <c r="DQ24" s="39">
        <f t="shared" si="4"/>
        <v>1.5289988470777338E-2</v>
      </c>
      <c r="DS24" s="39">
        <f t="shared" si="5"/>
        <v>226.6131524590287</v>
      </c>
      <c r="DT24" s="39">
        <f t="shared" si="6"/>
        <v>2.98978102189781</v>
      </c>
      <c r="DU24" s="39">
        <f t="shared" si="7"/>
        <v>1.5289988470777338E-2</v>
      </c>
      <c r="DW24" s="39">
        <f t="shared" si="8"/>
        <v>528.00549564696064</v>
      </c>
      <c r="DX24" s="39">
        <f t="shared" si="9"/>
        <v>2.98978102189781</v>
      </c>
      <c r="DY24" s="39">
        <f t="shared" si="10"/>
        <v>1.5289988470777338E-2</v>
      </c>
      <c r="EA24" s="61">
        <f>Raw!N25</f>
        <v>2.1824883250346798</v>
      </c>
      <c r="EB24" s="61">
        <f>Raw!O25</f>
        <v>0.20998813039670899</v>
      </c>
      <c r="EC24" s="61">
        <f>1/Raw!R25</f>
        <v>2.98978102189781</v>
      </c>
      <c r="ED24" s="61">
        <f>1/(Raw!R25-Raw!S25)-1/(Raw!R25+Raw!S25)</f>
        <v>1.5289988470777338E-2</v>
      </c>
      <c r="EF24" s="62">
        <f>Raw!N25</f>
        <v>2.1824883250346798</v>
      </c>
      <c r="EG24" s="61">
        <f>Raw!O25</f>
        <v>0.20998813039670899</v>
      </c>
      <c r="EH24" s="61">
        <f>1/Raw!AB25</f>
        <v>2.8444444444444446</v>
      </c>
      <c r="EI24" s="61">
        <f>1/(Raw!AB25-Raw!AC25)-1/(Raw!AB25+Raw!AC25)</f>
        <v>0.5504885404061568</v>
      </c>
      <c r="EK24" s="37">
        <f>Raw!CB25</f>
        <v>29.401599999999998</v>
      </c>
      <c r="EL24" s="72">
        <f>(Raw!C25)/(Raw!CG25)</f>
        <v>0.30015233906660421</v>
      </c>
      <c r="EN24" s="37">
        <f>Raw!BS25</f>
        <v>0.35599999999999998</v>
      </c>
      <c r="EO24" s="72">
        <f>(Raw!C25)/(Raw!CG25)</f>
        <v>0.30015233906660421</v>
      </c>
      <c r="EQ24" s="64">
        <f>(Raw!C25)/((Raw!CC25*1000)^(1/3))</f>
        <v>528.00549564696064</v>
      </c>
      <c r="ER24" s="64">
        <f>Raw!BZ25</f>
        <v>1863.4693877697</v>
      </c>
      <c r="ET24" s="64">
        <f>Raw!BN25</f>
        <v>1.9260054602043899</v>
      </c>
      <c r="EU24" s="64">
        <f>Raw!BZ25</f>
        <v>1863.4693877697</v>
      </c>
      <c r="EW24" s="66">
        <f>Raw!AI25</f>
        <v>2.7020790179295498E-3</v>
      </c>
      <c r="EX24" s="66">
        <f>Raw!BZ25</f>
        <v>1863.4693877697</v>
      </c>
      <c r="EZ24" s="73">
        <f>Raw!AI25</f>
        <v>2.7020790179295498E-3</v>
      </c>
      <c r="FA24" s="66">
        <f>Raw!F25</f>
        <v>7.4400253187519499E-2</v>
      </c>
      <c r="FB24" s="66">
        <f>Raw!G25</f>
        <v>3.0869649475316299E-2</v>
      </c>
      <c r="FD24" s="66">
        <f>(Raw!C25)/((Raw!CC25*1000)^(1/3))</f>
        <v>528.00549564696064</v>
      </c>
      <c r="FE24" s="66">
        <f>(Raw!BZ25)*(Raw!AI25)</f>
        <v>5.0352415332465306</v>
      </c>
      <c r="FG24" s="59">
        <f>Raw!CJ25</f>
        <v>242.89367949221</v>
      </c>
      <c r="FH24" s="59">
        <f>Raw!BR25</f>
        <v>241.898</v>
      </c>
      <c r="FJ24" s="25">
        <f>Raw!CB25</f>
        <v>29.401599999999998</v>
      </c>
      <c r="FK24" s="25">
        <f>(Raw!BR25)-(Raw!CJ25)</f>
        <v>-0.99567949221000163</v>
      </c>
      <c r="FM24" s="68" t="str">
        <f t="shared" si="22"/>
        <v xml:space="preserve"> </v>
      </c>
      <c r="FN24" s="68">
        <f>(Raw!C25)/((Raw!CC25*1000)^(1/3))</f>
        <v>528.00549564696064</v>
      </c>
      <c r="FO24" s="68">
        <f>(10^($FM$2*Raw!CB25))*(Raw!D25)</f>
        <v>2.8449478647806722E-2</v>
      </c>
      <c r="FP24" s="68">
        <f>(10^($FM$2*Raw!CB25))*(Raw!E25)</f>
        <v>9.1026788856334827E-3</v>
      </c>
      <c r="FR24" s="68" t="str">
        <f t="shared" si="23"/>
        <v xml:space="preserve"> </v>
      </c>
      <c r="FS24" s="74">
        <f>(Raw!C25)/((Raw!CC25*1000)^(1/3))</f>
        <v>528.00549564696064</v>
      </c>
      <c r="FT24" s="68">
        <f>(10^($FR$2*Raw!CB25))*(Raw!F25)</f>
        <v>4.3788481551787203E-2</v>
      </c>
      <c r="FU24" s="68">
        <f>(10^($FR$2*Raw!CB25))*(Raw!G25)</f>
        <v>1.8168420383638913E-2</v>
      </c>
      <c r="FW24" s="68" t="str">
        <f t="shared" si="24"/>
        <v xml:space="preserve"> </v>
      </c>
      <c r="FX24" s="74">
        <f>(Raw!C25)/((Raw!CC25*1000)^(1/3))</f>
        <v>528.00549564696064</v>
      </c>
      <c r="FY24" s="74">
        <f>(10^($FW$2*Raw!CB25))*(Raw!BJ25)</f>
        <v>3.0130235833981979E-2</v>
      </c>
      <c r="FZ24" s="74">
        <f>(10^($FW$2*Raw!CB25))*(Raw!BK25)</f>
        <v>1.5334265682009292E-2</v>
      </c>
      <c r="GB24" s="68" t="str">
        <f t="shared" si="25"/>
        <v xml:space="preserve"> </v>
      </c>
      <c r="GC24" s="74">
        <f>IF(  ( (10^($FR$2*Raw!CB25))*(Raw!BM25) )/( (10^($FR$2*Raw!CB25))*(Raw!BL25))&lt;0.9,(Raw!C25)/((Raw!CC25*1000)^(1/3)) )</f>
        <v>528.00549564696064</v>
      </c>
      <c r="GD24" s="74">
        <f>IF(  ( (10^($FR$2*Raw!CB25))*(Raw!BM25) )/( (10^($FR$2*Raw!CB25))*(Raw!BL25))&lt;0.9, (10^($GB$2*Raw!CB25))*(Raw!BL25) )</f>
        <v>8.5634733068557605</v>
      </c>
      <c r="GE24" s="74">
        <f>IF( ( (10^($FR$2*Raw!CB25))*(Raw!BM25) )/( (10^($FR$2*Raw!CB25))*(Raw!BL25))&lt;0.9, (10^($FR$2*Raw!CB25))*(Raw!BM25) )</f>
        <v>4.8775701207783477</v>
      </c>
      <c r="GG24" s="68" t="str">
        <f t="shared" si="26"/>
        <v xml:space="preserve"> </v>
      </c>
      <c r="GH24" s="74">
        <f>IF( ( (10^($GG$2*Raw!CB25))*(Raw!BO25) )/( (10^($GG$2*Raw!CB25))*(Raw!BN25))&lt;0.5,(Raw!C25)/((Raw!CC25*1000)^(1/3)))</f>
        <v>528.00549564696064</v>
      </c>
      <c r="GI24" s="74">
        <f>IF( ( (10^($GG$2*Raw!CB25))*(Raw!BO25) )/( (10^($GG$2*Raw!CB25))*(Raw!BN25))&lt;0.5,(10^($GG$2*Raw!CB25))*(Raw!BN25))</f>
        <v>1.1950229174527103</v>
      </c>
      <c r="GJ24" s="74">
        <f>IF( ( (10^($GG$2*Raw!CB25))*(Raw!BO25) )/( (10^($GG$2*Raw!CB25))*(Raw!BN25))&lt;0.5,(10^($GG$2*Raw!CB25))*(Raw!BO25))</f>
        <v>5.8515689512825722E-2</v>
      </c>
      <c r="GL24">
        <f>(Raw!C25)/((Raw!CC25*1000)^(1/3))</f>
        <v>528.00549564696064</v>
      </c>
      <c r="GM24" s="75">
        <f>Raw!U25</f>
        <v>0.33599853515625</v>
      </c>
      <c r="GN24" s="75">
        <f>(LOG(Raw!CC25)+5)/25</f>
        <v>0.16816479930623701</v>
      </c>
      <c r="GO24">
        <f>(Raw!C25)/((Raw!CC25*1000)^(1/3))</f>
        <v>528.00549564696064</v>
      </c>
      <c r="GP24" s="75">
        <f>Raw!W25</f>
        <v>0.34210205078125</v>
      </c>
      <c r="GR24">
        <f>(Raw!C25)/((Raw!CC25*1000)^(1/3))</f>
        <v>528.00549564696064</v>
      </c>
      <c r="GS24" s="75">
        <f>Raw!AE25</f>
        <v>0.60546875</v>
      </c>
      <c r="GU24">
        <f>(Raw!C25)/((Raw!CC25*1000)^(1/3))</f>
        <v>528.00549564696064</v>
      </c>
      <c r="GV24" s="75">
        <f>Raw!AG25</f>
        <v>0.6640625</v>
      </c>
      <c r="GX24">
        <f>(Raw!C25)/((Raw!CC25*1000)^(1/3))</f>
        <v>528.00549564696064</v>
      </c>
      <c r="GY24">
        <f>Raw!BQ25</f>
        <v>2.5</v>
      </c>
      <c r="HA24">
        <f>Raw!C25</f>
        <v>2866.4548380860701</v>
      </c>
      <c r="HB24" s="75">
        <f>Raw!U25</f>
        <v>0.33599853515625</v>
      </c>
      <c r="HC24" s="4"/>
      <c r="HD24">
        <f>Raw!C25</f>
        <v>2866.4548380860701</v>
      </c>
      <c r="HE24" s="75">
        <f>Raw!W25</f>
        <v>0.34210205078125</v>
      </c>
      <c r="HG24">
        <f>Raw!C25</f>
        <v>2866.4548380860701</v>
      </c>
      <c r="HH24" s="75">
        <f>Raw!AE25</f>
        <v>0.60546875</v>
      </c>
      <c r="HJ24">
        <f>Raw!C25</f>
        <v>2866.4548380860701</v>
      </c>
      <c r="HK24" s="75">
        <f>Raw!AG25</f>
        <v>0.6640625</v>
      </c>
      <c r="HM24">
        <f>Raw!C25</f>
        <v>2866.4548380860701</v>
      </c>
      <c r="HN24">
        <f>Raw!BQ25</f>
        <v>2.5</v>
      </c>
      <c r="HP24">
        <f>Raw!CC25*1000</f>
        <v>160</v>
      </c>
      <c r="HQ24">
        <f>Raw!N25</f>
        <v>2.1824883250346798</v>
      </c>
      <c r="HR24">
        <f>MIN(ABS(Raw!CB25)/100,0.3)</f>
        <v>0.294016</v>
      </c>
      <c r="HS24" t="str">
        <f>IF( Raw!CB25&gt;0,"@rgb(255,0,0)","@rgb(0,128,255)" )</f>
        <v>@rgb(255,0,0)</v>
      </c>
      <c r="HU24" t="str">
        <f t="shared" si="27"/>
        <v xml:space="preserve"> </v>
      </c>
      <c r="HV24" t="b">
        <f>IF(Raw!CC25&gt;7,(Raw!C25)/((Raw!CC25*1000)^(1/3)))</f>
        <v>0</v>
      </c>
      <c r="HW24" t="b">
        <f>IF(Raw!CC25&gt;7,(10^($FM$2*Raw!CB25))*(Raw!D25))</f>
        <v>0</v>
      </c>
      <c r="HX24" t="b">
        <f>IF(Raw!CC25&gt;7,(10^($HU$2*Raw!CB25))*(Raw!E25))</f>
        <v>0</v>
      </c>
      <c r="IA24" t="b">
        <f>IF(Raw!CC25&gt;7,(Raw!C25)/((Raw!CC25*1000)^(1/3)))</f>
        <v>0</v>
      </c>
      <c r="IB24" t="b">
        <f>IF(Raw!CC25&gt;7,(10^($HZ$2*Raw!CB25))*(Raw!F25))</f>
        <v>0</v>
      </c>
      <c r="IC24" t="b">
        <f>IF(Raw!CC25&gt;7,(10^($HZ$2*Raw!CB25))*(Raw!G25))</f>
        <v>0</v>
      </c>
      <c r="IF24" t="b">
        <f>IF(Raw!CC25&gt;7,(Raw!C25)/((Raw!CC25*1000)^(1/3)))</f>
        <v>0</v>
      </c>
      <c r="IG24" t="b">
        <f>IF(Raw!CC25&gt;7,(10^($IE$2*Raw!CB25))*(Raw!BJ25))</f>
        <v>0</v>
      </c>
      <c r="IH24" t="b">
        <f>IF(Raw!CC25&gt;7,(10^($IE$2*Raw!CB25))*(Raw!BK25))</f>
        <v>0</v>
      </c>
      <c r="IJ24" t="str">
        <f t="shared" si="28"/>
        <v xml:space="preserve"> </v>
      </c>
      <c r="IK24" t="b">
        <f>IF(Raw!CC25&gt;7,(Raw!C25)/((Raw!CC25*1000)^(1/3)))</f>
        <v>0</v>
      </c>
      <c r="IL24" t="b">
        <f>IF(Raw!CC25&gt;7,(10^($IJ$2*Raw!CB25))*(Raw!BL25))</f>
        <v>0</v>
      </c>
      <c r="IM24" t="b">
        <f>IF(Raw!CC25&gt;7,(10^($IJ$2*Raw!CB25))*(Raw!BM25))</f>
        <v>0</v>
      </c>
      <c r="IO24" t="str">
        <f t="shared" si="29"/>
        <v xml:space="preserve"> </v>
      </c>
      <c r="IP24" t="b">
        <f>IF(Raw!CC25&gt;7,(Raw!C25)/((Raw!CC25*1000)^(1/3)))</f>
        <v>0</v>
      </c>
      <c r="IQ24" t="b">
        <f>IF(Raw!CC25&gt;7,(10^($IO$2*Raw!CB25))*(Raw!BN25))</f>
        <v>0</v>
      </c>
      <c r="IR24" t="b">
        <f>IF(Raw!CC25&gt;7,(10^($IO$2*Raw!CB25))*(Raw!BO25))</f>
        <v>0</v>
      </c>
      <c r="IT24" s="68" t="str">
        <f t="shared" si="30"/>
        <v xml:space="preserve"> </v>
      </c>
      <c r="IU24" s="68">
        <f>IF(Raw!CC25&lt;3.5,(Raw!C25)/((Raw!CC25*1000)^(1/3)))</f>
        <v>528.00549564696064</v>
      </c>
      <c r="IV24" s="68">
        <f>IF(Raw!CC25&lt;3.5,(10^($IT$2*Raw!CB25))*(Raw!D25))</f>
        <v>2.8895930236791975E-2</v>
      </c>
      <c r="IW24" s="68">
        <f>IF(Raw!CC25&lt;3.5,(10^($IT$2*Raw!CB25))*(Raw!E25))</f>
        <v>9.2455252802132615E-3</v>
      </c>
      <c r="IY24" s="68" t="str">
        <f t="shared" si="31"/>
        <v xml:space="preserve"> </v>
      </c>
      <c r="IZ24" s="74">
        <f>IF(Raw!CC25&lt;3.5,(Raw!C25)/((Raw!CC25*1000)^(1/3)))</f>
        <v>528.00549564696064</v>
      </c>
      <c r="JA24" s="68">
        <f>IF(Raw!CC25&lt;3.5,(10^($IY$2*Raw!CB25))*(Raw!F25))</f>
        <v>4.4626449286083267E-2</v>
      </c>
      <c r="JB24" s="68">
        <f>IF(Raw!CC25&lt;3.5,(10^($IY$2*Raw!CB25))*(Raw!G25))</f>
        <v>1.8516104284178162E-2</v>
      </c>
      <c r="JD24" s="68" t="str">
        <f t="shared" si="32"/>
        <v xml:space="preserve"> </v>
      </c>
      <c r="JE24" s="74">
        <f>IF(Raw!CC25&lt;3.5,(Raw!C25)/((Raw!CC25*1000)^(1/3)))</f>
        <v>528.00549564696064</v>
      </c>
      <c r="JF24" s="74">
        <f>IF(Raw!CC25&lt;3.5,(10^($JD$2*Raw!CB25))*(Raw!BJ25))</f>
        <v>2.8657964936615685E-2</v>
      </c>
      <c r="JG24" s="74">
        <f>IF(Raw!CC25&lt;3.5,(10^($JD$2*Raw!CB25))*(Raw!BK25))</f>
        <v>1.458497871258429E-2</v>
      </c>
      <c r="JI24" s="68" t="str">
        <f t="shared" si="33"/>
        <v xml:space="preserve"> </v>
      </c>
      <c r="JJ24" s="74">
        <f>IF( AND( Raw!CC25&lt;3.5, ( (10^($JI$2*Raw!CB25))*(Raw!BM25) )/( (10^($JI$2*Raw!CB25))*(Raw!BL25))&lt;0.9 ),(Raw!C25)/((Raw!CC25*1000)^(1/3)) )</f>
        <v>528.00549564696064</v>
      </c>
      <c r="JK24" s="74">
        <f>IF( AND( Raw!CC25&lt;3.5, ( (10^($JI$2*Raw!CB25))*(Raw!BM25) )/( (10^($JI$2*Raw!CB25))*(Raw!BL25))&lt;0.9 ), (10^($JI$2*Raw!CB25))*(Raw!BL25) )</f>
        <v>10.074274689154908</v>
      </c>
      <c r="JL24" s="74">
        <f>IF( AND( Raw!CC25&lt;3.5, ( (10^($JI$2*Raw!CB25))*(Raw!BM25) )/( (10^($JI$2*Raw!CB25))*(Raw!BL25))&lt;0.9 ), (10^($JI$2*Raw!CB25))*(Raw!BM25) )</f>
        <v>7.1939713780809011</v>
      </c>
      <c r="JN24" s="68" t="str">
        <f t="shared" si="34"/>
        <v xml:space="preserve"> </v>
      </c>
      <c r="JO24" s="74">
        <f>IF( AND( Raw!CC25&lt;3.5, ( (10^($JN$2*Raw!CB25))*(Raw!BO25) )/( (10^($JN$2*Raw!CB25))*(Raw!BN25))&lt;0.5 ),(Raw!C25)/((Raw!CC25*1000)^(1/3)))</f>
        <v>528.00549564696064</v>
      </c>
      <c r="JP24" s="74">
        <f>IF( AND( Raw!CC25&lt;3.5, ( (10^($JN$2*Raw!CB25))*(Raw!BO25) )/( (10^($JN$2*Raw!CB25))*(Raw!BN25))&lt;0.5 ),(10^($JN$2*Raw!CB25))*(Raw!BN25))</f>
        <v>1.8183025760531533</v>
      </c>
      <c r="JQ24" s="74">
        <f>IF( AND( Raw!CC25&lt;3.5, ( (10^($JN$2*Raw!CB25))*(Raw!BO25) )/( (10^($JN$2*Raw!CB25))*(Raw!BN25))&lt;0.5 ),(10^($JN$2*Raw!CB25))*(Raw!BO25))</f>
        <v>8.903530419943427E-2</v>
      </c>
      <c r="JS24">
        <v>20</v>
      </c>
      <c r="JW24">
        <v>20</v>
      </c>
      <c r="JX24">
        <v>2.9467625899280598</v>
      </c>
      <c r="JY24">
        <v>2.9467625899280598</v>
      </c>
      <c r="KA24">
        <v>20</v>
      </c>
      <c r="KB24">
        <v>2.9467625899280598</v>
      </c>
      <c r="KC24">
        <v>2.9467625899280598</v>
      </c>
      <c r="KE24">
        <v>70</v>
      </c>
      <c r="KF24">
        <v>2.3430945742164599</v>
      </c>
      <c r="KG24">
        <v>0.41639800162240498</v>
      </c>
      <c r="KI24">
        <v>70</v>
      </c>
      <c r="KJ24">
        <v>2.3918248175182502</v>
      </c>
      <c r="KK24">
        <v>1.59388033002822E-3</v>
      </c>
      <c r="KM24">
        <v>70</v>
      </c>
      <c r="KN24">
        <v>2.56</v>
      </c>
      <c r="KO24">
        <v>0.1</v>
      </c>
      <c r="KQ24">
        <f>Raw!CC25*1000</f>
        <v>160</v>
      </c>
      <c r="KR24">
        <f>Raw!N25</f>
        <v>2.1824883250346798</v>
      </c>
      <c r="KS24">
        <f>(1/ABS(Raw!BL25))*2</f>
        <v>0.17233237105128171</v>
      </c>
      <c r="KU24">
        <f>Raw!CC25*1000</f>
        <v>160</v>
      </c>
      <c r="KV24">
        <f>Raw!N25</f>
        <v>2.1824883250346798</v>
      </c>
      <c r="KW24">
        <f>MIN(1/ABS(Raw!BN25)/2,0.8)</f>
        <v>0.25960466381384995</v>
      </c>
      <c r="KY24">
        <f>Raw!CC25*1000</f>
        <v>160</v>
      </c>
      <c r="KZ24">
        <f>Raw!CP25</f>
        <v>2.4194909975243499</v>
      </c>
      <c r="LA24">
        <f t="shared" si="11"/>
        <v>2.1824883250346798</v>
      </c>
      <c r="NJ24" s="76"/>
      <c r="NV24" s="76"/>
      <c r="OH24" s="76"/>
      <c r="OT24" s="76"/>
      <c r="PF24" s="76"/>
      <c r="PR24" s="76"/>
      <c r="QD24" s="76"/>
      <c r="QP24" s="76"/>
      <c r="RB24" s="76"/>
      <c r="RN24" s="76"/>
      <c r="RZ24" s="76"/>
      <c r="SL24" s="76"/>
      <c r="SX24" s="76"/>
      <c r="TJ24" s="76"/>
      <c r="TV24" s="76"/>
      <c r="UF24">
        <f>IF(Raw!CC25&lt;3.5,Raw!C25)</f>
        <v>2866.4548380860701</v>
      </c>
      <c r="UH24">
        <f t="shared" si="49"/>
        <v>3937.5275175854249</v>
      </c>
      <c r="UI24">
        <f>UI3</f>
        <v>1</v>
      </c>
      <c r="UK24" t="b">
        <f>IF(Raw!CC25&gt;7,Raw!C25)</f>
        <v>0</v>
      </c>
      <c r="UM24">
        <f t="shared" si="50"/>
        <v>7878.8400205533844</v>
      </c>
      <c r="UN24">
        <f>UN3</f>
        <v>1</v>
      </c>
      <c r="UP24">
        <f>Raw!C25</f>
        <v>2866.4548380860701</v>
      </c>
      <c r="UR24">
        <f t="shared" si="51"/>
        <v>7434.706849801154</v>
      </c>
      <c r="US24">
        <f>US3</f>
        <v>1</v>
      </c>
      <c r="UU24" t="str">
        <f t="shared" si="54"/>
        <v xml:space="preserve"> </v>
      </c>
      <c r="UV24" t="b">
        <f>IF(AND(Raw!BL25&lt;$UU$3,Raw!BL25&gt;$UU$4),(Raw!C25)/((Raw!CC25*1000)^(1/3)))</f>
        <v>0</v>
      </c>
      <c r="UW24" t="b">
        <f>IF(AND(Raw!BL25&lt;$UU$3,Raw!BL25&gt;$UU$4),(10^($UU$2*Raw!CB25))*(Raw!D25))</f>
        <v>0</v>
      </c>
      <c r="UX24" t="b">
        <f>IF(AND(Raw!BL25&lt;$UU$3,Raw!BL25&gt;$UU$4),(10^($FM$2*Raw!CB25))*(Raw!E25))</f>
        <v>0</v>
      </c>
      <c r="UZ24">
        <f>Raw!C25</f>
        <v>2866.4548380860701</v>
      </c>
      <c r="VA24">
        <f>((LOG10(Raw!CC26))+ABS(LOG10(MIN(Raw!CC$3:$CC223)))+0.3)/5</f>
        <v>0.06</v>
      </c>
      <c r="VB24">
        <f>Raw!BQ25</f>
        <v>2.5</v>
      </c>
      <c r="VE24">
        <f>(Raw!C25)/((Raw!CC25)^(1/2))</f>
        <v>7166.1370952151747</v>
      </c>
      <c r="VF24">
        <f>((LOG10(Raw!CC26))+ABS(LOG10(MIN(Raw!CC$3:$CC223)))+0.3)/5</f>
        <v>0.06</v>
      </c>
      <c r="VG24">
        <f>Raw!BQ25</f>
        <v>2.5</v>
      </c>
      <c r="VK24">
        <f>(Raw!C25)/((Raw!CC25)^(1/2))</f>
        <v>7166.1370952151747</v>
      </c>
      <c r="VL24">
        <f>Raw!BZ25</f>
        <v>1863.4693877697</v>
      </c>
      <c r="VM24">
        <f>MIN(Raw!BL26/150,0.6)</f>
        <v>0.10805035669800067</v>
      </c>
      <c r="VO24">
        <f>(Raw!C25)/((Raw!CC25)^(1/2))</f>
        <v>7166.1370952151747</v>
      </c>
      <c r="VP24">
        <f>Raw!BZ25</f>
        <v>1863.4693877697</v>
      </c>
      <c r="VQ24">
        <f>MIN(Raw!BN26/50,0.6)</f>
        <v>7.4059600884973598E-2</v>
      </c>
      <c r="VS24">
        <f>(Raw!C25)/((Raw!CC25)^(1/2))</f>
        <v>7166.1370952151747</v>
      </c>
      <c r="VT24">
        <f>Raw!BZ25</f>
        <v>1863.4693877697</v>
      </c>
      <c r="VU24">
        <f>(LOG10(Raw!AS26)-LOG10(MIN(Raw!AS$3:AS$200)) + 0.1)/10</f>
        <v>0.12941105352705642</v>
      </c>
      <c r="VW24">
        <f>Raw!CB25</f>
        <v>29.401599999999998</v>
      </c>
      <c r="VX24">
        <f>IF(ABS((Raw!BR25)-(Raw!CJ25))=343.0818,16.89,ABS((Raw!BR25)-(Raw!CJ25)))</f>
        <v>0.99567949221000163</v>
      </c>
      <c r="VY24">
        <f>(LOG10(Raw!C26)-LOG10(MIN(Raw!C$3:C$200)))/2</f>
        <v>0.19383804761082657</v>
      </c>
      <c r="WA24" s="78">
        <v>39052</v>
      </c>
      <c r="WB24">
        <f t="shared" si="12"/>
        <v>12</v>
      </c>
      <c r="WF24">
        <v>0.21</v>
      </c>
      <c r="WG24">
        <f t="shared" si="13"/>
        <v>-0.6777807052660807</v>
      </c>
      <c r="WN24">
        <f t="shared" si="36"/>
        <v>4400</v>
      </c>
      <c r="WO24">
        <f t="shared" si="14"/>
        <v>2.5355996810594661</v>
      </c>
      <c r="WQ24">
        <f>Raw!BP25</f>
        <v>0.3</v>
      </c>
      <c r="WR24">
        <f>Raw!BZ25</f>
        <v>1863.4693877697</v>
      </c>
      <c r="WT24">
        <f>Raw!N25</f>
        <v>2.1824883250346798</v>
      </c>
      <c r="WU24">
        <f>Raw!CP25</f>
        <v>2.4194909975243499</v>
      </c>
      <c r="WV24">
        <f t="shared" si="15"/>
        <v>0.23700267248967011</v>
      </c>
      <c r="WX24">
        <f>Raw!C25</f>
        <v>2866.4548380860701</v>
      </c>
      <c r="WY24">
        <f>Raw!BP25</f>
        <v>0.3</v>
      </c>
      <c r="WZ24">
        <f>((LOG10(Raw!CC26))+ABS(LOG10(MIN(Raw!CC$3:$CC223)))+0.3)/5</f>
        <v>0.06</v>
      </c>
      <c r="XD24">
        <f t="shared" si="37"/>
        <v>4400</v>
      </c>
      <c r="XE24">
        <f t="shared" si="16"/>
        <v>0.21536011202139305</v>
      </c>
      <c r="XG24">
        <f>(Raw!C25)/((Raw!CC25)^(1/2))</f>
        <v>7166.1370952151747</v>
      </c>
      <c r="XH24">
        <f>Raw!BP25</f>
        <v>0.3</v>
      </c>
      <c r="XL24">
        <f t="shared" si="38"/>
        <v>4400</v>
      </c>
      <c r="XM24">
        <f t="shared" si="17"/>
        <v>0.72914330959931029</v>
      </c>
      <c r="XR24">
        <f>Raw!CB25</f>
        <v>29.401599999999998</v>
      </c>
      <c r="XS24">
        <f>IF(ABS((Raw!BR25)-(Raw!CJ25))=343.0818,16.89,(Raw!BR25)-(Raw!CJ25))</f>
        <v>-0.99567949221000163</v>
      </c>
      <c r="XT24">
        <f>(LOG10(Raw!C26)-LOG10(MIN(Raw!C$3:C$200)))/2</f>
        <v>0.19383804761082657</v>
      </c>
      <c r="XW24">
        <f t="shared" si="39"/>
        <v>4400</v>
      </c>
      <c r="XX24">
        <f t="shared" si="18"/>
        <v>5.4846459086254153</v>
      </c>
      <c r="YC24">
        <v>2866.4548380860701</v>
      </c>
      <c r="YD24">
        <f>Raw!CC25</f>
        <v>0.16</v>
      </c>
      <c r="YE24">
        <f>((LOG10(Raw!CC26))+ABS(LOG10(MIN(Raw!CC$3:$CC223)))+0.3)/5</f>
        <v>0.06</v>
      </c>
      <c r="YF24">
        <v>11.486780271736301</v>
      </c>
      <c r="YG24">
        <v>1.15948696457147</v>
      </c>
      <c r="YH24">
        <v>0.15017011357180299</v>
      </c>
      <c r="YI24">
        <v>2.1764928744945702E-2</v>
      </c>
      <c r="YJ24">
        <v>2.8220740888609199E-3</v>
      </c>
      <c r="YP24">
        <v>4</v>
      </c>
      <c r="YT24">
        <v>2866.4548380860701</v>
      </c>
      <c r="YU24">
        <v>0.16</v>
      </c>
      <c r="YV24" s="79">
        <v>1.3969006075668599E-8</v>
      </c>
      <c r="YY24">
        <v>380</v>
      </c>
      <c r="YZ24" s="80">
        <v>8.0712513694578501E-7</v>
      </c>
      <c r="ZE24">
        <v>2414.20572391726</v>
      </c>
      <c r="ZF24">
        <v>0.159934423173486</v>
      </c>
      <c r="ZK24">
        <f t="shared" si="40"/>
        <v>4420</v>
      </c>
      <c r="ZL24" s="81">
        <f t="shared" si="19"/>
        <v>9908.4750155640795</v>
      </c>
    </row>
    <row r="25" spans="1:688">
      <c r="A25" s="37">
        <f>Raw!CC26*1000</f>
        <v>20</v>
      </c>
      <c r="B25" s="37">
        <f>Raw!N26</f>
        <v>0.87259194094272596</v>
      </c>
      <c r="C25" s="37">
        <f>Raw!O26</f>
        <v>4.7505036609436502E-3</v>
      </c>
      <c r="E25" s="37">
        <f>(Raw!C26)/((Raw!CC26*1000)^(1/2))</f>
        <v>176.18140246300297</v>
      </c>
      <c r="F25" s="37">
        <f>Raw!N26</f>
        <v>0.87259194094272596</v>
      </c>
      <c r="G25" s="37">
        <f>Raw!O26</f>
        <v>4.7505036609436502E-3</v>
      </c>
      <c r="I25" s="37">
        <f>(Raw!C26)/((Raw!CC26*1000)^(1/3))</f>
        <v>290.2674885913226</v>
      </c>
      <c r="J25" s="37">
        <f>Raw!N26</f>
        <v>0.87259194094272596</v>
      </c>
      <c r="K25" s="37">
        <f>Raw!O26</f>
        <v>4.7505036609436502E-3</v>
      </c>
      <c r="M25" s="39">
        <f>Raw!CC26*1000</f>
        <v>20</v>
      </c>
      <c r="N25" s="39">
        <f>1/(Raw!R26)</f>
        <v>1.0807387862796833</v>
      </c>
      <c r="O25" s="39">
        <f>IF(1/(Raw!R26-Raw!S26)-1/(Raw!R26+Raw!S26)&gt;0,1/(Raw!R26-Raw!S26)-1/(Raw!R26+Raw!S26),2)</f>
        <v>1.6895991506515884E-4</v>
      </c>
      <c r="Q25" s="39">
        <f>(Raw!C26)/((Raw!CC26*1000)^(1/2))</f>
        <v>176.18140246300297</v>
      </c>
      <c r="R25" s="39">
        <f>1/(Raw!R26)</f>
        <v>1.0807387862796833</v>
      </c>
      <c r="S25" s="39">
        <f>IF(1/(Raw!R26-Raw!S26)-1/(Raw!R26+Raw!S26)&gt;0,1/(Raw!R26-Raw!S26)-1/(Raw!R26+Raw!S26),2)</f>
        <v>1.6895991506515884E-4</v>
      </c>
      <c r="U25" s="39">
        <f>(Raw!C26)/((Raw!CC26*1000)^(1/3))</f>
        <v>290.2674885913226</v>
      </c>
      <c r="V25" s="39">
        <f>1/(Raw!R26)</f>
        <v>1.0807387862796833</v>
      </c>
      <c r="W25" s="39">
        <f>IF(1/(Raw!R26-Raw!S26)-1/(Raw!R26+Raw!S26)&gt;0,1/(Raw!R26-Raw!S26)-1/(Raw!R26+Raw!S26),2)</f>
        <v>1.6895991506515884E-4</v>
      </c>
      <c r="Y25" s="41">
        <f>Raw!CC26*1000</f>
        <v>20</v>
      </c>
      <c r="Z25" s="41">
        <f>1/(Raw!AB26)</f>
        <v>0.89043478260869569</v>
      </c>
      <c r="AA25" s="41">
        <f>IF(1/(Raw!AB26-Raw!AC26)-1/(Raw!AB26+Raw!AC26)&gt;0,1/(Raw!AB26-Raw!AC26)-1/(Raw!AB26+Raw!AC26),5)</f>
        <v>7.947501783078792E-4</v>
      </c>
      <c r="AC25" s="41">
        <f>(Raw!C26)/((Raw!CC26*1000)^(1/2))</f>
        <v>176.18140246300297</v>
      </c>
      <c r="AD25" s="41">
        <f>1/(Raw!AB26)</f>
        <v>0.89043478260869569</v>
      </c>
      <c r="AE25" s="41">
        <f>IF(1/(Raw!AB26-Raw!AC26)-1/(Raw!AB26+Raw!AC26)&gt;0,1/(Raw!AB26-Raw!AC26)-1/(Raw!AB26+Raw!AC26),5)</f>
        <v>7.947501783078792E-4</v>
      </c>
      <c r="AG25" s="41">
        <f>(Raw!C26)/((Raw!CC26*1000)^(1/3))</f>
        <v>290.2674885913226</v>
      </c>
      <c r="AH25" s="41">
        <f>1/(Raw!AB26)</f>
        <v>0.89043478260869569</v>
      </c>
      <c r="AI25" s="41">
        <f>IF(1/(Raw!AB26-Raw!AC26)-1/(Raw!AB26+Raw!AC26)&gt;0,1/(Raw!AB26-Raw!AC26)-1/(Raw!AB26+Raw!AC26),5)</f>
        <v>7.947501783078792E-4</v>
      </c>
      <c r="AK25" s="43">
        <f>Raw!CC26*1000</f>
        <v>20</v>
      </c>
      <c r="AL25" s="43">
        <f>Raw!BL26</f>
        <v>16.207553504700101</v>
      </c>
      <c r="AM25" s="43">
        <f>Raw!BM26</f>
        <v>11.6696072540625</v>
      </c>
      <c r="AO25" s="43">
        <f>(Raw!C26)/((Raw!CC26*1000)^(1/2))</f>
        <v>176.18140246300297</v>
      </c>
      <c r="AP25" s="43">
        <f>Raw!BL26</f>
        <v>16.207553504700101</v>
      </c>
      <c r="AQ25" s="43">
        <f>Raw!BM26</f>
        <v>11.6696072540625</v>
      </c>
      <c r="AS25" s="43">
        <f>(Raw!C26)/((Raw!CC26*1000)^(1/3))</f>
        <v>290.2674885913226</v>
      </c>
      <c r="AT25" s="43">
        <f>Raw!BL26</f>
        <v>16.207553504700101</v>
      </c>
      <c r="AU25" s="43">
        <f>Raw!BM26</f>
        <v>11.6696072540625</v>
      </c>
      <c r="AW25" s="21">
        <f>Raw!CC26*1000</f>
        <v>20</v>
      </c>
      <c r="AX25" s="21">
        <f>Raw!BN26</f>
        <v>3.70298004424868</v>
      </c>
      <c r="AY25" s="21">
        <f>Raw!BO26</f>
        <v>0.89591650485797203</v>
      </c>
      <c r="BA25" s="21">
        <f>(Raw!C26)/((Raw!CC26*1000)^(1/2))</f>
        <v>176.18140246300297</v>
      </c>
      <c r="BB25" s="21">
        <f>Raw!BN26</f>
        <v>3.70298004424868</v>
      </c>
      <c r="BC25" s="21">
        <f>Raw!BO26</f>
        <v>0.89591650485797203</v>
      </c>
      <c r="BE25" s="21">
        <f>(Raw!C26)/((Raw!CC26*1000)^(1/3))</f>
        <v>290.2674885913226</v>
      </c>
      <c r="BF25" s="21">
        <f>Raw!BN26</f>
        <v>3.70298004424868</v>
      </c>
      <c r="BG25" s="21">
        <f>Raw!BO26</f>
        <v>0.89591650485797203</v>
      </c>
      <c r="BI25" s="46">
        <f>Raw!C26</f>
        <v>787.907184557047</v>
      </c>
      <c r="BJ25" s="46">
        <f>(Raw!C26)/(Raw!CG26)</f>
        <v>0.29009837428462704</v>
      </c>
      <c r="BK25" s="46"/>
      <c r="BM25" s="47">
        <f>Raw!CC26*1000</f>
        <v>20</v>
      </c>
      <c r="BN25" s="47">
        <f>(Raw!C26)/(Raw!CG26)</f>
        <v>0.29009837428462704</v>
      </c>
      <c r="BO25" s="47"/>
      <c r="BQ25" s="46">
        <f>(Raw!C26)/((Raw!CC26*1000)^(1/2))</f>
        <v>176.18140246300297</v>
      </c>
      <c r="BR25" s="47">
        <f>(Raw!C26)/(Raw!CG26)</f>
        <v>0.29009837428462704</v>
      </c>
      <c r="BS25" s="47"/>
      <c r="BU25" s="49">
        <f>(Raw!C26)/((Raw!CC26*1000)^(1/3))</f>
        <v>290.2674885913226</v>
      </c>
      <c r="BV25" s="49">
        <f>(Raw!C26)/(Raw!CG26)</f>
        <v>0.29009837428462704</v>
      </c>
      <c r="BW25" s="49"/>
      <c r="BY25" s="51">
        <f>Raw!C26</f>
        <v>787.907184557047</v>
      </c>
      <c r="BZ25" s="51">
        <f>Raw!BS26</f>
        <v>0.33700000000000002</v>
      </c>
      <c r="CA25" s="51"/>
      <c r="CG25" s="55"/>
      <c r="CH25" s="55" t="e">
        <f t="shared" si="42"/>
        <v>#N/A</v>
      </c>
      <c r="CI25" s="55" t="e">
        <f>CI3</f>
        <v>#N/A</v>
      </c>
      <c r="CK25" s="55"/>
      <c r="CL25" s="55" t="e">
        <f t="shared" si="43"/>
        <v>#N/A</v>
      </c>
      <c r="CM25" s="55" t="e">
        <f>CM3</f>
        <v>#N/A</v>
      </c>
      <c r="CO25" s="57"/>
      <c r="CP25" s="57" t="e">
        <f t="shared" si="44"/>
        <v>#N/A</v>
      </c>
      <c r="CQ25" s="57" t="e">
        <f>CQ3</f>
        <v>#N/A</v>
      </c>
      <c r="CS25" s="57"/>
      <c r="CT25" s="57" t="e">
        <f t="shared" si="45"/>
        <v>#N/A</v>
      </c>
      <c r="CU25" s="57" t="e">
        <f>CU3</f>
        <v>#N/A</v>
      </c>
      <c r="CW25" s="57"/>
      <c r="CX25" s="57" t="e">
        <f t="shared" si="46"/>
        <v>#N/A</v>
      </c>
      <c r="CY25" s="57" t="e">
        <f>CY3</f>
        <v>#N/A</v>
      </c>
      <c r="DA25" s="57"/>
      <c r="DB25" s="57" t="e">
        <f t="shared" si="47"/>
        <v>#N/A</v>
      </c>
      <c r="DC25" s="57" t="e">
        <f>DC3</f>
        <v>#N/A</v>
      </c>
      <c r="DE25" s="57"/>
      <c r="DF25" s="57" t="e">
        <f t="shared" si="48"/>
        <v>#N/A</v>
      </c>
      <c r="DG25" s="57" t="e">
        <f>DG3</f>
        <v>#N/A</v>
      </c>
      <c r="DI25" s="59">
        <f t="shared" si="20"/>
        <v>3460</v>
      </c>
      <c r="DJ25" s="59">
        <f t="shared" si="0"/>
        <v>6.977926300175171</v>
      </c>
      <c r="DL25" s="25">
        <f t="shared" si="21"/>
        <v>3460</v>
      </c>
      <c r="DM25" s="25">
        <f t="shared" si="1"/>
        <v>8.5011902421234353</v>
      </c>
      <c r="DO25" s="39">
        <f t="shared" si="2"/>
        <v>20</v>
      </c>
      <c r="DP25" s="39">
        <f t="shared" si="3"/>
        <v>1.0807387862796833</v>
      </c>
      <c r="DQ25" s="39">
        <f t="shared" si="4"/>
        <v>1.6895991506515884E-4</v>
      </c>
      <c r="DS25" s="39">
        <f t="shared" si="5"/>
        <v>176.18140246300297</v>
      </c>
      <c r="DT25" s="39">
        <f t="shared" si="6"/>
        <v>1.0807387862796833</v>
      </c>
      <c r="DU25" s="39">
        <f t="shared" si="7"/>
        <v>1.6895991506515884E-4</v>
      </c>
      <c r="DW25" s="39">
        <f t="shared" si="8"/>
        <v>290.2674885913226</v>
      </c>
      <c r="DX25" s="39">
        <f t="shared" si="9"/>
        <v>1.0807387862796833</v>
      </c>
      <c r="DY25" s="39">
        <f t="shared" si="10"/>
        <v>1.6895991506515884E-4</v>
      </c>
      <c r="EA25" s="61">
        <f>Raw!N26</f>
        <v>0.87259194094272596</v>
      </c>
      <c r="EB25" s="61">
        <f>Raw!O26</f>
        <v>4.7505036609436502E-3</v>
      </c>
      <c r="EC25" s="61">
        <f>1/Raw!R26</f>
        <v>1.0807387862796833</v>
      </c>
      <c r="ED25" s="61">
        <f>1/(Raw!R26-Raw!S26)-1/(Raw!R26+Raw!S26)</f>
        <v>1.6895991506515884E-4</v>
      </c>
      <c r="EF25" s="62">
        <f>Raw!N26</f>
        <v>0.87259194094272596</v>
      </c>
      <c r="EG25" s="61">
        <f>Raw!O26</f>
        <v>4.7505036609436502E-3</v>
      </c>
      <c r="EH25" s="61">
        <f>1/Raw!AB26</f>
        <v>0.89043478260869569</v>
      </c>
      <c r="EI25" s="61">
        <f>1/(Raw!AB26-Raw!AC26)-1/(Raw!AB26+Raw!AC26)</f>
        <v>7.947501783078792E-4</v>
      </c>
      <c r="EK25" s="37">
        <f>Raw!CB26</f>
        <v>5.5232999999999999</v>
      </c>
      <c r="EL25" s="72">
        <f>(Raw!C26)/(Raw!CG26)</f>
        <v>0.29009837428462704</v>
      </c>
      <c r="EN25" s="37">
        <f>Raw!BS26</f>
        <v>0.33700000000000002</v>
      </c>
      <c r="EO25" s="72">
        <f>(Raw!C26)/(Raw!CG26)</f>
        <v>0.29009837428462704</v>
      </c>
      <c r="EQ25" s="64">
        <f>(Raw!C26)/((Raw!CC26*1000)^(1/3))</f>
        <v>290.2674885913226</v>
      </c>
      <c r="ER25" s="64">
        <f>Raw!BZ26</f>
        <v>296.22421407699602</v>
      </c>
      <c r="ET25" s="64">
        <f>Raw!BN26</f>
        <v>3.70298004424868</v>
      </c>
      <c r="EU25" s="64">
        <f>Raw!BZ26</f>
        <v>296.22421407699602</v>
      </c>
      <c r="EW25" s="66">
        <f>Raw!AI26</f>
        <v>6.2993007477361407E-5</v>
      </c>
      <c r="EX25" s="66">
        <f>Raw!BZ26</f>
        <v>296.22421407699602</v>
      </c>
      <c r="EZ25" s="73">
        <f>Raw!AI26</f>
        <v>6.2993007477361407E-5</v>
      </c>
      <c r="FA25" s="66">
        <f>Raw!F26</f>
        <v>0.16855503803219701</v>
      </c>
      <c r="FB25" s="66">
        <f>Raw!G26</f>
        <v>6.9688662227937806E-2</v>
      </c>
      <c r="FD25" s="66">
        <f>(Raw!C26)/((Raw!CC26*1000)^(1/3))</f>
        <v>290.2674885913226</v>
      </c>
      <c r="FE25" s="66">
        <f>(Raw!BZ26)*(Raw!AI26)</f>
        <v>1.8660054132327717E-2</v>
      </c>
      <c r="FG25" s="59">
        <f>Raw!CJ26</f>
        <v>78.629344185343498</v>
      </c>
      <c r="FH25" s="59">
        <f>Raw!BR26</f>
        <v>83.313999999999993</v>
      </c>
      <c r="FJ25" s="25">
        <f>Raw!CB26</f>
        <v>5.5232999999999999</v>
      </c>
      <c r="FK25" s="25">
        <f>(Raw!BR26)-(Raw!CJ26)</f>
        <v>4.6846558146564945</v>
      </c>
      <c r="FM25" s="68" t="str">
        <f t="shared" si="22"/>
        <v xml:space="preserve"> </v>
      </c>
      <c r="FN25" s="68">
        <f>(Raw!C26)/((Raw!CC26*1000)^(1/3))</f>
        <v>290.2674885913226</v>
      </c>
      <c r="FO25" s="68">
        <f>(10^($FM$2*Raw!CB26))*(Raw!D26)</f>
        <v>0.10519369745960779</v>
      </c>
      <c r="FP25" s="68">
        <f>(10^($FM$2*Raw!CB26))*(Raw!E26)</f>
        <v>3.1553707259950672E-2</v>
      </c>
      <c r="FR25" s="68" t="str">
        <f t="shared" si="23"/>
        <v xml:space="preserve"> </v>
      </c>
      <c r="FS25" s="74">
        <f>(Raw!C26)/((Raw!CC26*1000)^(1/3))</f>
        <v>290.2674885913226</v>
      </c>
      <c r="FT25" s="68">
        <f>(10^($FR$2*Raw!CB26))*(Raw!F26)</f>
        <v>0.15257883652868787</v>
      </c>
      <c r="FU25" s="68">
        <f>(10^($FR$2*Raw!CB26))*(Raw!G26)</f>
        <v>6.3083341359089912E-2</v>
      </c>
      <c r="FW25" s="68" t="str">
        <f t="shared" si="24"/>
        <v xml:space="preserve"> </v>
      </c>
      <c r="FX25" s="74">
        <f>(Raw!C26)/((Raw!CC26*1000)^(1/3))</f>
        <v>290.2674885913226</v>
      </c>
      <c r="FY25" s="74">
        <f>(10^($FW$2*Raw!CB26))*(Raw!BJ26)</f>
        <v>8.5564233911006829E-2</v>
      </c>
      <c r="FZ25" s="74">
        <f>(10^($FW$2*Raw!CB26))*(Raw!BK26)</f>
        <v>0.14417197760694525</v>
      </c>
      <c r="GB25" s="68" t="str">
        <f t="shared" si="25"/>
        <v xml:space="preserve"> </v>
      </c>
      <c r="GC25" s="74">
        <f>IF(  ( (10^($FR$2*Raw!CB26))*(Raw!BM26) )/( (10^($FR$2*Raw!CB26))*(Raw!BL26))&lt;0.9,(Raw!C26)/((Raw!CC26*1000)^(1/3)) )</f>
        <v>290.2674885913226</v>
      </c>
      <c r="GD25" s="74">
        <f>IF(  ( (10^($FR$2*Raw!CB26))*(Raw!BM26) )/( (10^($FR$2*Raw!CB26))*(Raw!BL26))&lt;0.9, (10^($GB$2*Raw!CB26))*(Raw!BL26) )</f>
        <v>15.307978619528267</v>
      </c>
      <c r="GE25" s="74">
        <f>IF( ( (10^($FR$2*Raw!CB26))*(Raw!BM26) )/( (10^($FR$2*Raw!CB26))*(Raw!BL26))&lt;0.9, (10^($FR$2*Raw!CB26))*(Raw!BM26) )</f>
        <v>10.563523454169779</v>
      </c>
      <c r="GG25" s="68" t="str">
        <f t="shared" si="26"/>
        <v xml:space="preserve"> </v>
      </c>
      <c r="GH25" s="74">
        <f>IF( ( (10^($GG$2*Raw!CB26))*(Raw!BO26) )/( (10^($GG$2*Raw!CB26))*(Raw!BN26))&lt;0.5,(Raw!C26)/((Raw!CC26*1000)^(1/3)))</f>
        <v>290.2674885913226</v>
      </c>
      <c r="GI25" s="74">
        <f>IF( ( (10^($GG$2*Raw!CB26))*(Raw!BO26) )/( (10^($GG$2*Raw!CB26))*(Raw!BN26))&lt;0.5,(10^($GG$2*Raw!CB26))*(Raw!BN26))</f>
        <v>3.3854165002975711</v>
      </c>
      <c r="GJ25" s="74">
        <f>IF( ( (10^($GG$2*Raw!CB26))*(Raw!BO26) )/( (10^($GG$2*Raw!CB26))*(Raw!BN26))&lt;0.5,(10^($GG$2*Raw!CB26))*(Raw!BO26))</f>
        <v>0.81908367914267322</v>
      </c>
      <c r="GL25">
        <f>(Raw!C26)/((Raw!CC26*1000)^(1/3))</f>
        <v>290.2674885913226</v>
      </c>
      <c r="GM25" s="75">
        <f>Raw!U26</f>
        <v>1.064453125</v>
      </c>
      <c r="GN25" s="75">
        <f>(LOG(Raw!CC26)+5)/25</f>
        <v>0.13204119982655926</v>
      </c>
      <c r="GO25">
        <f>(Raw!C26)/((Raw!CC26*1000)^(1/3))</f>
        <v>290.2674885913226</v>
      </c>
      <c r="GP25" s="75">
        <f>Raw!W26</f>
        <v>1.09375</v>
      </c>
      <c r="GR25">
        <f>(Raw!C26)/((Raw!CC26*1000)^(1/3))</f>
        <v>290.2674885913226</v>
      </c>
      <c r="GS25" s="75">
        <f>Raw!AE26</f>
        <v>1.6796875</v>
      </c>
      <c r="GU25">
        <f>(Raw!C26)/((Raw!CC26*1000)^(1/3))</f>
        <v>290.2674885913226</v>
      </c>
      <c r="GV25" s="75">
        <f>Raw!AG26</f>
        <v>2.021484375</v>
      </c>
      <c r="GX25">
        <f>(Raw!C26)/((Raw!CC26*1000)^(1/3))</f>
        <v>290.2674885913226</v>
      </c>
      <c r="GY25">
        <f>Raw!BQ26</f>
        <v>7.5</v>
      </c>
      <c r="HA25">
        <f>Raw!C26</f>
        <v>787.907184557047</v>
      </c>
      <c r="HB25" s="75">
        <f>Raw!U26</f>
        <v>1.064453125</v>
      </c>
      <c r="HC25" s="4"/>
      <c r="HD25">
        <f>Raw!C26</f>
        <v>787.907184557047</v>
      </c>
      <c r="HE25" s="75">
        <f>Raw!W26</f>
        <v>1.09375</v>
      </c>
      <c r="HG25">
        <f>Raw!C26</f>
        <v>787.907184557047</v>
      </c>
      <c r="HH25" s="75">
        <f>Raw!AE26</f>
        <v>1.6796875</v>
      </c>
      <c r="HJ25">
        <f>Raw!C26</f>
        <v>787.907184557047</v>
      </c>
      <c r="HK25" s="75">
        <f>Raw!AG26</f>
        <v>2.021484375</v>
      </c>
      <c r="HM25">
        <f>Raw!C26</f>
        <v>787.907184557047</v>
      </c>
      <c r="HN25">
        <f>Raw!BQ26</f>
        <v>7.5</v>
      </c>
      <c r="HP25">
        <f>Raw!CC26*1000</f>
        <v>20</v>
      </c>
      <c r="HQ25">
        <f>Raw!N26</f>
        <v>0.87259194094272596</v>
      </c>
      <c r="HR25">
        <f>MIN(ABS(Raw!CB26)/100,0.3)</f>
        <v>5.5232999999999997E-2</v>
      </c>
      <c r="HS25" t="str">
        <f>IF( Raw!CB26&gt;0,"@rgb(255,0,0)","@rgb(0,128,255)" )</f>
        <v>@rgb(255,0,0)</v>
      </c>
      <c r="HU25" t="str">
        <f t="shared" si="27"/>
        <v xml:space="preserve"> </v>
      </c>
      <c r="HV25" t="b">
        <f>IF(Raw!CC26&gt;7,(Raw!C26)/((Raw!CC26*1000)^(1/3)))</f>
        <v>0</v>
      </c>
      <c r="HW25" t="b">
        <f>IF(Raw!CC26&gt;7,(10^($FM$2*Raw!CB26))*(Raw!D26))</f>
        <v>0</v>
      </c>
      <c r="HX25" t="b">
        <f>IF(Raw!CC26&gt;7,(10^($HU$2*Raw!CB26))*(Raw!E26))</f>
        <v>0</v>
      </c>
      <c r="IA25" t="b">
        <f>IF(Raw!CC26&gt;7,(Raw!C26)/((Raw!CC26*1000)^(1/3)))</f>
        <v>0</v>
      </c>
      <c r="IB25" t="b">
        <f>IF(Raw!CC26&gt;7,(10^($HZ$2*Raw!CB26))*(Raw!F26))</f>
        <v>0</v>
      </c>
      <c r="IC25" t="b">
        <f>IF(Raw!CC26&gt;7,(10^($HZ$2*Raw!CB26))*(Raw!G26))</f>
        <v>0</v>
      </c>
      <c r="IF25" t="b">
        <f>IF(Raw!CC26&gt;7,(Raw!C26)/((Raw!CC26*1000)^(1/3)))</f>
        <v>0</v>
      </c>
      <c r="IG25" t="b">
        <f>IF(Raw!CC26&gt;7,(10^($IE$2*Raw!CB26))*(Raw!BJ26))</f>
        <v>0</v>
      </c>
      <c r="IH25" t="b">
        <f>IF(Raw!CC26&gt;7,(10^($IE$2*Raw!CB26))*(Raw!BK26))</f>
        <v>0</v>
      </c>
      <c r="IJ25" t="str">
        <f t="shared" si="28"/>
        <v xml:space="preserve"> </v>
      </c>
      <c r="IK25" t="b">
        <f>IF(Raw!CC26&gt;7,(Raw!C26)/((Raw!CC26*1000)^(1/3)))</f>
        <v>0</v>
      </c>
      <c r="IL25" t="b">
        <f>IF(Raw!CC26&gt;7,(10^($IJ$2*Raw!CB26))*(Raw!BL26))</f>
        <v>0</v>
      </c>
      <c r="IM25" t="b">
        <f>IF(Raw!CC26&gt;7,(10^($IJ$2*Raw!CB26))*(Raw!BM26))</f>
        <v>0</v>
      </c>
      <c r="IO25" t="str">
        <f t="shared" si="29"/>
        <v xml:space="preserve"> </v>
      </c>
      <c r="IP25" t="b">
        <f>IF(Raw!CC26&gt;7,(Raw!C26)/((Raw!CC26*1000)^(1/3)))</f>
        <v>0</v>
      </c>
      <c r="IQ25" t="b">
        <f>IF(Raw!CC26&gt;7,(10^($IO$2*Raw!CB26))*(Raw!BN26))</f>
        <v>0</v>
      </c>
      <c r="IR25" t="b">
        <f>IF(Raw!CC26&gt;7,(10^($IO$2*Raw!CB26))*(Raw!BO26))</f>
        <v>0</v>
      </c>
      <c r="IT25" s="68" t="str">
        <f t="shared" si="30"/>
        <v xml:space="preserve"> </v>
      </c>
      <c r="IU25" s="68">
        <f>IF(Raw!CC26&lt;3.5,(Raw!C26)/((Raw!CC26*1000)^(1/3)))</f>
        <v>290.2674885913226</v>
      </c>
      <c r="IV25" s="68">
        <f>IF(Raw!CC26&lt;3.5,(10^($IT$2*Raw!CB26))*(Raw!D26))</f>
        <v>0.10550185103580732</v>
      </c>
      <c r="IW25" s="68">
        <f>IF(Raw!CC26&lt;3.5,(10^($IT$2*Raw!CB26))*(Raw!E26))</f>
        <v>3.1646140437691581E-2</v>
      </c>
      <c r="IY25" s="68" t="str">
        <f t="shared" si="31"/>
        <v xml:space="preserve"> </v>
      </c>
      <c r="IZ25" s="74">
        <f>IF(Raw!CC26&lt;3.5,(Raw!C26)/((Raw!CC26*1000)^(1/3)))</f>
        <v>290.2674885913226</v>
      </c>
      <c r="JA25" s="68">
        <f>IF(Raw!CC26&lt;3.5,(10^($IY$2*Raw!CB26))*(Raw!F26))</f>
        <v>0.15312313879568878</v>
      </c>
      <c r="JB25" s="68">
        <f>IF(Raw!CC26&lt;3.5,(10^($IY$2*Raw!CB26))*(Raw!G26))</f>
        <v>6.3308381780769168E-2</v>
      </c>
      <c r="JD25" s="68" t="str">
        <f t="shared" si="32"/>
        <v xml:space="preserve"> </v>
      </c>
      <c r="JE25" s="74">
        <f>IF(Raw!CC26&lt;3.5,(Raw!C26)/((Raw!CC26*1000)^(1/3)))</f>
        <v>290.2674885913226</v>
      </c>
      <c r="JF25" s="74">
        <f>IF(Raw!CC26&lt;3.5,(10^($JD$2*Raw!CB26))*(Raw!BJ26))</f>
        <v>8.4762747267841637E-2</v>
      </c>
      <c r="JG25" s="74">
        <f>IF(Raw!CC26&lt;3.5,(10^($JD$2*Raw!CB26))*(Raw!BK26))</f>
        <v>0.14282150780094127</v>
      </c>
      <c r="JI25" s="68" t="str">
        <f t="shared" si="33"/>
        <v xml:space="preserve"> </v>
      </c>
      <c r="JJ25" s="74">
        <f>IF( AND( Raw!CC26&lt;3.5, ( (10^($JI$2*Raw!CB26))*(Raw!BM26) )/( (10^($JI$2*Raw!CB26))*(Raw!BL26))&lt;0.9 ),(Raw!C26)/((Raw!CC26*1000)^(1/3)) )</f>
        <v>290.2674885913226</v>
      </c>
      <c r="JK25" s="74">
        <f>IF( AND( Raw!CC26&lt;3.5, ( (10^($JI$2*Raw!CB26))*(Raw!BM26) )/( (10^($JI$2*Raw!CB26))*(Raw!BL26))&lt;0.9 ), (10^($JI$2*Raw!CB26))*(Raw!BL26) )</f>
        <v>15.7824261917741</v>
      </c>
      <c r="JL25" s="74">
        <f>IF( AND( Raw!CC26&lt;3.5, ( (10^($JI$2*Raw!CB26))*(Raw!BM26) )/( (10^($JI$2*Raw!CB26))*(Raw!BL26))&lt;0.9 ), (10^($JI$2*Raw!CB26))*(Raw!BM26) )</f>
        <v>11.363511162916932</v>
      </c>
      <c r="JN25" s="68" t="str">
        <f t="shared" si="34"/>
        <v xml:space="preserve"> </v>
      </c>
      <c r="JO25" s="74">
        <f>IF( AND( Raw!CC26&lt;3.5, ( (10^($JN$2*Raw!CB26))*(Raw!BO26) )/( (10^($JN$2*Raw!CB26))*(Raw!BN26))&lt;0.5 ),(Raw!C26)/((Raw!CC26*1000)^(1/3)))</f>
        <v>290.2674885913226</v>
      </c>
      <c r="JP25" s="74">
        <f>IF( AND( Raw!CC26&lt;3.5, ( (10^($JN$2*Raw!CB26))*(Raw!BO26) )/( (10^($JN$2*Raw!CB26))*(Raw!BN26))&lt;0.5 ),(10^($JN$2*Raw!CB26))*(Raw!BN26))</f>
        <v>3.6631657216634843</v>
      </c>
      <c r="JQ25" s="74">
        <f>IF( AND( Raw!CC26&lt;3.5, ( (10^($JN$2*Raw!CB26))*(Raw!BO26) )/( (10^($JN$2*Raw!CB26))*(Raw!BN26))&lt;0.5 ),(10^($JN$2*Raw!CB26))*(Raw!BO26))</f>
        <v>0.88628363935300725</v>
      </c>
      <c r="JS25">
        <v>210</v>
      </c>
      <c r="JW25">
        <v>210</v>
      </c>
      <c r="JX25">
        <v>2.3562799616490899</v>
      </c>
      <c r="JY25" s="76">
        <v>2.3562799616490899</v>
      </c>
      <c r="KA25">
        <v>210</v>
      </c>
      <c r="KB25">
        <v>2.3562799616490899</v>
      </c>
      <c r="KC25">
        <v>2.3562799616490899</v>
      </c>
      <c r="KE25">
        <v>18420</v>
      </c>
      <c r="KF25">
        <v>13.0012818840144</v>
      </c>
      <c r="KG25">
        <v>2.2915865528078299</v>
      </c>
      <c r="KI25">
        <v>18420</v>
      </c>
      <c r="KJ25">
        <v>12.1984178687762</v>
      </c>
      <c r="KK25" s="10" t="s">
        <v>805</v>
      </c>
      <c r="KM25">
        <v>18420</v>
      </c>
      <c r="KN25">
        <v>13.0031746031746</v>
      </c>
      <c r="KO25">
        <v>6.0026264019305596E-4</v>
      </c>
      <c r="KQ25">
        <f>Raw!CC26*1000</f>
        <v>20</v>
      </c>
      <c r="KR25">
        <f>Raw!N26</f>
        <v>0.87259194094272596</v>
      </c>
      <c r="KS25">
        <f>(1/ABS(Raw!BL26))*2</f>
        <v>0.12339925328150304</v>
      </c>
      <c r="KU25">
        <f>Raw!CC26*1000</f>
        <v>20</v>
      </c>
      <c r="KV25">
        <f>Raw!N26</f>
        <v>0.87259194094272596</v>
      </c>
      <c r="KW25">
        <f>MIN(1/ABS(Raw!BN26)/2,0.8)</f>
        <v>0.13502638254196911</v>
      </c>
      <c r="KY25">
        <f>Raw!CC26*1000</f>
        <v>20</v>
      </c>
      <c r="KZ25">
        <f>Raw!CP26</f>
        <v>0.88952802390615704</v>
      </c>
      <c r="LA25">
        <f t="shared" si="11"/>
        <v>0.87259194094272596</v>
      </c>
      <c r="NJ25" s="76"/>
      <c r="NV25" s="76"/>
      <c r="OH25" s="76"/>
      <c r="OT25" s="76"/>
      <c r="PF25" s="76"/>
      <c r="PR25" s="76"/>
      <c r="QD25" s="76"/>
      <c r="QP25" s="76"/>
      <c r="RB25" s="76"/>
      <c r="RN25" s="76"/>
      <c r="RZ25" s="76"/>
      <c r="SL25" s="76"/>
      <c r="SX25" s="76"/>
      <c r="TJ25" s="76"/>
      <c r="TV25" s="76"/>
      <c r="UF25">
        <f>IF(Raw!CC26&lt;3.5,Raw!C26)</f>
        <v>787.907184557047</v>
      </c>
      <c r="UH25">
        <f t="shared" si="49"/>
        <v>4109.662161279969</v>
      </c>
      <c r="UI25">
        <f>UI3</f>
        <v>1</v>
      </c>
      <c r="UK25" t="b">
        <f>IF(Raw!CC26&gt;7,Raw!C26)</f>
        <v>0</v>
      </c>
      <c r="UM25">
        <f t="shared" si="50"/>
        <v>8202.1920764785682</v>
      </c>
      <c r="UN25">
        <f>UN3</f>
        <v>1</v>
      </c>
      <c r="UP25">
        <f>Raw!C26</f>
        <v>787.907184557047</v>
      </c>
      <c r="UR25">
        <f t="shared" si="51"/>
        <v>7773.373842648828</v>
      </c>
      <c r="US25">
        <f>US3</f>
        <v>1</v>
      </c>
      <c r="UU25" t="str">
        <f t="shared" si="54"/>
        <v xml:space="preserve"> </v>
      </c>
      <c r="UV25">
        <f>IF(AND(Raw!BL26&lt;$UU$3,Raw!BL26&gt;$UU$4),(Raw!C26)/((Raw!CC26*1000)^(1/3)))</f>
        <v>290.2674885913226</v>
      </c>
      <c r="UW25">
        <f>IF(AND(Raw!BL26&lt;$UU$3,Raw!BL26&gt;$UU$4),(10^($UU$2*Raw!CB26))*(Raw!D26))</f>
        <v>0.10519369745960779</v>
      </c>
      <c r="UX25">
        <f>IF(AND(Raw!BL26&lt;$UU$3,Raw!BL26&gt;$UU$4),(10^($FM$2*Raw!CB26))*(Raw!E26))</f>
        <v>3.1553707259950672E-2</v>
      </c>
      <c r="UZ25">
        <f>Raw!C26</f>
        <v>787.907184557047</v>
      </c>
      <c r="VA25">
        <f>((LOG10(Raw!CC27))+ABS(LOG10(MIN(Raw!CC$3:$CC224)))+0.3)/5</f>
        <v>0.24061799739838871</v>
      </c>
      <c r="VB25">
        <f>Raw!BQ26</f>
        <v>7.5</v>
      </c>
      <c r="VE25">
        <f>(Raw!C26)/((Raw!CC26)^(1/2))</f>
        <v>5571.3451314588856</v>
      </c>
      <c r="VF25">
        <f>((LOG10(Raw!CC27))+ABS(LOG10(MIN(Raw!CC$3:$CC224)))+0.3)/5</f>
        <v>0.24061799739838871</v>
      </c>
      <c r="VG25">
        <f>Raw!BQ26</f>
        <v>7.5</v>
      </c>
      <c r="VK25">
        <f>(Raw!C26)/((Raw!CC26)^(1/2))</f>
        <v>5571.3451314588856</v>
      </c>
      <c r="VL25">
        <f>Raw!BZ26</f>
        <v>296.22421407699602</v>
      </c>
      <c r="VM25">
        <f>MIN(Raw!BL27/150,0.6)</f>
        <v>0.49693673025945334</v>
      </c>
      <c r="VO25">
        <f>(Raw!C26)/((Raw!CC26)^(1/2))</f>
        <v>5571.3451314588856</v>
      </c>
      <c r="VP25">
        <f>Raw!BZ26</f>
        <v>296.22421407699602</v>
      </c>
      <c r="VQ25">
        <f>MIN(Raw!BN27/50,0.6)</f>
        <v>0.130215327720166</v>
      </c>
      <c r="VS25">
        <f>(Raw!C26)/((Raw!CC26)^(1/2))</f>
        <v>5571.3451314588856</v>
      </c>
      <c r="VT25">
        <f>Raw!BZ26</f>
        <v>296.22421407699602</v>
      </c>
      <c r="VU25">
        <f>(LOG10(Raw!AS27)-LOG10(MIN(Raw!AS$3:AS$200)) + 0.1)/10</f>
        <v>0.19930475824217281</v>
      </c>
      <c r="VW25">
        <f>Raw!CB26</f>
        <v>5.5232999999999999</v>
      </c>
      <c r="VX25">
        <f>IF(ABS((Raw!BR26)-(Raw!CJ26))=343.0818,16.89,ABS((Raw!BR26)-(Raw!CJ26)))</f>
        <v>4.6846558146564945</v>
      </c>
      <c r="VY25">
        <f>(LOG10(Raw!C27)-LOG10(MIN(Raw!C$3:C$200)))/2</f>
        <v>3.7577882890827752E-2</v>
      </c>
      <c r="WA25" s="78">
        <v>39004</v>
      </c>
      <c r="WB25">
        <f t="shared" si="12"/>
        <v>10</v>
      </c>
      <c r="WF25">
        <v>0.66</v>
      </c>
      <c r="WG25">
        <f t="shared" si="13"/>
        <v>-0.18045606445813131</v>
      </c>
      <c r="WN25">
        <f t="shared" si="36"/>
        <v>4600</v>
      </c>
      <c r="WO25">
        <f t="shared" si="14"/>
        <v>2.3318338149234119</v>
      </c>
      <c r="WQ25">
        <f>Raw!BP26</f>
        <v>0.18</v>
      </c>
      <c r="WR25">
        <f>Raw!BZ26</f>
        <v>296.22421407699602</v>
      </c>
      <c r="WT25">
        <f>Raw!N26</f>
        <v>0.87259194094272596</v>
      </c>
      <c r="WU25">
        <f>Raw!CP26</f>
        <v>0.88952802390615704</v>
      </c>
      <c r="WV25">
        <f t="shared" si="15"/>
        <v>1.6936082963431076E-2</v>
      </c>
      <c r="WX25">
        <f>Raw!C26</f>
        <v>787.907184557047</v>
      </c>
      <c r="WY25">
        <f>Raw!BP26</f>
        <v>0.18</v>
      </c>
      <c r="WZ25">
        <f>((LOG10(Raw!CC27))+ABS(LOG10(MIN(Raw!CC$3:$CC224)))+0.3)/5</f>
        <v>0.24061799739838871</v>
      </c>
      <c r="XD25">
        <f t="shared" si="37"/>
        <v>4600</v>
      </c>
      <c r="XE25">
        <f t="shared" si="16"/>
        <v>0.17546625007197481</v>
      </c>
      <c r="XG25">
        <f>(Raw!C26)/((Raw!CC26)^(1/2))</f>
        <v>5571.3451314588856</v>
      </c>
      <c r="XH25">
        <f>Raw!BP26</f>
        <v>0.18</v>
      </c>
      <c r="XL25">
        <f t="shared" si="38"/>
        <v>4600</v>
      </c>
      <c r="XM25">
        <f t="shared" si="17"/>
        <v>0.68717609533332613</v>
      </c>
      <c r="XR25">
        <f>Raw!CB26</f>
        <v>5.5232999999999999</v>
      </c>
      <c r="XS25">
        <f>IF(ABS((Raw!BR26)-(Raw!CJ26))=343.0818,16.89,(Raw!BR26)-(Raw!CJ26))</f>
        <v>4.6846558146564945</v>
      </c>
      <c r="XT25">
        <f>(LOG10(Raw!C27)-LOG10(MIN(Raw!C$3:C$200)))/2</f>
        <v>3.7577882890827752E-2</v>
      </c>
      <c r="XW25">
        <f t="shared" si="39"/>
        <v>4600</v>
      </c>
      <c r="XX25">
        <f t="shared" si="18"/>
        <v>5.2679023747146694</v>
      </c>
      <c r="YC25">
        <v>787.907184557047</v>
      </c>
      <c r="YD25">
        <f>Raw!CC26</f>
        <v>0.02</v>
      </c>
      <c r="YE25">
        <f>((LOG10(Raw!CC27))+ABS(LOG10(MIN(Raw!CC$3:$CC224)))+0.3)/5</f>
        <v>0.24061799739838871</v>
      </c>
      <c r="YF25">
        <v>3.2283934228508698E-2</v>
      </c>
      <c r="YG25">
        <v>1.40121242311236E-2</v>
      </c>
      <c r="YH25">
        <v>6.2286787870129198E-3</v>
      </c>
      <c r="YI25">
        <v>2.6272732933356698E-3</v>
      </c>
      <c r="YJ25">
        <v>8.7405063430010595E-4</v>
      </c>
      <c r="YP25">
        <v>2</v>
      </c>
      <c r="YT25">
        <v>787.907184557047</v>
      </c>
      <c r="YU25">
        <v>0.02</v>
      </c>
      <c r="YV25" s="79">
        <v>7.9428282965818402E-7</v>
      </c>
      <c r="YY25">
        <v>600</v>
      </c>
      <c r="YZ25" s="80">
        <v>1.37310221608386E-7</v>
      </c>
      <c r="ZE25">
        <v>1783.9385510623599</v>
      </c>
      <c r="ZF25">
        <v>1.1217445246866401E-3</v>
      </c>
      <c r="ZK25">
        <f t="shared" si="40"/>
        <v>4620</v>
      </c>
      <c r="ZL25" s="81">
        <f t="shared" si="19"/>
        <v>10053.772711088413</v>
      </c>
    </row>
    <row r="26" spans="1:688">
      <c r="A26" s="37">
        <f>Raw!CC27*1000</f>
        <v>160</v>
      </c>
      <c r="B26" s="37">
        <f>Raw!N27</f>
        <v>1.70613092969418</v>
      </c>
      <c r="C26" s="37">
        <f>Raw!O27</f>
        <v>0.203868460287424</v>
      </c>
      <c r="E26" s="37">
        <f>(Raw!C27)/((Raw!CC27*1000)^(1/2))</f>
        <v>30.331559477722632</v>
      </c>
      <c r="F26" s="37">
        <f>Raw!N27</f>
        <v>1.70613092969418</v>
      </c>
      <c r="G26" s="37">
        <f>Raw!O27</f>
        <v>0.203868460287424</v>
      </c>
      <c r="I26" s="37">
        <f>(Raw!C27)/((Raw!CC27*1000)^(1/3))</f>
        <v>70.672112019957595</v>
      </c>
      <c r="J26" s="37">
        <f>Raw!N27</f>
        <v>1.70613092969418</v>
      </c>
      <c r="K26" s="37">
        <f>Raw!O27</f>
        <v>0.203868460287424</v>
      </c>
      <c r="M26" s="39">
        <f>Raw!CC27*1000</f>
        <v>160</v>
      </c>
      <c r="N26" s="39">
        <f>1/(Raw!R27)</f>
        <v>3.2</v>
      </c>
      <c r="O26" s="39">
        <f>IF(1/(Raw!R27-Raw!S27)-1/(Raw!R27+Raw!S27)&gt;0,1/(Raw!R27-Raw!S27)-1/(Raw!R27+Raw!S27),2)</f>
        <v>2.0136460817202551E-2</v>
      </c>
      <c r="Q26" s="39">
        <f>(Raw!C27)/((Raw!CC27*1000)^(1/2))</f>
        <v>30.331559477722632</v>
      </c>
      <c r="R26" s="39">
        <f>1/(Raw!R27)</f>
        <v>3.2</v>
      </c>
      <c r="S26" s="39">
        <f>IF(1/(Raw!R27-Raw!S27)-1/(Raw!R27+Raw!S27)&gt;0,1/(Raw!R27-Raw!S27)-1/(Raw!R27+Raw!S27),2)</f>
        <v>2.0136460817202551E-2</v>
      </c>
      <c r="U26" s="39">
        <f>(Raw!C27)/((Raw!CC27*1000)^(1/3))</f>
        <v>70.672112019957595</v>
      </c>
      <c r="V26" s="39">
        <f>1/(Raw!R27)</f>
        <v>3.2</v>
      </c>
      <c r="W26" s="39">
        <f>IF(1/(Raw!R27-Raw!S27)-1/(Raw!R27+Raw!S27)&gt;0,1/(Raw!R27-Raw!S27)-1/(Raw!R27+Raw!S27),2)</f>
        <v>2.0136460817202551E-2</v>
      </c>
      <c r="Y26" s="41">
        <f>Raw!CC27*1000</f>
        <v>160</v>
      </c>
      <c r="Z26" s="41">
        <f>1/(Raw!AB27)</f>
        <v>1.4628571428571429</v>
      </c>
      <c r="AA26" s="41">
        <f>IF(1/(Raw!AB27-Raw!AC27)-1/(Raw!AB27+Raw!AC27)&gt;0,1/(Raw!AB27-Raw!AC27)-1/(Raw!AB27+Raw!AC27),5)</f>
        <v>9.6179695086973105E-4</v>
      </c>
      <c r="AC26" s="41">
        <f>(Raw!C27)/((Raw!CC27*1000)^(1/2))</f>
        <v>30.331559477722632</v>
      </c>
      <c r="AD26" s="41">
        <f>1/(Raw!AB27)</f>
        <v>1.4628571428571429</v>
      </c>
      <c r="AE26" s="41">
        <f>IF(1/(Raw!AB27-Raw!AC27)-1/(Raw!AB27+Raw!AC27)&gt;0,1/(Raw!AB27-Raw!AC27)-1/(Raw!AB27+Raw!AC27),5)</f>
        <v>9.6179695086973105E-4</v>
      </c>
      <c r="AG26" s="41">
        <f>(Raw!C27)/((Raw!CC27*1000)^(1/3))</f>
        <v>70.672112019957595</v>
      </c>
      <c r="AH26" s="41">
        <f>1/(Raw!AB27)</f>
        <v>1.4628571428571429</v>
      </c>
      <c r="AI26" s="41">
        <f>IF(1/(Raw!AB27-Raw!AC27)-1/(Raw!AB27+Raw!AC27)&gt;0,1/(Raw!AB27-Raw!AC27)-1/(Raw!AB27+Raw!AC27),5)</f>
        <v>9.6179695086973105E-4</v>
      </c>
      <c r="AK26" s="43">
        <f>Raw!CC27*1000</f>
        <v>160</v>
      </c>
      <c r="AL26" s="43">
        <f>Raw!BL27</f>
        <v>74.540509538918002</v>
      </c>
      <c r="AM26" s="43">
        <f>Raw!BM27</f>
        <v>47.4061149758911</v>
      </c>
      <c r="AO26" s="43">
        <f>(Raw!C27)/((Raw!CC27*1000)^(1/2))</f>
        <v>30.331559477722632</v>
      </c>
      <c r="AP26" s="43">
        <f>Raw!BL27</f>
        <v>74.540509538918002</v>
      </c>
      <c r="AQ26" s="43">
        <f>Raw!BM27</f>
        <v>47.4061149758911</v>
      </c>
      <c r="AS26" s="43">
        <f>(Raw!C27)/((Raw!CC27*1000)^(1/3))</f>
        <v>70.672112019957595</v>
      </c>
      <c r="AT26" s="43">
        <f>Raw!BL27</f>
        <v>74.540509538918002</v>
      </c>
      <c r="AU26" s="43">
        <f>Raw!BM27</f>
        <v>47.4061149758911</v>
      </c>
      <c r="AW26" s="21">
        <f>Raw!CC27*1000</f>
        <v>160</v>
      </c>
      <c r="AX26" s="21">
        <f>Raw!BN27</f>
        <v>6.5107663860083003</v>
      </c>
      <c r="AY26" s="21">
        <f>Raw!BO27</f>
        <v>1.29925080610627</v>
      </c>
      <c r="BA26" s="21">
        <f>(Raw!C27)/((Raw!CC27*1000)^(1/2))</f>
        <v>30.331559477722632</v>
      </c>
      <c r="BB26" s="21">
        <f>Raw!BN27</f>
        <v>6.5107663860083003</v>
      </c>
      <c r="BC26" s="21">
        <f>Raw!BO27</f>
        <v>1.29925080610627</v>
      </c>
      <c r="BE26" s="21">
        <f>(Raw!C27)/((Raw!CC27*1000)^(1/3))</f>
        <v>70.672112019957595</v>
      </c>
      <c r="BF26" s="21">
        <f>Raw!BN27</f>
        <v>6.5107663860083003</v>
      </c>
      <c r="BG26" s="21">
        <f>Raw!BO27</f>
        <v>1.29925080610627</v>
      </c>
      <c r="BI26" s="46">
        <f>Raw!C27</f>
        <v>383.66725173788302</v>
      </c>
      <c r="BJ26" s="46">
        <f>(Raw!C27)/(Raw!CG27)</f>
        <v>0.20988361692444366</v>
      </c>
      <c r="BK26" s="46"/>
      <c r="BM26" s="47">
        <f>Raw!CC27*1000</f>
        <v>160</v>
      </c>
      <c r="BN26" s="47">
        <f>(Raw!C27)/(Raw!CG27)</f>
        <v>0.20988361692444366</v>
      </c>
      <c r="BO26" s="47"/>
      <c r="BQ26" s="46">
        <f>(Raw!C27)/((Raw!CC27*1000)^(1/2))</f>
        <v>30.331559477722632</v>
      </c>
      <c r="BR26" s="47">
        <f>(Raw!C27)/(Raw!CG27)</f>
        <v>0.20988361692444366</v>
      </c>
      <c r="BS26" s="47"/>
      <c r="BU26" s="49">
        <f>(Raw!C27)/((Raw!CC27*1000)^(1/3))</f>
        <v>70.672112019957595</v>
      </c>
      <c r="BV26" s="49">
        <f>(Raw!C27)/(Raw!CG27)</f>
        <v>0.20988361692444366</v>
      </c>
      <c r="BW26" s="49"/>
      <c r="BY26" s="51">
        <f>Raw!C27</f>
        <v>383.66725173788302</v>
      </c>
      <c r="BZ26" s="51">
        <f>Raw!BS27</f>
        <v>0.373</v>
      </c>
      <c r="CA26" s="51"/>
      <c r="CG26" s="55"/>
      <c r="CH26" s="55" t="e">
        <f t="shared" si="42"/>
        <v>#N/A</v>
      </c>
      <c r="CI26" s="55" t="e">
        <f>CI3</f>
        <v>#N/A</v>
      </c>
      <c r="CK26" s="55"/>
      <c r="CL26" s="55" t="e">
        <f t="shared" si="43"/>
        <v>#N/A</v>
      </c>
      <c r="CM26" s="55" t="e">
        <f>CM3</f>
        <v>#N/A</v>
      </c>
      <c r="CO26" s="57"/>
      <c r="CP26" s="57" t="e">
        <f t="shared" si="44"/>
        <v>#N/A</v>
      </c>
      <c r="CQ26" s="57" t="e">
        <f>CQ3</f>
        <v>#N/A</v>
      </c>
      <c r="CS26" s="57"/>
      <c r="CT26" s="57" t="e">
        <f t="shared" si="45"/>
        <v>#N/A</v>
      </c>
      <c r="CU26" s="57" t="e">
        <f>CU3</f>
        <v>#N/A</v>
      </c>
      <c r="CW26" s="57"/>
      <c r="CX26" s="57" t="e">
        <f t="shared" si="46"/>
        <v>#N/A</v>
      </c>
      <c r="CY26" s="57" t="e">
        <f>CY3</f>
        <v>#N/A</v>
      </c>
      <c r="DA26" s="57"/>
      <c r="DB26" s="57" t="e">
        <f t="shared" si="47"/>
        <v>#N/A</v>
      </c>
      <c r="DC26" s="57" t="e">
        <f>DC3</f>
        <v>#N/A</v>
      </c>
      <c r="DE26" s="57"/>
      <c r="DF26" s="57" t="e">
        <f t="shared" si="48"/>
        <v>#N/A</v>
      </c>
      <c r="DG26" s="57" t="e">
        <f>DG3</f>
        <v>#N/A</v>
      </c>
      <c r="DI26" s="59">
        <f t="shared" si="20"/>
        <v>3610</v>
      </c>
      <c r="DJ26" s="59">
        <f t="shared" si="0"/>
        <v>7.0671559107473323</v>
      </c>
      <c r="DL26" s="25">
        <f t="shared" si="21"/>
        <v>3610</v>
      </c>
      <c r="DM26" s="25">
        <f t="shared" si="1"/>
        <v>8.5887842285395593</v>
      </c>
      <c r="DO26" s="39">
        <f t="shared" si="2"/>
        <v>160</v>
      </c>
      <c r="DP26" s="39">
        <f t="shared" si="3"/>
        <v>3.2</v>
      </c>
      <c r="DQ26" s="39">
        <f t="shared" si="4"/>
        <v>2.0136460817202551E-2</v>
      </c>
      <c r="DS26" s="39">
        <f t="shared" si="5"/>
        <v>30.331559477722632</v>
      </c>
      <c r="DT26" s="39">
        <f t="shared" si="6"/>
        <v>3.2</v>
      </c>
      <c r="DU26" s="39">
        <f t="shared" si="7"/>
        <v>2.0136460817202551E-2</v>
      </c>
      <c r="DW26" s="39">
        <f t="shared" si="8"/>
        <v>70.672112019957595</v>
      </c>
      <c r="DX26" s="39">
        <f t="shared" si="9"/>
        <v>3.2</v>
      </c>
      <c r="DY26" s="39">
        <f t="shared" si="10"/>
        <v>2.0136460817202551E-2</v>
      </c>
      <c r="EA26" s="61">
        <f>Raw!N27</f>
        <v>1.70613092969418</v>
      </c>
      <c r="EB26" s="61">
        <f>Raw!O27</f>
        <v>0.203868460287424</v>
      </c>
      <c r="EC26" s="61">
        <f>1/Raw!R27</f>
        <v>3.2</v>
      </c>
      <c r="ED26" s="61">
        <f>1/(Raw!R27-Raw!S27)-1/(Raw!R27+Raw!S27)</f>
        <v>2.0136460817202551E-2</v>
      </c>
      <c r="EF26" s="62">
        <f>Raw!N27</f>
        <v>1.70613092969418</v>
      </c>
      <c r="EG26" s="61">
        <f>Raw!O27</f>
        <v>0.203868460287424</v>
      </c>
      <c r="EH26" s="61">
        <f>1/Raw!AB27</f>
        <v>1.4628571428571429</v>
      </c>
      <c r="EI26" s="61">
        <f>1/(Raw!AB27-Raw!AC27)-1/(Raw!AB27+Raw!AC27)</f>
        <v>9.6179695086973105E-4</v>
      </c>
      <c r="EK26" s="37">
        <f>Raw!CB27</f>
        <v>52.4833</v>
      </c>
      <c r="EL26" s="72">
        <f>(Raw!C27)/(Raw!CG27)</f>
        <v>0.20988361692444366</v>
      </c>
      <c r="EN26" s="37">
        <f>Raw!BS27</f>
        <v>0.373</v>
      </c>
      <c r="EO26" s="72">
        <f>(Raw!C27)/(Raw!CG27)</f>
        <v>0.20988361692444366</v>
      </c>
      <c r="EQ26" s="64">
        <f>(Raw!C27)/((Raw!CC27*1000)^(1/3))</f>
        <v>70.672112019957595</v>
      </c>
      <c r="ER26" s="64">
        <f>Raw!BZ27</f>
        <v>277.265220999718</v>
      </c>
      <c r="ET26" s="64">
        <f>Raw!BN27</f>
        <v>6.5107663860083003</v>
      </c>
      <c r="EU26" s="64">
        <f>Raw!BZ27</f>
        <v>277.265220999718</v>
      </c>
      <c r="EW26" s="66">
        <f>Raw!AI27</f>
        <v>3.1908948355629102E-3</v>
      </c>
      <c r="EX26" s="66">
        <f>Raw!BZ27</f>
        <v>277.265220999718</v>
      </c>
      <c r="EZ26" s="73">
        <f>Raw!AI27</f>
        <v>3.1908948355629102E-3</v>
      </c>
      <c r="FA26" s="66">
        <f>Raw!F27</f>
        <v>1.65108544102493</v>
      </c>
      <c r="FB26" s="66">
        <f>Raw!G27</f>
        <v>0.36056782083488598</v>
      </c>
      <c r="FD26" s="66">
        <f>(Raw!C27)/((Raw!CC27*1000)^(1/3))</f>
        <v>70.672112019957595</v>
      </c>
      <c r="FE26" s="66">
        <f>(Raw!BZ27)*(Raw!AI27)</f>
        <v>0.88472416176920909</v>
      </c>
      <c r="FG26" s="59">
        <f>Raw!CJ27</f>
        <v>92.277781526501101</v>
      </c>
      <c r="FH26" s="59">
        <f>Raw!BR27</f>
        <v>76.66</v>
      </c>
      <c r="FJ26" s="25">
        <f>Raw!CB27</f>
        <v>52.4833</v>
      </c>
      <c r="FK26" s="25">
        <f>(Raw!BR27)-(Raw!CJ27)</f>
        <v>-15.617781526501105</v>
      </c>
      <c r="FM26" s="68" t="str">
        <f t="shared" si="22"/>
        <v xml:space="preserve"> </v>
      </c>
      <c r="FN26" s="68">
        <f>(Raw!C27)/((Raw!CC27*1000)^(1/3))</f>
        <v>70.672112019957595</v>
      </c>
      <c r="FO26" s="68">
        <f>(10^($FM$2*Raw!CB27))*(Raw!D27)</f>
        <v>0.42691260205426873</v>
      </c>
      <c r="FP26" s="68">
        <f>(10^($FM$2*Raw!CB27))*(Raw!E27)</f>
        <v>7.0240440983107652E-2</v>
      </c>
      <c r="FR26" s="68" t="str">
        <f t="shared" si="23"/>
        <v xml:space="preserve"> </v>
      </c>
      <c r="FS26" s="74">
        <f>(Raw!C27)/((Raw!CC27*1000)^(1/3))</f>
        <v>70.672112019957595</v>
      </c>
      <c r="FT26" s="68">
        <f>(10^($FR$2*Raw!CB27))*(Raw!F27)</f>
        <v>0.64095170757308106</v>
      </c>
      <c r="FU26" s="68">
        <f>(10^($FR$2*Raw!CB27))*(Raw!G27)</f>
        <v>0.13997250215988999</v>
      </c>
      <c r="FW26" s="68" t="str">
        <f t="shared" si="24"/>
        <v xml:space="preserve"> </v>
      </c>
      <c r="FX26" s="74">
        <f>(Raw!C27)/((Raw!CC27*1000)^(1/3))</f>
        <v>70.672112019957595</v>
      </c>
      <c r="FY26" s="74">
        <f>(10^($FW$2*Raw!CB27))*(Raw!BJ27)</f>
        <v>0.13331853588226972</v>
      </c>
      <c r="FZ26" s="74">
        <f>(10^($FW$2*Raw!CB27))*(Raw!BK27)</f>
        <v>0.15702867566031284</v>
      </c>
      <c r="GB26" s="68" t="str">
        <f t="shared" si="25"/>
        <v xml:space="preserve"> </v>
      </c>
      <c r="GC26" s="74">
        <f>IF(  ( (10^($FR$2*Raw!CB27))*(Raw!BM27) )/( (10^($FR$2*Raw!CB27))*(Raw!BL27))&lt;0.9,(Raw!C27)/((Raw!CC27*1000)^(1/3)) )</f>
        <v>70.672112019957595</v>
      </c>
      <c r="GD26" s="74">
        <f>IF(  ( (10^($FR$2*Raw!CB27))*(Raw!BM27) )/( (10^($FR$2*Raw!CB27))*(Raw!BL27))&lt;0.9, (10^($GB$2*Raw!CB27))*(Raw!BL27) )</f>
        <v>43.325375971494253</v>
      </c>
      <c r="GE26" s="74">
        <f>IF( ( (10^($FR$2*Raw!CB27))*(Raw!BM27) )/( (10^($FR$2*Raw!CB27))*(Raw!BL27))&lt;0.9, (10^($FR$2*Raw!CB27))*(Raw!BM27) )</f>
        <v>18.403063577582852</v>
      </c>
      <c r="GG26" s="68" t="str">
        <f t="shared" si="26"/>
        <v xml:space="preserve"> </v>
      </c>
      <c r="GH26" s="74">
        <f>IF( ( (10^($GG$2*Raw!CB27))*(Raw!BO27) )/( (10^($GG$2*Raw!CB27))*(Raw!BN27))&lt;0.5,(Raw!C27)/((Raw!CC27*1000)^(1/3)))</f>
        <v>70.672112019957595</v>
      </c>
      <c r="GI26" s="74">
        <f>IF( ( (10^($GG$2*Raw!CB27))*(Raw!BO27) )/( (10^($GG$2*Raw!CB27))*(Raw!BN27))&lt;0.5,(10^($GG$2*Raw!CB27))*(Raw!BN27))</f>
        <v>2.7773131319107436</v>
      </c>
      <c r="GJ26" s="74">
        <f>IF( ( (10^($GG$2*Raw!CB27))*(Raw!BO27) )/( (10^($GG$2*Raw!CB27))*(Raw!BN27))&lt;0.5,(10^($GG$2*Raw!CB27))*(Raw!BO27))</f>
        <v>0.55422451237063364</v>
      </c>
      <c r="GL26">
        <f>(Raw!C27)/((Raw!CC27*1000)^(1/3))</f>
        <v>70.672112019957595</v>
      </c>
      <c r="GM26" s="75">
        <f>Raw!U27</f>
        <v>0.32470703125</v>
      </c>
      <c r="GN26" s="75">
        <f>(LOG(Raw!CC27)+5)/25</f>
        <v>0.16816479930623701</v>
      </c>
      <c r="GO26">
        <f>(Raw!C27)/((Raw!CC27*1000)^(1/3))</f>
        <v>70.672112019957595</v>
      </c>
      <c r="GP26" s="75">
        <f>Raw!W27</f>
        <v>0.33203125</v>
      </c>
      <c r="GR26">
        <f>(Raw!C27)/((Raw!CC27*1000)^(1/3))</f>
        <v>70.672112019957595</v>
      </c>
      <c r="GS26" s="75">
        <f>Raw!AE27</f>
        <v>2.55859375</v>
      </c>
      <c r="GU26">
        <f>(Raw!C27)/((Raw!CC27*1000)^(1/3))</f>
        <v>70.672112019957595</v>
      </c>
      <c r="GV26" s="75">
        <f>Raw!AG27</f>
        <v>2.8515625</v>
      </c>
      <c r="GX26">
        <f>(Raw!C27)/((Raw!CC27*1000)^(1/3))</f>
        <v>70.672112019957595</v>
      </c>
      <c r="GY26">
        <f>Raw!BQ27</f>
        <v>9.9</v>
      </c>
      <c r="HA26">
        <f>Raw!C27</f>
        <v>383.66725173788302</v>
      </c>
      <c r="HB26" s="75">
        <f>Raw!U27</f>
        <v>0.32470703125</v>
      </c>
      <c r="HC26" s="4"/>
      <c r="HD26">
        <f>Raw!C27</f>
        <v>383.66725173788302</v>
      </c>
      <c r="HE26" s="75">
        <f>Raw!W27</f>
        <v>0.33203125</v>
      </c>
      <c r="HG26">
        <f>Raw!C27</f>
        <v>383.66725173788302</v>
      </c>
      <c r="HH26" s="75">
        <f>Raw!AE27</f>
        <v>2.55859375</v>
      </c>
      <c r="HJ26">
        <f>Raw!C27</f>
        <v>383.66725173788302</v>
      </c>
      <c r="HK26" s="75">
        <f>Raw!AG27</f>
        <v>2.8515625</v>
      </c>
      <c r="HM26">
        <f>Raw!C27</f>
        <v>383.66725173788302</v>
      </c>
      <c r="HN26">
        <f>Raw!BQ27</f>
        <v>9.9</v>
      </c>
      <c r="HP26">
        <f>Raw!CC27*1000</f>
        <v>160</v>
      </c>
      <c r="HQ26">
        <f>Raw!N27</f>
        <v>1.70613092969418</v>
      </c>
      <c r="HR26">
        <f>MIN(ABS(Raw!CB27)/100,0.3)</f>
        <v>0.3</v>
      </c>
      <c r="HS26" t="str">
        <f>IF( Raw!CB27&gt;0,"@rgb(255,0,0)","@rgb(0,128,255)" )</f>
        <v>@rgb(255,0,0)</v>
      </c>
      <c r="HU26" t="str">
        <f t="shared" si="27"/>
        <v xml:space="preserve"> </v>
      </c>
      <c r="HV26" t="b">
        <f>IF(Raw!CC27&gt;7,(Raw!C27)/((Raw!CC27*1000)^(1/3)))</f>
        <v>0</v>
      </c>
      <c r="HW26" t="b">
        <f>IF(Raw!CC27&gt;7,(10^($FM$2*Raw!CB27))*(Raw!D27))</f>
        <v>0</v>
      </c>
      <c r="HX26" t="b">
        <f>IF(Raw!CC27&gt;7,(10^($HU$2*Raw!CB27))*(Raw!E27))</f>
        <v>0</v>
      </c>
      <c r="IA26" t="b">
        <f>IF(Raw!CC27&gt;7,(Raw!C27)/((Raw!CC27*1000)^(1/3)))</f>
        <v>0</v>
      </c>
      <c r="IB26" t="b">
        <f>IF(Raw!CC27&gt;7,(10^($HZ$2*Raw!CB27))*(Raw!F27))</f>
        <v>0</v>
      </c>
      <c r="IC26" t="b">
        <f>IF(Raw!CC27&gt;7,(10^($HZ$2*Raw!CB27))*(Raw!G27))</f>
        <v>0</v>
      </c>
      <c r="IF26" t="b">
        <f>IF(Raw!CC27&gt;7,(Raw!C27)/((Raw!CC27*1000)^(1/3)))</f>
        <v>0</v>
      </c>
      <c r="IG26" t="b">
        <f>IF(Raw!CC27&gt;7,(10^($IE$2*Raw!CB27))*(Raw!BJ27))</f>
        <v>0</v>
      </c>
      <c r="IH26" t="b">
        <f>IF(Raw!CC27&gt;7,(10^($IE$2*Raw!CB27))*(Raw!BK27))</f>
        <v>0</v>
      </c>
      <c r="IJ26" t="str">
        <f t="shared" si="28"/>
        <v xml:space="preserve"> </v>
      </c>
      <c r="IK26" t="b">
        <f>IF(Raw!CC27&gt;7,(Raw!C27)/((Raw!CC27*1000)^(1/3)))</f>
        <v>0</v>
      </c>
      <c r="IL26" t="b">
        <f>IF(Raw!CC27&gt;7,(10^($IJ$2*Raw!CB27))*(Raw!BL27))</f>
        <v>0</v>
      </c>
      <c r="IM26" t="b">
        <f>IF(Raw!CC27&gt;7,(10^($IJ$2*Raw!CB27))*(Raw!BM27))</f>
        <v>0</v>
      </c>
      <c r="IO26" t="str">
        <f t="shared" si="29"/>
        <v xml:space="preserve"> </v>
      </c>
      <c r="IP26" t="b">
        <f>IF(Raw!CC27&gt;7,(Raw!C27)/((Raw!CC27*1000)^(1/3)))</f>
        <v>0</v>
      </c>
      <c r="IQ26" t="b">
        <f>IF(Raw!CC27&gt;7,(10^($IO$2*Raw!CB27))*(Raw!BN27))</f>
        <v>0</v>
      </c>
      <c r="IR26" t="b">
        <f>IF(Raw!CC27&gt;7,(10^($IO$2*Raw!CB27))*(Raw!BO27))</f>
        <v>0</v>
      </c>
      <c r="IT26" s="68" t="str">
        <f t="shared" si="30"/>
        <v xml:space="preserve"> </v>
      </c>
      <c r="IU26" s="68">
        <f>IF(Raw!CC27&lt;3.5,(Raw!C27)/((Raw!CC27*1000)^(1/3)))</f>
        <v>70.672112019957595</v>
      </c>
      <c r="IV26" s="68">
        <f>IF(Raw!CC27&lt;3.5,(10^($IT$2*Raw!CB27))*(Raw!D27))</f>
        <v>0.4389450278859206</v>
      </c>
      <c r="IW26" s="68">
        <f>IF(Raw!CC27&lt;3.5,(10^($IT$2*Raw!CB27))*(Raw!E27))</f>
        <v>7.2220150395396962E-2</v>
      </c>
      <c r="IY26" s="68" t="str">
        <f t="shared" si="31"/>
        <v xml:space="preserve"> </v>
      </c>
      <c r="IZ26" s="74">
        <f>IF(Raw!CC27&lt;3.5,(Raw!C27)/((Raw!CC27*1000)^(1/3)))</f>
        <v>70.672112019957595</v>
      </c>
      <c r="JA26" s="68">
        <f>IF(Raw!CC27&lt;3.5,(10^($IY$2*Raw!CB27))*(Raw!F27))</f>
        <v>0.66301084589104819</v>
      </c>
      <c r="JB26" s="68">
        <f>IF(Raw!CC27&lt;3.5,(10^($IY$2*Raw!CB27))*(Raw!G27))</f>
        <v>0.14478982731773724</v>
      </c>
      <c r="JD26" s="68" t="str">
        <f t="shared" si="32"/>
        <v xml:space="preserve"> </v>
      </c>
      <c r="JE26" s="74">
        <f>IF(Raw!CC27&lt;3.5,(Raw!C27)/((Raw!CC27*1000)^(1/3)))</f>
        <v>70.672112019957595</v>
      </c>
      <c r="JF26" s="74">
        <f>IF(Raw!CC27&lt;3.5,(10^($JD$2*Raw!CB27))*(Raw!BJ27))</f>
        <v>0.12191380710207847</v>
      </c>
      <c r="JG26" s="74">
        <f>IF(Raw!CC27&lt;3.5,(10^($JD$2*Raw!CB27))*(Raw!BK27))</f>
        <v>0.14359566392817111</v>
      </c>
      <c r="JI26" s="68" t="str">
        <f t="shared" si="33"/>
        <v xml:space="preserve"> </v>
      </c>
      <c r="JJ26" s="74">
        <f>IF( AND( Raw!CC27&lt;3.5, ( (10^($JI$2*Raw!CB27))*(Raw!BM27) )/( (10^($JI$2*Raw!CB27))*(Raw!BL27))&lt;0.9 ),(Raw!C27)/((Raw!CC27*1000)^(1/3)) )</f>
        <v>70.672112019957595</v>
      </c>
      <c r="JK26" s="74">
        <f>IF( AND( Raw!CC27&lt;3.5, ( (10^($JI$2*Raw!CB27))*(Raw!BM27) )/( (10^($JI$2*Raw!CB27))*(Raw!BL27))&lt;0.9 ), (10^($JI$2*Raw!CB27))*(Raw!BL27) )</f>
        <v>57.903159285387474</v>
      </c>
      <c r="JL26" s="74">
        <f>IF( AND( Raw!CC27&lt;3.5, ( (10^($JI$2*Raw!CB27))*(Raw!BM27) )/( (10^($JI$2*Raw!CB27))*(Raw!BL27))&lt;0.9 ), (10^($JI$2*Raw!CB27))*(Raw!BM27) )</f>
        <v>36.82512828970205</v>
      </c>
      <c r="JN26" s="68" t="str">
        <f t="shared" si="34"/>
        <v xml:space="preserve"> </v>
      </c>
      <c r="JO26" s="74">
        <f>IF( AND( Raw!CC27&lt;3.5, ( (10^($JN$2*Raw!CB27))*(Raw!BO27) )/( (10^($JN$2*Raw!CB27))*(Raw!BN27))&lt;0.5 ),(Raw!C27)/((Raw!CC27*1000)^(1/3)))</f>
        <v>70.672112019957595</v>
      </c>
      <c r="JP26" s="74">
        <f>IF( AND( Raw!CC27&lt;3.5, ( (10^($JN$2*Raw!CB27))*(Raw!BO27) )/( (10^($JN$2*Raw!CB27))*(Raw!BN27))&lt;0.5 ),(10^($JN$2*Raw!CB27))*(Raw!BN27))</f>
        <v>5.8751817700658222</v>
      </c>
      <c r="JQ26" s="74">
        <f>IF( AND( Raw!CC27&lt;3.5, ( (10^($JN$2*Raw!CB27))*(Raw!BO27) )/( (10^($JN$2*Raw!CB27))*(Raw!BN27))&lt;0.5 ),(10^($JN$2*Raw!CB27))*(Raw!BO27))</f>
        <v>1.172417223751568</v>
      </c>
      <c r="JS26">
        <v>660</v>
      </c>
      <c r="JW26">
        <v>660</v>
      </c>
      <c r="JX26">
        <v>3.6735426008968601</v>
      </c>
      <c r="JY26">
        <v>3.6735426008968601</v>
      </c>
      <c r="KA26">
        <v>660</v>
      </c>
      <c r="KB26">
        <v>3.6735426008968601</v>
      </c>
      <c r="KC26">
        <v>3.6735426008968601</v>
      </c>
      <c r="KE26">
        <v>13430</v>
      </c>
      <c r="KF26">
        <v>21.112030914237199</v>
      </c>
      <c r="KG26">
        <v>0.477713579990797</v>
      </c>
      <c r="KI26">
        <v>13430</v>
      </c>
      <c r="KJ26">
        <v>16.967249190938499</v>
      </c>
      <c r="KK26" s="10" t="s">
        <v>806</v>
      </c>
      <c r="KM26">
        <v>13430</v>
      </c>
      <c r="KN26">
        <v>16.384</v>
      </c>
      <c r="KO26" s="10" t="s">
        <v>807</v>
      </c>
      <c r="KQ26">
        <f>Raw!CC27*1000</f>
        <v>160</v>
      </c>
      <c r="KR26">
        <f>Raw!N27</f>
        <v>1.70613092969418</v>
      </c>
      <c r="KS26">
        <f>(1/ABS(Raw!BL27))*2</f>
        <v>2.6831048142430383E-2</v>
      </c>
      <c r="KU26">
        <f>Raw!CC27*1000</f>
        <v>160</v>
      </c>
      <c r="KV26">
        <f>Raw!N27</f>
        <v>1.70613092969418</v>
      </c>
      <c r="KW26">
        <f>MIN(1/ABS(Raw!BN27)/2,0.8)</f>
        <v>7.6795874764375632E-2</v>
      </c>
      <c r="KY26">
        <f>Raw!CC27*1000</f>
        <v>160</v>
      </c>
      <c r="KZ26">
        <f>Raw!CP27</f>
        <v>2.2750203904784398</v>
      </c>
      <c r="LA26">
        <f t="shared" si="11"/>
        <v>1.70613092969418</v>
      </c>
      <c r="NJ26" s="76"/>
      <c r="NV26" s="76"/>
      <c r="OH26" s="76"/>
      <c r="OT26" s="76"/>
      <c r="PF26" s="76"/>
      <c r="PR26" s="76"/>
      <c r="QD26" s="76"/>
      <c r="QP26" s="76"/>
      <c r="RB26" s="76"/>
      <c r="RN26" s="76"/>
      <c r="RZ26" s="76"/>
      <c r="SL26" s="76"/>
      <c r="SX26" s="76"/>
      <c r="TJ26" s="76"/>
      <c r="TV26" s="76"/>
      <c r="UF26">
        <f>IF(Raw!CC27&lt;3.5,Raw!C27)</f>
        <v>383.66725173788302</v>
      </c>
      <c r="UH26">
        <f t="shared" si="49"/>
        <v>4281.7968049745132</v>
      </c>
      <c r="UI26">
        <f>UI3</f>
        <v>1</v>
      </c>
      <c r="UK26" t="b">
        <f>IF(Raw!CC27&gt;7,Raw!C27)</f>
        <v>0</v>
      </c>
      <c r="UM26">
        <f t="shared" si="50"/>
        <v>8525.5441324037511</v>
      </c>
      <c r="UN26">
        <f>UN3</f>
        <v>1</v>
      </c>
      <c r="UP26">
        <f>Raw!C27</f>
        <v>383.66725173788302</v>
      </c>
      <c r="UR26">
        <f t="shared" si="51"/>
        <v>8112.040835496502</v>
      </c>
      <c r="US26">
        <f>US3</f>
        <v>1</v>
      </c>
      <c r="UU26" t="str">
        <f t="shared" si="54"/>
        <v xml:space="preserve"> </v>
      </c>
      <c r="UV26" t="b">
        <f>IF(AND(Raw!BL27&lt;$UU$3,Raw!BL27&gt;$UU$4),(Raw!C27)/((Raw!CC27*1000)^(1/3)))</f>
        <v>0</v>
      </c>
      <c r="UW26" t="b">
        <f>IF(AND(Raw!BL27&lt;$UU$3,Raw!BL27&gt;$UU$4),(10^($UU$2*Raw!CB27))*(Raw!D27))</f>
        <v>0</v>
      </c>
      <c r="UX26" t="b">
        <f>IF(AND(Raw!BL27&lt;$UU$3,Raw!BL27&gt;$UU$4),(10^($FM$2*Raw!CB27))*(Raw!E27))</f>
        <v>0</v>
      </c>
      <c r="UZ26">
        <f>Raw!C27</f>
        <v>383.66725173788302</v>
      </c>
      <c r="VA26">
        <f>((LOG10(Raw!CC28))+ABS(LOG10(MIN(Raw!CC$3:$CC225)))+0.3)/5</f>
        <v>0.27583624920952493</v>
      </c>
      <c r="VB26">
        <f>Raw!BQ27</f>
        <v>9.9</v>
      </c>
      <c r="VE26">
        <f>(Raw!C27)/((Raw!CC27)^(1/2))</f>
        <v>959.16812934470749</v>
      </c>
      <c r="VF26">
        <f>((LOG10(Raw!CC28))+ABS(LOG10(MIN(Raw!CC$3:$CC225)))+0.3)/5</f>
        <v>0.27583624920952493</v>
      </c>
      <c r="VG26">
        <f>Raw!BQ27</f>
        <v>9.9</v>
      </c>
      <c r="VK26">
        <f>(Raw!C27)/((Raw!CC27)^(1/2))</f>
        <v>959.16812934470749</v>
      </c>
      <c r="VL26">
        <f>Raw!BZ27</f>
        <v>277.265220999718</v>
      </c>
      <c r="VM26">
        <f>MIN(Raw!BL28/150,0.6)</f>
        <v>0.16641798026715668</v>
      </c>
      <c r="VO26">
        <f>(Raw!C27)/((Raw!CC27)^(1/2))</f>
        <v>959.16812934470749</v>
      </c>
      <c r="VP26">
        <f>Raw!BZ27</f>
        <v>277.265220999718</v>
      </c>
      <c r="VQ26">
        <f>MIN(Raw!BN28/50,0.6)</f>
        <v>0.13697389404271221</v>
      </c>
      <c r="VS26">
        <f>(Raw!C27)/((Raw!CC27)^(1/2))</f>
        <v>959.16812934470749</v>
      </c>
      <c r="VT26">
        <f>Raw!BZ27</f>
        <v>277.265220999718</v>
      </c>
      <c r="VU26">
        <f>(LOG10(Raw!AS28)-LOG10(MIN(Raw!AS$3:AS$200)) + 0.1)/10</f>
        <v>0.36642902488508267</v>
      </c>
      <c r="VW26">
        <f>Raw!CB27</f>
        <v>52.4833</v>
      </c>
      <c r="VX26">
        <f>IF(ABS((Raw!BR27)-(Raw!CJ27))=343.0818,16.89,ABS((Raw!BR27)-(Raw!CJ27)))</f>
        <v>15.617781526501105</v>
      </c>
      <c r="VY26">
        <f>(LOG10(Raw!C28)-LOG10(MIN(Raw!C$3:C$200)))/2</f>
        <v>0.43757564546880889</v>
      </c>
      <c r="WA26" s="78">
        <v>38992</v>
      </c>
      <c r="WB26">
        <f t="shared" si="12"/>
        <v>10</v>
      </c>
      <c r="WF26">
        <v>0.25</v>
      </c>
      <c r="WG26">
        <f t="shared" si="13"/>
        <v>-0.6020599913279624</v>
      </c>
      <c r="WN26">
        <f t="shared" si="36"/>
        <v>4800</v>
      </c>
      <c r="WO26">
        <f t="shared" si="14"/>
        <v>2.1486028784737603</v>
      </c>
      <c r="WQ26">
        <f>Raw!BP27</f>
        <v>0.09</v>
      </c>
      <c r="WR26">
        <f>Raw!BZ27</f>
        <v>277.265220999718</v>
      </c>
      <c r="WT26">
        <f>Raw!N27</f>
        <v>1.70613092969418</v>
      </c>
      <c r="WU26">
        <f>Raw!CP27</f>
        <v>2.2750203904784398</v>
      </c>
      <c r="WV26">
        <f t="shared" si="15"/>
        <v>0.56888946078425984</v>
      </c>
      <c r="WX26">
        <f>Raw!C27</f>
        <v>383.66725173788302</v>
      </c>
      <c r="WY26">
        <f>Raw!BP27</f>
        <v>0.09</v>
      </c>
      <c r="WZ26">
        <f>((LOG10(Raw!CC28))+ABS(LOG10(MIN(Raw!CC$3:$CC225)))+0.3)/5</f>
        <v>0.27583624920952493</v>
      </c>
      <c r="XD26">
        <f t="shared" si="37"/>
        <v>4800</v>
      </c>
      <c r="XE26">
        <f t="shared" si="16"/>
        <v>0.14575159554788589</v>
      </c>
      <c r="XG26">
        <f>(Raw!C27)/((Raw!CC27)^(1/2))</f>
        <v>959.16812934470749</v>
      </c>
      <c r="XH26">
        <f>Raw!BP27</f>
        <v>0.09</v>
      </c>
      <c r="XL26">
        <f t="shared" si="38"/>
        <v>4800</v>
      </c>
      <c r="XM26">
        <f t="shared" si="17"/>
        <v>0.64939940000500052</v>
      </c>
      <c r="XR26">
        <f>Raw!CB27</f>
        <v>52.4833</v>
      </c>
      <c r="XS26">
        <f>IF(ABS((Raw!BR27)-(Raw!CJ27))=343.0818,16.89,(Raw!BR27)-(Raw!CJ27))</f>
        <v>-15.617781526501105</v>
      </c>
      <c r="XT26">
        <f>(LOG10(Raw!C28)-LOG10(MIN(Raw!C$3:C$200)))/2</f>
        <v>0.43757564546880889</v>
      </c>
      <c r="XW26">
        <f t="shared" si="39"/>
        <v>4800</v>
      </c>
      <c r="XX26">
        <f t="shared" si="18"/>
        <v>5.0618598861918933</v>
      </c>
      <c r="YC26">
        <v>383.66725173788302</v>
      </c>
      <c r="YD26">
        <f>Raw!CC27</f>
        <v>0.16</v>
      </c>
      <c r="YE26">
        <f>((LOG10(Raw!CC28))+ABS(LOG10(MIN(Raw!CC$3:$CC225)))+0.3)/5</f>
        <v>0.27583624920952493</v>
      </c>
      <c r="YF26">
        <v>2.1492520533542702E-3</v>
      </c>
      <c r="YG26">
        <v>1.3432825333464201E-3</v>
      </c>
      <c r="YH26">
        <v>8.1274237311716095E-4</v>
      </c>
      <c r="YI26">
        <v>4.4776084444880597E-4</v>
      </c>
      <c r="YJ26">
        <v>1.88530881873182E-4</v>
      </c>
      <c r="YP26">
        <v>4</v>
      </c>
      <c r="YT26">
        <v>383.66725173788302</v>
      </c>
      <c r="YU26">
        <v>0.16</v>
      </c>
      <c r="YV26" s="79">
        <v>3.0052388619078198E-8</v>
      </c>
      <c r="YY26">
        <v>630</v>
      </c>
      <c r="YZ26" s="80">
        <v>2.3218402044816999E-8</v>
      </c>
      <c r="ZE26">
        <v>1539.6548430579501</v>
      </c>
      <c r="ZF26">
        <v>1.84965429441646E-3</v>
      </c>
      <c r="ZK26">
        <f t="shared" si="40"/>
        <v>4820</v>
      </c>
      <c r="ZL26" s="81">
        <f t="shared" si="19"/>
        <v>10194.908521554587</v>
      </c>
    </row>
    <row r="27" spans="1:688">
      <c r="A27" s="37">
        <f>Raw!CC28*1000</f>
        <v>240</v>
      </c>
      <c r="B27" s="37">
        <f>Raw!N28</f>
        <v>3.5535206942384598</v>
      </c>
      <c r="C27" s="37">
        <f>Raw!O28</f>
        <v>0.619282604500213</v>
      </c>
      <c r="E27" s="37">
        <f>(Raw!C28)/((Raw!CC28*1000)^(1/2))</f>
        <v>156.25885421927768</v>
      </c>
      <c r="F27" s="37">
        <f>Raw!N28</f>
        <v>3.5535206942384598</v>
      </c>
      <c r="G27" s="37">
        <f>Raw!O28</f>
        <v>0.619282604500213</v>
      </c>
      <c r="I27" s="37">
        <f>(Raw!C28)/((Raw!CC28*1000)^(1/3))</f>
        <v>389.53502123133484</v>
      </c>
      <c r="J27" s="37">
        <f>Raw!N28</f>
        <v>3.5535206942384598</v>
      </c>
      <c r="K27" s="37">
        <f>Raw!O28</f>
        <v>0.619282604500213</v>
      </c>
      <c r="M27" s="39">
        <f>Raw!CC28*1000</f>
        <v>240</v>
      </c>
      <c r="N27" s="39">
        <f>1/(Raw!R28)</f>
        <v>4.2226804123711341</v>
      </c>
      <c r="O27" s="39">
        <f>IF(1/(Raw!R28-Raw!S28)-1/(Raw!R28+Raw!S28)&gt;0,1/(Raw!R28-Raw!S28)-1/(Raw!R28+Raw!S28),2)</f>
        <v>4.9594215718292922E-2</v>
      </c>
      <c r="Q27" s="39">
        <f>(Raw!C28)/((Raw!CC28*1000)^(1/2))</f>
        <v>156.25885421927768</v>
      </c>
      <c r="R27" s="39">
        <f>1/(Raw!R28)</f>
        <v>4.2226804123711341</v>
      </c>
      <c r="S27" s="39">
        <f>IF(1/(Raw!R28-Raw!S28)-1/(Raw!R28+Raw!S28)&gt;0,1/(Raw!R28-Raw!S28)-1/(Raw!R28+Raw!S28),2)</f>
        <v>4.9594215718292922E-2</v>
      </c>
      <c r="U27" s="39">
        <f>(Raw!C28)/((Raw!CC28*1000)^(1/3))</f>
        <v>389.53502123133484</v>
      </c>
      <c r="V27" s="39">
        <f>1/(Raw!R28)</f>
        <v>4.2226804123711341</v>
      </c>
      <c r="W27" s="39">
        <f>IF(1/(Raw!R28-Raw!S28)-1/(Raw!R28+Raw!S28)&gt;0,1/(Raw!R28-Raw!S28)-1/(Raw!R28+Raw!S28),2)</f>
        <v>4.9594215718292922E-2</v>
      </c>
      <c r="Y27" s="41">
        <f>Raw!CC28*1000</f>
        <v>240</v>
      </c>
      <c r="Z27" s="41">
        <f>1/(Raw!AB28)</f>
        <v>4.2666666666666666</v>
      </c>
      <c r="AA27" s="41">
        <f>IF(1/(Raw!AB28-Raw!AC28)-1/(Raw!AB28+Raw!AC28)&gt;0,1/(Raw!AB28-Raw!AC28)-1/(Raw!AB28+Raw!AC28),5)</f>
        <v>0.18251594747658473</v>
      </c>
      <c r="AC27" s="41">
        <f>(Raw!C28)/((Raw!CC28*1000)^(1/2))</f>
        <v>156.25885421927768</v>
      </c>
      <c r="AD27" s="41">
        <f>1/(Raw!AB28)</f>
        <v>4.2666666666666666</v>
      </c>
      <c r="AE27" s="41">
        <f>IF(1/(Raw!AB28-Raw!AC28)-1/(Raw!AB28+Raw!AC28)&gt;0,1/(Raw!AB28-Raw!AC28)-1/(Raw!AB28+Raw!AC28),5)</f>
        <v>0.18251594747658473</v>
      </c>
      <c r="AG27" s="41">
        <f>(Raw!C28)/((Raw!CC28*1000)^(1/3))</f>
        <v>389.53502123133484</v>
      </c>
      <c r="AH27" s="41">
        <f>1/(Raw!AB28)</f>
        <v>4.2666666666666666</v>
      </c>
      <c r="AI27" s="41">
        <f>IF(1/(Raw!AB28-Raw!AC28)-1/(Raw!AB28+Raw!AC28)&gt;0,1/(Raw!AB28-Raw!AC28)-1/(Raw!AB28+Raw!AC28),5)</f>
        <v>0.18251594747658473</v>
      </c>
      <c r="AK27" s="43">
        <f>Raw!CC28*1000</f>
        <v>240</v>
      </c>
      <c r="AL27" s="43">
        <f>Raw!BL28</f>
        <v>24.9626970400735</v>
      </c>
      <c r="AM27" s="43">
        <f>Raw!BM28</f>
        <v>15.935558837252399</v>
      </c>
      <c r="AO27" s="43">
        <f>(Raw!C28)/((Raw!CC28*1000)^(1/2))</f>
        <v>156.25885421927768</v>
      </c>
      <c r="AP27" s="43">
        <f>Raw!BL28</f>
        <v>24.9626970400735</v>
      </c>
      <c r="AQ27" s="43">
        <f>Raw!BM28</f>
        <v>15.935558837252399</v>
      </c>
      <c r="AS27" s="43">
        <f>(Raw!C28)/((Raw!CC28*1000)^(1/3))</f>
        <v>389.53502123133484</v>
      </c>
      <c r="AT27" s="43">
        <f>Raw!BL28</f>
        <v>24.9626970400735</v>
      </c>
      <c r="AU27" s="43">
        <f>Raw!BM28</f>
        <v>15.935558837252399</v>
      </c>
      <c r="AW27" s="21">
        <f>Raw!CC28*1000</f>
        <v>240</v>
      </c>
      <c r="AX27" s="21">
        <f>Raw!BN28</f>
        <v>6.8486947021356102</v>
      </c>
      <c r="AY27" s="21">
        <f>Raw!BO28</f>
        <v>1.3986440048776001</v>
      </c>
      <c r="BA27" s="21">
        <f>(Raw!C28)/((Raw!CC28*1000)^(1/2))</f>
        <v>156.25885421927768</v>
      </c>
      <c r="BB27" s="21">
        <f>Raw!BN28</f>
        <v>6.8486947021356102</v>
      </c>
      <c r="BC27" s="21">
        <f>Raw!BO28</f>
        <v>1.3986440048776001</v>
      </c>
      <c r="BE27" s="21">
        <f>(Raw!C28)/((Raw!CC28*1000)^(1/3))</f>
        <v>389.53502123133484</v>
      </c>
      <c r="BF27" s="21">
        <f>Raw!BN28</f>
        <v>6.8486947021356102</v>
      </c>
      <c r="BG27" s="21">
        <f>Raw!BO28</f>
        <v>1.3986440048776001</v>
      </c>
      <c r="BI27" s="46">
        <f>Raw!C28</f>
        <v>2420.7517603548599</v>
      </c>
      <c r="BJ27" s="46">
        <f>(Raw!C28)/(Raw!CG28)</f>
        <v>0.31373143602318038</v>
      </c>
      <c r="BK27" s="46"/>
      <c r="BM27" s="47">
        <f>Raw!CC28*1000</f>
        <v>240</v>
      </c>
      <c r="BN27" s="47">
        <f>(Raw!C28)/(Raw!CG28)</f>
        <v>0.31373143602318038</v>
      </c>
      <c r="BO27" s="47"/>
      <c r="BQ27" s="46">
        <f>(Raw!C28)/((Raw!CC28*1000)^(1/2))</f>
        <v>156.25885421927768</v>
      </c>
      <c r="BR27" s="47">
        <f>(Raw!C28)/(Raw!CG28)</f>
        <v>0.31373143602318038</v>
      </c>
      <c r="BS27" s="47"/>
      <c r="BU27" s="49">
        <f>(Raw!C28)/((Raw!CC28*1000)^(1/3))</f>
        <v>389.53502123133484</v>
      </c>
      <c r="BV27" s="49">
        <f>(Raw!C28)/(Raw!CG28)</f>
        <v>0.31373143602318038</v>
      </c>
      <c r="BW27" s="49"/>
      <c r="BY27" s="51">
        <f>Raw!C28</f>
        <v>2420.7517603548599</v>
      </c>
      <c r="BZ27" s="51">
        <f>Raw!BS28</f>
        <v>0.34200000000000003</v>
      </c>
      <c r="CA27" s="51"/>
      <c r="CG27" s="55"/>
      <c r="CH27" s="55" t="e">
        <f t="shared" si="42"/>
        <v>#N/A</v>
      </c>
      <c r="CI27" s="55" t="e">
        <f>CI3</f>
        <v>#N/A</v>
      </c>
      <c r="CK27" s="55"/>
      <c r="CL27" s="55" t="e">
        <f t="shared" si="43"/>
        <v>#N/A</v>
      </c>
      <c r="CM27" s="55" t="e">
        <f>CM3</f>
        <v>#N/A</v>
      </c>
      <c r="CO27" s="57"/>
      <c r="CP27" s="57" t="e">
        <f t="shared" si="44"/>
        <v>#N/A</v>
      </c>
      <c r="CQ27" s="57" t="e">
        <f>CQ3</f>
        <v>#N/A</v>
      </c>
      <c r="CS27" s="57"/>
      <c r="CT27" s="57" t="e">
        <f t="shared" si="45"/>
        <v>#N/A</v>
      </c>
      <c r="CU27" s="57" t="e">
        <f>CU3</f>
        <v>#N/A</v>
      </c>
      <c r="CW27" s="57"/>
      <c r="CX27" s="57" t="e">
        <f t="shared" si="46"/>
        <v>#N/A</v>
      </c>
      <c r="CY27" s="57" t="e">
        <f>CY3</f>
        <v>#N/A</v>
      </c>
      <c r="DA27" s="57"/>
      <c r="DB27" s="57" t="e">
        <f t="shared" si="47"/>
        <v>#N/A</v>
      </c>
      <c r="DC27" s="57" t="e">
        <f>DC3</f>
        <v>#N/A</v>
      </c>
      <c r="DE27" s="57"/>
      <c r="DF27" s="57" t="e">
        <f t="shared" si="48"/>
        <v>#N/A</v>
      </c>
      <c r="DG27" s="57" t="e">
        <f>DG3</f>
        <v>#N/A</v>
      </c>
      <c r="DI27" s="59">
        <f t="shared" si="20"/>
        <v>3760</v>
      </c>
      <c r="DJ27" s="59">
        <f t="shared" si="0"/>
        <v>7.1538244429330451</v>
      </c>
      <c r="DL27" s="25">
        <f t="shared" si="21"/>
        <v>3760</v>
      </c>
      <c r="DM27" s="25">
        <f t="shared" si="1"/>
        <v>8.6736596978733012</v>
      </c>
      <c r="DO27" s="39">
        <f t="shared" si="2"/>
        <v>240</v>
      </c>
      <c r="DP27" s="39">
        <f t="shared" si="3"/>
        <v>4.2226804123711341</v>
      </c>
      <c r="DQ27" s="39">
        <f t="shared" si="4"/>
        <v>4.9594215718292922E-2</v>
      </c>
      <c r="DS27" s="39">
        <f t="shared" si="5"/>
        <v>156.25885421927768</v>
      </c>
      <c r="DT27" s="39">
        <f t="shared" si="6"/>
        <v>4.2226804123711341</v>
      </c>
      <c r="DU27" s="39">
        <f t="shared" si="7"/>
        <v>4.9594215718292922E-2</v>
      </c>
      <c r="DW27" s="39">
        <f t="shared" si="8"/>
        <v>389.53502123133484</v>
      </c>
      <c r="DX27" s="39">
        <f t="shared" si="9"/>
        <v>4.2226804123711341</v>
      </c>
      <c r="DY27" s="39">
        <f t="shared" si="10"/>
        <v>4.9594215718292922E-2</v>
      </c>
      <c r="EA27" s="61">
        <f>Raw!N28</f>
        <v>3.5535206942384598</v>
      </c>
      <c r="EB27" s="61">
        <f>Raw!O28</f>
        <v>0.619282604500213</v>
      </c>
      <c r="EC27" s="61">
        <f>1/Raw!R28</f>
        <v>4.2226804123711341</v>
      </c>
      <c r="ED27" s="61">
        <f>1/(Raw!R28-Raw!S28)-1/(Raw!R28+Raw!S28)</f>
        <v>4.9594215718292922E-2</v>
      </c>
      <c r="EF27" s="62">
        <f>Raw!N28</f>
        <v>3.5535206942384598</v>
      </c>
      <c r="EG27" s="61">
        <f>Raw!O28</f>
        <v>0.619282604500213</v>
      </c>
      <c r="EH27" s="61">
        <f>1/Raw!AB28</f>
        <v>4.2666666666666666</v>
      </c>
      <c r="EI27" s="61">
        <f>1/(Raw!AB28-Raw!AC28)-1/(Raw!AB28+Raw!AC28)</f>
        <v>0.18251594747658473</v>
      </c>
      <c r="EK27" s="37">
        <f>Raw!CB28</f>
        <v>90.578000000000003</v>
      </c>
      <c r="EL27" s="72">
        <f>(Raw!C28)/(Raw!CG28)</f>
        <v>0.31373143602318038</v>
      </c>
      <c r="EN27" s="37">
        <f>Raw!BS28</f>
        <v>0.34200000000000003</v>
      </c>
      <c r="EO27" s="72">
        <f>(Raw!C28)/(Raw!CG28)</f>
        <v>0.31373143602318038</v>
      </c>
      <c r="EQ27" s="64">
        <f>(Raw!C28)/((Raw!CC28*1000)^(1/3))</f>
        <v>389.53502123133484</v>
      </c>
      <c r="ER27" s="64">
        <f>Raw!BZ28</f>
        <v>287.97380971908598</v>
      </c>
      <c r="ET27" s="64">
        <f>Raw!BN28</f>
        <v>6.8486947021356102</v>
      </c>
      <c r="EU27" s="64">
        <f>Raw!BZ28</f>
        <v>287.97380971908598</v>
      </c>
      <c r="EW27" s="66">
        <f>Raw!AI28</f>
        <v>6.9282532512195101E-3</v>
      </c>
      <c r="EX27" s="66">
        <f>Raw!BZ28</f>
        <v>287.97380971908598</v>
      </c>
      <c r="EZ27" s="73">
        <f>Raw!AI28</f>
        <v>6.9282532512195101E-3</v>
      </c>
      <c r="FA27" s="66">
        <f>Raw!F28</f>
        <v>0.44412040703551903</v>
      </c>
      <c r="FB27" s="66">
        <f>Raw!G28</f>
        <v>0.10737169063565601</v>
      </c>
      <c r="FD27" s="66">
        <f>(Raw!C28)/((Raw!CC28*1000)^(1/3))</f>
        <v>389.53502123133484</v>
      </c>
      <c r="FE27" s="66">
        <f>(Raw!BZ28)*(Raw!AI28)</f>
        <v>1.995155483452326</v>
      </c>
      <c r="FG27" s="59">
        <f>Raw!CJ28</f>
        <v>259.860178262256</v>
      </c>
      <c r="FH27" s="59">
        <f>Raw!BR28</f>
        <v>261.30500000000001</v>
      </c>
      <c r="FJ27" s="25">
        <f>Raw!CB28</f>
        <v>90.578000000000003</v>
      </c>
      <c r="FK27" s="25">
        <f>(Raw!BR28)-(Raw!CJ28)</f>
        <v>1.4448217377440074</v>
      </c>
      <c r="FM27" s="68" t="str">
        <f t="shared" si="22"/>
        <v xml:space="preserve"> </v>
      </c>
      <c r="FN27" s="68">
        <f>(Raw!C28)/((Raw!CC28*1000)^(1/3))</f>
        <v>389.53502123133484</v>
      </c>
      <c r="FO27" s="68">
        <f>(10^($FM$2*Raw!CB28))*(Raw!D28)</f>
        <v>5.1526054836879977E-2</v>
      </c>
      <c r="FP27" s="68">
        <f>(10^($FM$2*Raw!CB28))*(Raw!E28)</f>
        <v>1.0552403656720421E-2</v>
      </c>
      <c r="FR27" s="68" t="str">
        <f t="shared" si="23"/>
        <v xml:space="preserve"> </v>
      </c>
      <c r="FS27" s="74">
        <f>(Raw!C28)/((Raw!CC28*1000)^(1/3))</f>
        <v>389.53502123133484</v>
      </c>
      <c r="FT27" s="68">
        <f>(10^($FR$2*Raw!CB28))*(Raw!F28)</f>
        <v>8.6751099768468717E-2</v>
      </c>
      <c r="FU27" s="68">
        <f>(10^($FR$2*Raw!CB28))*(Raw!G28)</f>
        <v>2.097316876028623E-2</v>
      </c>
      <c r="FW27" s="68" t="str">
        <f t="shared" si="24"/>
        <v xml:space="preserve"> </v>
      </c>
      <c r="FX27" s="74">
        <f>(Raw!C28)/((Raw!CC28*1000)^(1/3))</f>
        <v>389.53502123133484</v>
      </c>
      <c r="FY27" s="74">
        <f>(10^($FW$2*Raw!CB28))*(Raw!BJ28)</f>
        <v>2.59428999068936E-2</v>
      </c>
      <c r="FZ27" s="74">
        <f>(10^($FW$2*Raw!CB28))*(Raw!BK28)</f>
        <v>1.3725409998780016E-2</v>
      </c>
      <c r="GB27" s="68" t="str">
        <f t="shared" si="25"/>
        <v xml:space="preserve"> </v>
      </c>
      <c r="GC27" s="74">
        <f>IF(  ( (10^($FR$2*Raw!CB28))*(Raw!BM28) )/( (10^($FR$2*Raw!CB28))*(Raw!BL28))&lt;0.9,(Raw!C28)/((Raw!CC28*1000)^(1/3)) )</f>
        <v>389.53502123133484</v>
      </c>
      <c r="GD27" s="74">
        <f>IF(  ( (10^($FR$2*Raw!CB28))*(Raw!BM28) )/( (10^($FR$2*Raw!CB28))*(Raw!BL28))&lt;0.9, (10^($GB$2*Raw!CB28))*(Raw!BL28) )</f>
        <v>9.7857988833557172</v>
      </c>
      <c r="GE27" s="74">
        <f>IF( ( (10^($FR$2*Raw!CB28))*(Raw!BM28) )/( (10^($FR$2*Raw!CB28))*(Raw!BL28))&lt;0.9, (10^($FR$2*Raw!CB28))*(Raw!BM28) )</f>
        <v>3.1127307654796081</v>
      </c>
      <c r="GG27" s="68" t="str">
        <f t="shared" si="26"/>
        <v xml:space="preserve"> </v>
      </c>
      <c r="GH27" s="74">
        <f>IF( ( (10^($GG$2*Raw!CB28))*(Raw!BO28) )/( (10^($GG$2*Raw!CB28))*(Raw!BN28))&lt;0.5,(Raw!C28)/((Raw!CC28*1000)^(1/3)))</f>
        <v>389.53502123133484</v>
      </c>
      <c r="GI27" s="74">
        <f>IF( ( (10^($GG$2*Raw!CB28))*(Raw!BO28) )/( (10^($GG$2*Raw!CB28))*(Raw!BN28))&lt;0.5,(10^($GG$2*Raw!CB28))*(Raw!BN28))</f>
        <v>1.5741021310255328</v>
      </c>
      <c r="GJ27" s="74">
        <f>IF( ( (10^($GG$2*Raw!CB28))*(Raw!BO28) )/( (10^($GG$2*Raw!CB28))*(Raw!BN28))&lt;0.5,(10^($GG$2*Raw!CB28))*(Raw!BO28))</f>
        <v>0.32146395837113229</v>
      </c>
      <c r="GL27">
        <f>(Raw!C28)/((Raw!CC28*1000)^(1/3))</f>
        <v>389.53502123133484</v>
      </c>
      <c r="GM27" s="75">
        <f>Raw!U28</f>
        <v>0.5126953125</v>
      </c>
      <c r="GN27" s="75">
        <f>(LOG(Raw!CC28)+5)/25</f>
        <v>0.17520844966846424</v>
      </c>
      <c r="GO27">
        <f>(Raw!C28)/((Raw!CC28*1000)^(1/3))</f>
        <v>389.53502123133484</v>
      </c>
      <c r="GP27" s="75">
        <f>Raw!W28</f>
        <v>0.6591796875</v>
      </c>
      <c r="GR27">
        <f>(Raw!C28)/((Raw!CC28*1000)^(1/3))</f>
        <v>389.53502123133484</v>
      </c>
      <c r="GS27" s="75">
        <f>Raw!AE28</f>
        <v>0.91796875</v>
      </c>
      <c r="GU27">
        <f>(Raw!C28)/((Raw!CC28*1000)^(1/3))</f>
        <v>389.53502123133484</v>
      </c>
      <c r="GV27" s="75">
        <f>Raw!AG28</f>
        <v>1.46484375</v>
      </c>
      <c r="GX27">
        <f>(Raw!C28)/((Raw!CC28*1000)^(1/3))</f>
        <v>389.53502123133484</v>
      </c>
      <c r="GY27">
        <f>Raw!BQ28</f>
        <v>4</v>
      </c>
      <c r="HA27">
        <f>Raw!C28</f>
        <v>2420.7517603548599</v>
      </c>
      <c r="HB27" s="75">
        <f>Raw!U28</f>
        <v>0.5126953125</v>
      </c>
      <c r="HC27" s="4"/>
      <c r="HD27">
        <f>Raw!C28</f>
        <v>2420.7517603548599</v>
      </c>
      <c r="HE27" s="75">
        <f>Raw!W28</f>
        <v>0.6591796875</v>
      </c>
      <c r="HG27">
        <f>Raw!C28</f>
        <v>2420.7517603548599</v>
      </c>
      <c r="HH27" s="75">
        <f>Raw!AE28</f>
        <v>0.91796875</v>
      </c>
      <c r="HJ27">
        <f>Raw!C28</f>
        <v>2420.7517603548599</v>
      </c>
      <c r="HK27" s="75">
        <f>Raw!AG28</f>
        <v>1.46484375</v>
      </c>
      <c r="HM27">
        <f>Raw!C28</f>
        <v>2420.7517603548599</v>
      </c>
      <c r="HN27">
        <f>Raw!BQ28</f>
        <v>4</v>
      </c>
      <c r="HP27">
        <f>Raw!CC28*1000</f>
        <v>240</v>
      </c>
      <c r="HQ27">
        <f>Raw!N28</f>
        <v>3.5535206942384598</v>
      </c>
      <c r="HR27">
        <f>MIN(ABS(Raw!CB28)/100,0.3)</f>
        <v>0.3</v>
      </c>
      <c r="HS27" t="str">
        <f>IF( Raw!CB28&gt;0,"@rgb(255,0,0)","@rgb(0,128,255)" )</f>
        <v>@rgb(255,0,0)</v>
      </c>
      <c r="HU27" t="str">
        <f t="shared" si="27"/>
        <v xml:space="preserve"> </v>
      </c>
      <c r="HV27" t="b">
        <f>IF(Raw!CC28&gt;7,(Raw!C28)/((Raw!CC28*1000)^(1/3)))</f>
        <v>0</v>
      </c>
      <c r="HW27" t="b">
        <f>IF(Raw!CC28&gt;7,(10^($FM$2*Raw!CB28))*(Raw!D28))</f>
        <v>0</v>
      </c>
      <c r="HX27" t="b">
        <f>IF(Raw!CC28&gt;7,(10^($HU$2*Raw!CB28))*(Raw!E28))</f>
        <v>0</v>
      </c>
      <c r="IA27" t="b">
        <f>IF(Raw!CC28&gt;7,(Raw!C28)/((Raw!CC28*1000)^(1/3)))</f>
        <v>0</v>
      </c>
      <c r="IB27" t="b">
        <f>IF(Raw!CC28&gt;7,(10^($HZ$2*Raw!CB28))*(Raw!F28))</f>
        <v>0</v>
      </c>
      <c r="IC27" t="b">
        <f>IF(Raw!CC28&gt;7,(10^($HZ$2*Raw!CB28))*(Raw!G28))</f>
        <v>0</v>
      </c>
      <c r="IF27" t="b">
        <f>IF(Raw!CC28&gt;7,(Raw!C28)/((Raw!CC28*1000)^(1/3)))</f>
        <v>0</v>
      </c>
      <c r="IG27" t="b">
        <f>IF(Raw!CC28&gt;7,(10^($IE$2*Raw!CB28))*(Raw!BJ28))</f>
        <v>0</v>
      </c>
      <c r="IH27" t="b">
        <f>IF(Raw!CC28&gt;7,(10^($IE$2*Raw!CB28))*(Raw!BK28))</f>
        <v>0</v>
      </c>
      <c r="IJ27" t="str">
        <f t="shared" si="28"/>
        <v xml:space="preserve"> </v>
      </c>
      <c r="IK27" t="b">
        <f>IF(Raw!CC28&gt;7,(Raw!C28)/((Raw!CC28*1000)^(1/3)))</f>
        <v>0</v>
      </c>
      <c r="IL27" t="b">
        <f>IF(Raw!CC28&gt;7,(10^($IJ$2*Raw!CB28))*(Raw!BL28))</f>
        <v>0</v>
      </c>
      <c r="IM27" t="b">
        <f>IF(Raw!CC28&gt;7,(10^($IJ$2*Raw!CB28))*(Raw!BM28))</f>
        <v>0</v>
      </c>
      <c r="IO27" t="str">
        <f t="shared" si="29"/>
        <v xml:space="preserve"> </v>
      </c>
      <c r="IP27" t="b">
        <f>IF(Raw!CC28&gt;7,(Raw!C28)/((Raw!CC28*1000)^(1/3)))</f>
        <v>0</v>
      </c>
      <c r="IQ27" t="b">
        <f>IF(Raw!CC28&gt;7,(10^($IO$2*Raw!CB28))*(Raw!BN28))</f>
        <v>0</v>
      </c>
      <c r="IR27" t="b">
        <f>IF(Raw!CC28&gt;7,(10^($IO$2*Raw!CB28))*(Raw!BO28))</f>
        <v>0</v>
      </c>
      <c r="IT27" s="68" t="str">
        <f t="shared" si="30"/>
        <v xml:space="preserve"> </v>
      </c>
      <c r="IU27" s="68">
        <f>IF(Raw!CC28&lt;3.5,(Raw!C28)/((Raw!CC28*1000)^(1/3)))</f>
        <v>389.53502123133484</v>
      </c>
      <c r="IV27" s="68">
        <f>IF(Raw!CC28&lt;3.5,(10^($IT$2*Raw!CB28))*(Raw!D28))</f>
        <v>5.4057982255583795E-2</v>
      </c>
      <c r="IW27" s="68">
        <f>IF(Raw!CC28&lt;3.5,(10^($IT$2*Raw!CB28))*(Raw!E28))</f>
        <v>1.1070935887380499E-2</v>
      </c>
      <c r="IY27" s="68" t="str">
        <f t="shared" si="31"/>
        <v xml:space="preserve"> </v>
      </c>
      <c r="IZ27" s="74">
        <f>IF(Raw!CC28&lt;3.5,(Raw!C28)/((Raw!CC28*1000)^(1/3)))</f>
        <v>389.53502123133484</v>
      </c>
      <c r="JA27" s="68">
        <f>IF(Raw!CC28&lt;3.5,(10^($IY$2*Raw!CB28))*(Raw!F28))</f>
        <v>9.1968018435104812E-2</v>
      </c>
      <c r="JB27" s="68">
        <f>IF(Raw!CC28&lt;3.5,(10^($IY$2*Raw!CB28))*(Raw!G28))</f>
        <v>2.2234424420399662E-2</v>
      </c>
      <c r="JD27" s="68" t="str">
        <f t="shared" si="32"/>
        <v xml:space="preserve"> </v>
      </c>
      <c r="JE27" s="74">
        <f>IF(Raw!CC28&lt;3.5,(Raw!C28)/((Raw!CC28*1000)^(1/3)))</f>
        <v>389.53502123133484</v>
      </c>
      <c r="JF27" s="74">
        <f>IF(Raw!CC28&lt;3.5,(10^($JD$2*Raw!CB28))*(Raw!BJ28))</f>
        <v>2.2232627933353288E-2</v>
      </c>
      <c r="JG27" s="74">
        <f>IF(Raw!CC28&lt;3.5,(10^($JD$2*Raw!CB28))*(Raw!BK28))</f>
        <v>1.1762445016970425E-2</v>
      </c>
      <c r="JI27" s="68" t="str">
        <f t="shared" si="33"/>
        <v xml:space="preserve"> </v>
      </c>
      <c r="JJ27" s="74">
        <f>IF( AND( Raw!CC28&lt;3.5, ( (10^($JI$2*Raw!CB28))*(Raw!BM28) )/( (10^($JI$2*Raw!CB28))*(Raw!BL28))&lt;0.9 ),(Raw!C28)/((Raw!CC28*1000)^(1/3)) )</f>
        <v>389.53502123133484</v>
      </c>
      <c r="JK27" s="74">
        <f>IF( AND( Raw!CC28&lt;3.5, ( (10^($JI$2*Raw!CB28))*(Raw!BM28) )/( (10^($JI$2*Raw!CB28))*(Raw!BL28))&lt;0.9 ), (10^($JI$2*Raw!CB28))*(Raw!BL28) )</f>
        <v>16.142971719785503</v>
      </c>
      <c r="JL27" s="74">
        <f>IF( AND( Raw!CC28&lt;3.5, ( (10^($JI$2*Raw!CB28))*(Raw!BM28) )/( (10^($JI$2*Raw!CB28))*(Raw!BL28))&lt;0.9 ), (10^($JI$2*Raw!CB28))*(Raw!BM28) )</f>
        <v>10.305267705479713</v>
      </c>
      <c r="JN27" s="68" t="str">
        <f t="shared" si="34"/>
        <v xml:space="preserve"> </v>
      </c>
      <c r="JO27" s="74">
        <f>IF( AND( Raw!CC28&lt;3.5, ( (10^($JN$2*Raw!CB28))*(Raw!BO28) )/( (10^($JN$2*Raw!CB28))*(Raw!BN28))&lt;0.5 ),(Raw!C28)/((Raw!CC28*1000)^(1/3)))</f>
        <v>389.53502123133484</v>
      </c>
      <c r="JP27" s="74">
        <f>IF( AND( Raw!CC28&lt;3.5, ( (10^($JN$2*Raw!CB28))*(Raw!BO28) )/( (10^($JN$2*Raw!CB28))*(Raw!BN28))&lt;0.5 ),(10^($JN$2*Raw!CB28))*(Raw!BN28))</f>
        <v>5.7360972645477428</v>
      </c>
      <c r="JQ27" s="74">
        <f>IF( AND( Raw!CC28&lt;3.5, ( (10^($JN$2*Raw!CB28))*(Raw!BO28) )/( (10^($JN$2*Raw!CB28))*(Raw!BN28))&lt;0.5 ),(10^($JN$2*Raw!CB28))*(Raw!BO28))</f>
        <v>1.1714287757567565</v>
      </c>
      <c r="JS27">
        <v>250</v>
      </c>
      <c r="JW27">
        <v>250</v>
      </c>
      <c r="JX27">
        <v>3.7882080924855499</v>
      </c>
      <c r="JY27">
        <v>3.7882080924855499</v>
      </c>
      <c r="KA27">
        <v>250</v>
      </c>
      <c r="KB27">
        <v>3.7882080924855499</v>
      </c>
      <c r="KC27">
        <v>3.7882080924855499</v>
      </c>
      <c r="KE27">
        <v>140</v>
      </c>
      <c r="KF27">
        <v>2.7305992806077701</v>
      </c>
      <c r="KG27">
        <v>7.3387854573586694E-2</v>
      </c>
      <c r="KI27">
        <v>140</v>
      </c>
      <c r="KJ27">
        <v>2.5180327868852501</v>
      </c>
      <c r="KK27">
        <v>1.8023759407548301E-4</v>
      </c>
      <c r="KM27">
        <v>140</v>
      </c>
      <c r="KN27">
        <v>2.9825242718446598</v>
      </c>
      <c r="KO27">
        <v>5.7316084847582899E-3</v>
      </c>
      <c r="KQ27">
        <f>Raw!CC28*1000</f>
        <v>240</v>
      </c>
      <c r="KR27">
        <f>Raw!N28</f>
        <v>3.5535206942384598</v>
      </c>
      <c r="KS27">
        <f>(1/ABS(Raw!BL28))*2</f>
        <v>8.0119547851313075E-2</v>
      </c>
      <c r="KU27">
        <f>Raw!CC28*1000</f>
        <v>240</v>
      </c>
      <c r="KV27">
        <f>Raw!N28</f>
        <v>3.5535206942384598</v>
      </c>
      <c r="KW27">
        <f>MIN(1/ABS(Raw!BN28)/2,0.8)</f>
        <v>7.3006612463552556E-2</v>
      </c>
      <c r="KY27">
        <f>Raw!CC28*1000</f>
        <v>240</v>
      </c>
      <c r="KZ27">
        <f>Raw!CP28</f>
        <v>4.9958950675790401</v>
      </c>
      <c r="LA27">
        <f t="shared" si="11"/>
        <v>3.5535206942384598</v>
      </c>
      <c r="NJ27" s="76"/>
      <c r="NV27" s="76"/>
      <c r="OH27" s="76"/>
      <c r="OT27" s="76"/>
      <c r="PF27" s="76"/>
      <c r="PR27" s="76"/>
      <c r="QD27" s="76"/>
      <c r="QP27" s="76"/>
      <c r="RB27" s="76"/>
      <c r="RN27" s="76"/>
      <c r="RZ27" s="76"/>
      <c r="SL27" s="76"/>
      <c r="SX27" s="76"/>
      <c r="TJ27" s="76"/>
      <c r="TV27" s="76"/>
      <c r="UF27">
        <f>IF(Raw!CC28&lt;3.5,Raw!C28)</f>
        <v>2420.7517603548599</v>
      </c>
      <c r="UH27">
        <f t="shared" si="49"/>
        <v>4453.9314486690573</v>
      </c>
      <c r="UI27">
        <f>UI3</f>
        <v>1</v>
      </c>
      <c r="UK27" t="b">
        <f>IF(Raw!CC28&gt;7,Raw!C28)</f>
        <v>0</v>
      </c>
      <c r="UM27">
        <f t="shared" si="50"/>
        <v>8848.8961883289339</v>
      </c>
      <c r="UN27">
        <f>UN3</f>
        <v>1</v>
      </c>
      <c r="UP27">
        <f>Raw!C28</f>
        <v>2420.7517603548599</v>
      </c>
      <c r="UR27">
        <f t="shared" si="51"/>
        <v>8450.7078283441751</v>
      </c>
      <c r="US27">
        <f>US3</f>
        <v>1</v>
      </c>
      <c r="UU27" t="str">
        <f t="shared" si="54"/>
        <v xml:space="preserve"> </v>
      </c>
      <c r="UV27">
        <f>IF(AND(Raw!BL28&lt;$UU$3,Raw!BL28&gt;$UU$4),(Raw!C28)/((Raw!CC28*1000)^(1/3)))</f>
        <v>389.53502123133484</v>
      </c>
      <c r="UW27">
        <f>IF(AND(Raw!BL28&lt;$UU$3,Raw!BL28&gt;$UU$4),(10^($UU$2*Raw!CB28))*(Raw!D28))</f>
        <v>5.1526054836879977E-2</v>
      </c>
      <c r="UX27">
        <f>IF(AND(Raw!BL28&lt;$UU$3,Raw!BL28&gt;$UU$4),(10^($FM$2*Raw!CB28))*(Raw!E28))</f>
        <v>1.0552403656720421E-2</v>
      </c>
      <c r="UZ27">
        <f>Raw!C28</f>
        <v>2420.7517603548599</v>
      </c>
      <c r="VA27">
        <f>((LOG10(Raw!CC29))+ABS(LOG10(MIN(Raw!CC$3:$CC226)))+0.3)/5</f>
        <v>0.27583624920952493</v>
      </c>
      <c r="VB27">
        <f>Raw!BQ28</f>
        <v>4</v>
      </c>
      <c r="VE27">
        <f>(Raw!C28)/((Raw!CC28)^(1/2))</f>
        <v>4941.3388390112932</v>
      </c>
      <c r="VF27">
        <f>((LOG10(Raw!CC29))+ABS(LOG10(MIN(Raw!CC$3:$CC226)))+0.3)/5</f>
        <v>0.27583624920952493</v>
      </c>
      <c r="VG27">
        <f>Raw!BQ28</f>
        <v>4</v>
      </c>
      <c r="VK27">
        <f>(Raw!C28)/((Raw!CC28)^(1/2))</f>
        <v>4941.3388390112932</v>
      </c>
      <c r="VL27">
        <f>Raw!BZ28</f>
        <v>287.97380971908598</v>
      </c>
      <c r="VM27">
        <f>MIN(Raw!BL29/150,0.6)</f>
        <v>0.23180571434010735</v>
      </c>
      <c r="VO27">
        <f>(Raw!C28)/((Raw!CC28)^(1/2))</f>
        <v>4941.3388390112932</v>
      </c>
      <c r="VP27">
        <f>Raw!BZ28</f>
        <v>287.97380971908598</v>
      </c>
      <c r="VQ27">
        <f>MIN(Raw!BN29/50,0.6)</f>
        <v>8.2630554623742206E-2</v>
      </c>
      <c r="VS27">
        <f>(Raw!C28)/((Raw!CC28)^(1/2))</f>
        <v>4941.3388390112932</v>
      </c>
      <c r="VT27">
        <f>Raw!BZ28</f>
        <v>287.97380971908598</v>
      </c>
      <c r="VU27">
        <f>(LOG10(Raw!AS29)-LOG10(MIN(Raw!AS$3:AS$200)) + 0.1)/10</f>
        <v>0.50195547385681782</v>
      </c>
      <c r="VW27">
        <f>Raw!CB28</f>
        <v>90.578000000000003</v>
      </c>
      <c r="VX27">
        <f>IF(ABS((Raw!BR28)-(Raw!CJ28))=343.0818,16.89,ABS((Raw!BR28)-(Raw!CJ28)))</f>
        <v>1.4448217377440074</v>
      </c>
      <c r="VY27">
        <f>(LOG10(Raw!C29)-LOG10(MIN(Raw!C$3:C$200)))/2</f>
        <v>0.15245211988397811</v>
      </c>
      <c r="WA27" s="78">
        <v>38971</v>
      </c>
      <c r="WB27">
        <f t="shared" si="12"/>
        <v>9</v>
      </c>
      <c r="WF27">
        <v>0.09</v>
      </c>
      <c r="WG27">
        <f t="shared" si="13"/>
        <v>-1.0457574905606752</v>
      </c>
      <c r="WN27">
        <f t="shared" si="36"/>
        <v>5000</v>
      </c>
      <c r="WO27">
        <f t="shared" si="14"/>
        <v>1.9838374213888161</v>
      </c>
      <c r="WQ27">
        <f>Raw!BP28</f>
        <v>0.09</v>
      </c>
      <c r="WR27">
        <f>Raw!BZ28</f>
        <v>287.97380971908598</v>
      </c>
      <c r="WT27">
        <f>Raw!N28</f>
        <v>3.5535206942384598</v>
      </c>
      <c r="WU27">
        <f>Raw!CP28</f>
        <v>4.9958950675790401</v>
      </c>
      <c r="WV27">
        <f t="shared" si="15"/>
        <v>1.4423743733405803</v>
      </c>
      <c r="WX27">
        <f>Raw!C28</f>
        <v>2420.7517603548599</v>
      </c>
      <c r="WY27">
        <f>Raw!BP28</f>
        <v>0.09</v>
      </c>
      <c r="WZ27">
        <f>((LOG10(Raw!CC29))+ABS(LOG10(MIN(Raw!CC$3:$CC226)))+0.3)/5</f>
        <v>0.27583624920952493</v>
      </c>
      <c r="XD27">
        <f t="shared" si="37"/>
        <v>5000</v>
      </c>
      <c r="XE27">
        <f t="shared" si="16"/>
        <v>0.12361885004920564</v>
      </c>
      <c r="XG27">
        <f>(Raw!C28)/((Raw!CC28)^(1/2))</f>
        <v>4941.3388390112932</v>
      </c>
      <c r="XH27">
        <f>Raw!BP28</f>
        <v>0.09</v>
      </c>
      <c r="XI27" s="10"/>
      <c r="XL27">
        <f t="shared" si="38"/>
        <v>5000</v>
      </c>
      <c r="XM27">
        <f t="shared" si="17"/>
        <v>0.61539479105277262</v>
      </c>
      <c r="XR27">
        <f>Raw!CB28</f>
        <v>90.578000000000003</v>
      </c>
      <c r="XS27">
        <f>IF(ABS((Raw!BR28)-(Raw!CJ28))=343.0818,16.89,(Raw!BR28)-(Raw!CJ28))</f>
        <v>1.4448217377440074</v>
      </c>
      <c r="XT27">
        <f>(LOG10(Raw!C29)-LOG10(MIN(Raw!C$3:C$200)))/2</f>
        <v>0.15245211988397811</v>
      </c>
      <c r="XW27">
        <f t="shared" si="39"/>
        <v>5000</v>
      </c>
      <c r="XX27">
        <f t="shared" si="18"/>
        <v>4.8659901118523265</v>
      </c>
      <c r="YC27">
        <v>2420.7517603548599</v>
      </c>
      <c r="YD27">
        <f>Raw!CC28</f>
        <v>0.24</v>
      </c>
      <c r="YE27">
        <f>((LOG10(Raw!CC29))+ABS(LOG10(MIN(Raw!CC$3:$CC226)))+0.3)/5</f>
        <v>0.27583624920952493</v>
      </c>
      <c r="YF27">
        <v>12.3672012549752</v>
      </c>
      <c r="YG27">
        <v>1.79763484266072</v>
      </c>
      <c r="YH27">
        <v>0.31689303592979201</v>
      </c>
      <c r="YI27">
        <v>5.9988821424850299E-2</v>
      </c>
      <c r="YJ27">
        <v>9.8443384426559599E-3</v>
      </c>
      <c r="YP27">
        <v>3</v>
      </c>
      <c r="YT27">
        <v>2420.7517603548599</v>
      </c>
      <c r="YU27">
        <v>0.24</v>
      </c>
      <c r="YV27" s="79">
        <v>8.1154073280945796E-7</v>
      </c>
      <c r="YY27">
        <v>1620</v>
      </c>
      <c r="YZ27" s="80">
        <v>-8.7264933122586602E-12</v>
      </c>
      <c r="ZE27">
        <v>1511.26566355719</v>
      </c>
      <c r="ZF27">
        <v>2.0149792362156099E-4</v>
      </c>
      <c r="ZK27">
        <f t="shared" si="40"/>
        <v>5020</v>
      </c>
      <c r="ZL27" s="81">
        <f t="shared" si="19"/>
        <v>10332.167208910985</v>
      </c>
    </row>
    <row r="28" spans="1:688">
      <c r="A28" s="37">
        <f>Raw!CC29*1000</f>
        <v>240</v>
      </c>
      <c r="B28" s="37">
        <f>Raw!N29</f>
        <v>3.57241287827891</v>
      </c>
      <c r="C28" s="37">
        <f>Raw!O29</f>
        <v>0.30006194828628502</v>
      </c>
      <c r="E28" s="37">
        <f>(Raw!C29)/((Raw!CC29*1000)^(1/2))</f>
        <v>42.033696518224971</v>
      </c>
      <c r="F28" s="37">
        <f>Raw!N29</f>
        <v>3.57241287827891</v>
      </c>
      <c r="G28" s="37">
        <f>Raw!O29</f>
        <v>0.30006194828628502</v>
      </c>
      <c r="I28" s="37">
        <f>(Raw!C29)/((Raw!CC29*1000)^(1/3))</f>
        <v>104.78508208361251</v>
      </c>
      <c r="J28" s="37">
        <f>Raw!N29</f>
        <v>3.57241287827891</v>
      </c>
      <c r="K28" s="37">
        <f>Raw!O29</f>
        <v>0.30006194828628502</v>
      </c>
      <c r="M28" s="39">
        <f>Raw!CC29*1000</f>
        <v>240</v>
      </c>
      <c r="N28" s="39">
        <f>1/(Raw!R29)</f>
        <v>3.3300813008130081</v>
      </c>
      <c r="O28" s="39">
        <f>IF(1/(Raw!R29-Raw!S29)-1/(Raw!R29+Raw!S29)&gt;0,1/(Raw!R29-Raw!S29)-1/(Raw!R29+Raw!S29),2)</f>
        <v>6.7559923369117758E-2</v>
      </c>
      <c r="Q28" s="39">
        <f>(Raw!C29)/((Raw!CC29*1000)^(1/2))</f>
        <v>42.033696518224971</v>
      </c>
      <c r="R28" s="39">
        <f>1/(Raw!R29)</f>
        <v>3.3300813008130081</v>
      </c>
      <c r="S28" s="39">
        <f>IF(1/(Raw!R29-Raw!S29)-1/(Raw!R29+Raw!S29)&gt;0,1/(Raw!R29-Raw!S29)-1/(Raw!R29+Raw!S29),2)</f>
        <v>6.7559923369117758E-2</v>
      </c>
      <c r="U28" s="39">
        <f>(Raw!C29)/((Raw!CC29*1000)^(1/3))</f>
        <v>104.78508208361251</v>
      </c>
      <c r="V28" s="39">
        <f>1/(Raw!R29)</f>
        <v>3.3300813008130081</v>
      </c>
      <c r="W28" s="39">
        <f>IF(1/(Raw!R29-Raw!S29)-1/(Raw!R29+Raw!S29)&gt;0,1/(Raw!R29-Raw!S29)-1/(Raw!R29+Raw!S29),2)</f>
        <v>6.7559923369117758E-2</v>
      </c>
      <c r="Y28" s="41">
        <f>Raw!CC29*1000</f>
        <v>240</v>
      </c>
      <c r="Z28" s="41">
        <f>1/(Raw!AB29)</f>
        <v>3.2</v>
      </c>
      <c r="AA28" s="41">
        <f>IF(1/(Raw!AB29-Raw!AC29)-1/(Raw!AB29+Raw!AC29)&gt;0,1/(Raw!AB29-Raw!AC29)-1/(Raw!AB29+Raw!AC29),5)</f>
        <v>8.6945638494502653E-2</v>
      </c>
      <c r="AC28" s="41">
        <f>(Raw!C29)/((Raw!CC29*1000)^(1/2))</f>
        <v>42.033696518224971</v>
      </c>
      <c r="AD28" s="41">
        <f>1/(Raw!AB29)</f>
        <v>3.2</v>
      </c>
      <c r="AE28" s="41">
        <f>IF(1/(Raw!AB29-Raw!AC29)-1/(Raw!AB29+Raw!AC29)&gt;0,1/(Raw!AB29-Raw!AC29)-1/(Raw!AB29+Raw!AC29),5)</f>
        <v>8.6945638494502653E-2</v>
      </c>
      <c r="AG28" s="41">
        <f>(Raw!C29)/((Raw!CC29*1000)^(1/3))</f>
        <v>104.78508208361251</v>
      </c>
      <c r="AH28" s="41">
        <f>1/(Raw!AB29)</f>
        <v>3.2</v>
      </c>
      <c r="AI28" s="41">
        <f>IF(1/(Raw!AB29-Raw!AC29)-1/(Raw!AB29+Raw!AC29)&gt;0,1/(Raw!AB29-Raw!AC29)-1/(Raw!AB29+Raw!AC29),5)</f>
        <v>8.6945638494502653E-2</v>
      </c>
      <c r="AK28" s="43">
        <f>Raw!CC29*1000</f>
        <v>240</v>
      </c>
      <c r="AL28" s="43">
        <f>Raw!BL29</f>
        <v>34.770857151016102</v>
      </c>
      <c r="AM28" s="43">
        <f>Raw!BM29</f>
        <v>22.436150253897502</v>
      </c>
      <c r="AO28" s="43">
        <f>(Raw!C29)/((Raw!CC29*1000)^(1/2))</f>
        <v>42.033696518224971</v>
      </c>
      <c r="AP28" s="43">
        <f>Raw!BL29</f>
        <v>34.770857151016102</v>
      </c>
      <c r="AQ28" s="43">
        <f>Raw!BM29</f>
        <v>22.436150253897502</v>
      </c>
      <c r="AS28" s="43">
        <f>(Raw!C29)/((Raw!CC29*1000)^(1/3))</f>
        <v>104.78508208361251</v>
      </c>
      <c r="AT28" s="43">
        <f>Raw!BL29</f>
        <v>34.770857151016102</v>
      </c>
      <c r="AU28" s="43">
        <f>Raw!BM29</f>
        <v>22.436150253897502</v>
      </c>
      <c r="AW28" s="21">
        <f>Raw!CC29*1000</f>
        <v>240</v>
      </c>
      <c r="AX28" s="21">
        <f>Raw!BN29</f>
        <v>4.1315277311871101</v>
      </c>
      <c r="AY28" s="21">
        <f>Raw!BO29</f>
        <v>0.19917039293205299</v>
      </c>
      <c r="BA28" s="21">
        <f>(Raw!C29)/((Raw!CC29*1000)^(1/2))</f>
        <v>42.033696518224971</v>
      </c>
      <c r="BB28" s="21">
        <f>Raw!BN29</f>
        <v>4.1315277311871101</v>
      </c>
      <c r="BC28" s="21">
        <f>Raw!BO29</f>
        <v>0.19917039293205299</v>
      </c>
      <c r="BE28" s="21">
        <f>(Raw!C29)/((Raw!CC29*1000)^(1/3))</f>
        <v>104.78508208361251</v>
      </c>
      <c r="BF28" s="21">
        <f>Raw!BN29</f>
        <v>4.1315277311871101</v>
      </c>
      <c r="BG28" s="21">
        <f>Raw!BO29</f>
        <v>0.19917039293205299</v>
      </c>
      <c r="BI28" s="46">
        <f>Raw!C29</f>
        <v>651.18322637848803</v>
      </c>
      <c r="BJ28" s="46">
        <f>(Raw!C29)/(Raw!CG29)</f>
        <v>0.30920381119586327</v>
      </c>
      <c r="BK28" s="46"/>
      <c r="BM28" s="47">
        <f>Raw!CC29*1000</f>
        <v>240</v>
      </c>
      <c r="BN28" s="47">
        <f>(Raw!C29)/(Raw!CG29)</f>
        <v>0.30920381119586327</v>
      </c>
      <c r="BO28" s="47"/>
      <c r="BQ28" s="46">
        <f>(Raw!C29)/((Raw!CC29*1000)^(1/2))</f>
        <v>42.033696518224971</v>
      </c>
      <c r="BR28" s="47">
        <f>(Raw!C29)/(Raw!CG29)</f>
        <v>0.30920381119586327</v>
      </c>
      <c r="BS28" s="47"/>
      <c r="BU28" s="49">
        <f>(Raw!C29)/((Raw!CC29*1000)^(1/3))</f>
        <v>104.78508208361251</v>
      </c>
      <c r="BV28" s="49">
        <f>(Raw!C29)/(Raw!CG29)</f>
        <v>0.30920381119586327</v>
      </c>
      <c r="BW28" s="49"/>
      <c r="BY28" s="51">
        <f>Raw!C29</f>
        <v>651.18322637848803</v>
      </c>
      <c r="BZ28" s="51">
        <f>Raw!BS29</f>
        <v>0.35199999999999998</v>
      </c>
      <c r="CA28" s="51"/>
      <c r="CG28" s="55"/>
      <c r="CH28" s="55" t="e">
        <f t="shared" si="42"/>
        <v>#N/A</v>
      </c>
      <c r="CI28" s="55" t="e">
        <f>CI3</f>
        <v>#N/A</v>
      </c>
      <c r="CK28" s="55"/>
      <c r="CL28" s="55" t="e">
        <f t="shared" si="43"/>
        <v>#N/A</v>
      </c>
      <c r="CM28" s="55" t="e">
        <f>CM3</f>
        <v>#N/A</v>
      </c>
      <c r="CO28" s="57"/>
      <c r="CP28" s="57" t="e">
        <f t="shared" si="44"/>
        <v>#N/A</v>
      </c>
      <c r="CQ28" s="57" t="e">
        <f>CQ3</f>
        <v>#N/A</v>
      </c>
      <c r="CS28" s="57"/>
      <c r="CT28" s="57" t="e">
        <f t="shared" si="45"/>
        <v>#N/A</v>
      </c>
      <c r="CU28" s="57" t="e">
        <f>CU3</f>
        <v>#N/A</v>
      </c>
      <c r="CW28" s="57"/>
      <c r="CX28" s="57" t="e">
        <f t="shared" si="46"/>
        <v>#N/A</v>
      </c>
      <c r="CY28" s="57" t="e">
        <f>CY3</f>
        <v>#N/A</v>
      </c>
      <c r="DA28" s="57"/>
      <c r="DB28" s="57" t="e">
        <f t="shared" si="47"/>
        <v>#N/A</v>
      </c>
      <c r="DC28" s="57" t="e">
        <f>DC3</f>
        <v>#N/A</v>
      </c>
      <c r="DE28" s="57"/>
      <c r="DF28" s="57" t="e">
        <f t="shared" si="48"/>
        <v>#N/A</v>
      </c>
      <c r="DG28" s="57" t="e">
        <f>DG3</f>
        <v>#N/A</v>
      </c>
      <c r="DI28" s="59">
        <f t="shared" si="20"/>
        <v>3910</v>
      </c>
      <c r="DJ28" s="59">
        <f t="shared" si="0"/>
        <v>7.2381033337828127</v>
      </c>
      <c r="DL28" s="25">
        <f t="shared" si="21"/>
        <v>3910</v>
      </c>
      <c r="DM28" s="25">
        <f t="shared" si="1"/>
        <v>8.7560046008157801</v>
      </c>
      <c r="DO28" s="39">
        <f t="shared" si="2"/>
        <v>240</v>
      </c>
      <c r="DP28" s="39">
        <f t="shared" si="3"/>
        <v>3.3300813008130081</v>
      </c>
      <c r="DQ28" s="39">
        <f t="shared" si="4"/>
        <v>6.7559923369117758E-2</v>
      </c>
      <c r="DS28" s="39">
        <f t="shared" si="5"/>
        <v>42.033696518224971</v>
      </c>
      <c r="DT28" s="39">
        <f t="shared" si="6"/>
        <v>3.3300813008130081</v>
      </c>
      <c r="DU28" s="39">
        <f t="shared" si="7"/>
        <v>6.7559923369117758E-2</v>
      </c>
      <c r="DW28" s="39">
        <f t="shared" si="8"/>
        <v>104.78508208361251</v>
      </c>
      <c r="DX28" s="39">
        <f t="shared" si="9"/>
        <v>3.3300813008130081</v>
      </c>
      <c r="DY28" s="39">
        <f t="shared" si="10"/>
        <v>6.7559923369117758E-2</v>
      </c>
      <c r="EA28" s="61">
        <f>Raw!N29</f>
        <v>3.57241287827891</v>
      </c>
      <c r="EB28" s="61">
        <f>Raw!O29</f>
        <v>0.30006194828628502</v>
      </c>
      <c r="EC28" s="61">
        <f>1/Raw!R29</f>
        <v>3.3300813008130081</v>
      </c>
      <c r="ED28" s="61">
        <f>1/(Raw!R29-Raw!S29)-1/(Raw!R29+Raw!S29)</f>
        <v>6.7559923369117758E-2</v>
      </c>
      <c r="EF28" s="62">
        <f>Raw!N29</f>
        <v>3.57241287827891</v>
      </c>
      <c r="EG28" s="61">
        <f>Raw!O29</f>
        <v>0.30006194828628502</v>
      </c>
      <c r="EH28" s="61">
        <f>1/Raw!AB29</f>
        <v>3.2</v>
      </c>
      <c r="EI28" s="61">
        <f>1/(Raw!AB29-Raw!AC29)-1/(Raw!AB29+Raw!AC29)</f>
        <v>8.6945638494502653E-2</v>
      </c>
      <c r="EK28" s="37">
        <f>Raw!CB29</f>
        <v>51.135800000000003</v>
      </c>
      <c r="EL28" s="72">
        <f>(Raw!C29)/(Raw!CG29)</f>
        <v>0.30920381119586327</v>
      </c>
      <c r="EN28" s="37">
        <f>Raw!BS29</f>
        <v>0.35199999999999998</v>
      </c>
      <c r="EO28" s="72">
        <f>(Raw!C29)/(Raw!CG29)</f>
        <v>0.30920381119586327</v>
      </c>
      <c r="EQ28" s="64">
        <f>(Raw!C29)/((Raw!CC29*1000)^(1/3))</f>
        <v>104.78508208361251</v>
      </c>
      <c r="ER28" s="64">
        <f>Raw!BZ29</f>
        <v>235.30612254142801</v>
      </c>
      <c r="ET28" s="64">
        <f>Raw!BN29</f>
        <v>4.1315277311871101</v>
      </c>
      <c r="EU28" s="64">
        <f>Raw!BZ29</f>
        <v>235.30612254142801</v>
      </c>
      <c r="EW28" s="66">
        <f>Raw!AI29</f>
        <v>9.4589723553454297E-2</v>
      </c>
      <c r="EX28" s="66">
        <f>Raw!BZ29</f>
        <v>235.30612254142801</v>
      </c>
      <c r="EZ28" s="73">
        <f>Raw!AI29</f>
        <v>9.4589723553454297E-2</v>
      </c>
      <c r="FA28" s="66">
        <f>Raw!F29</f>
        <v>3.48101681402798</v>
      </c>
      <c r="FB28" s="66">
        <f>Raw!G29</f>
        <v>0.66224014199874104</v>
      </c>
      <c r="FD28" s="66">
        <f>(Raw!C29)/((Raw!CC29*1000)^(1/3))</f>
        <v>104.78508208361251</v>
      </c>
      <c r="FE28" s="66">
        <f>(Raw!BZ29)*(Raw!AI29)</f>
        <v>22.257541081628915</v>
      </c>
      <c r="FG28" s="59">
        <f>Raw!CJ29</f>
        <v>212.79860786796399</v>
      </c>
      <c r="FH28" s="59">
        <f>Raw!BR29</f>
        <v>206.66800000000001</v>
      </c>
      <c r="FJ28" s="25">
        <f>Raw!CB29</f>
        <v>51.135800000000003</v>
      </c>
      <c r="FK28" s="25">
        <f>(Raw!BR29)-(Raw!CJ29)</f>
        <v>-6.1306078679639882</v>
      </c>
      <c r="FM28" s="68" t="str">
        <f t="shared" si="22"/>
        <v xml:space="preserve"> </v>
      </c>
      <c r="FN28" s="68">
        <f>(Raw!C29)/((Raw!CC29*1000)^(1/3))</f>
        <v>104.78508208361251</v>
      </c>
      <c r="FO28" s="68">
        <f>(10^($FM$2*Raw!CB29))*(Raw!D29)</f>
        <v>0.84837563020071094</v>
      </c>
      <c r="FP28" s="68">
        <f>(10^($FM$2*Raw!CB29))*(Raw!E29)</f>
        <v>0.13216798427294743</v>
      </c>
      <c r="FR28" s="68" t="str">
        <f t="shared" si="23"/>
        <v xml:space="preserve"> </v>
      </c>
      <c r="FS28" s="74">
        <f>(Raw!C29)/((Raw!CC29*1000)^(1/3))</f>
        <v>104.78508208361251</v>
      </c>
      <c r="FT28" s="68">
        <f>(10^($FR$2*Raw!CB29))*(Raw!F29)</f>
        <v>1.3845632720810483</v>
      </c>
      <c r="FU28" s="68">
        <f>(10^($FR$2*Raw!CB29))*(Raw!G29)</f>
        <v>0.26340389228060329</v>
      </c>
      <c r="FW28" s="68" t="str">
        <f t="shared" si="24"/>
        <v xml:space="preserve"> </v>
      </c>
      <c r="FX28" s="74">
        <f>(Raw!C29)/((Raw!CC29*1000)^(1/3))</f>
        <v>104.78508208361251</v>
      </c>
      <c r="FY28" s="74">
        <f>(10^($FW$2*Raw!CB29))*(Raw!BJ29)</f>
        <v>1.3476517640264363</v>
      </c>
      <c r="FZ28" s="74">
        <f>(10^($FW$2*Raw!CB29))*(Raw!BK29)</f>
        <v>2.122303362090757</v>
      </c>
      <c r="GB28" s="68" t="str">
        <f t="shared" si="25"/>
        <v xml:space="preserve"> </v>
      </c>
      <c r="GC28" s="74">
        <f>IF(  ( (10^($FR$2*Raw!CB29))*(Raw!BM29) )/( (10^($FR$2*Raw!CB29))*(Raw!BL29))&lt;0.9,(Raw!C29)/((Raw!CC29*1000)^(1/3)) )</f>
        <v>104.78508208361251</v>
      </c>
      <c r="GD28" s="74">
        <f>IF(  ( (10^($FR$2*Raw!CB29))*(Raw!BM29) )/( (10^($FR$2*Raw!CB29))*(Raw!BL29))&lt;0.9, (10^($GB$2*Raw!CB29))*(Raw!BL29) )</f>
        <v>20.493477288382284</v>
      </c>
      <c r="GE28" s="74">
        <f>IF( ( (10^($FR$2*Raw!CB29))*(Raw!BM29) )/( (10^($FR$2*Raw!CB29))*(Raw!BL29))&lt;0.9, (10^($FR$2*Raw!CB29))*(Raw!BM29) )</f>
        <v>8.9239067973627648</v>
      </c>
      <c r="GG28" s="68" t="str">
        <f t="shared" si="26"/>
        <v xml:space="preserve"> </v>
      </c>
      <c r="GH28" s="74">
        <f>IF( ( (10^($GG$2*Raw!CB29))*(Raw!BO29) )/( (10^($GG$2*Raw!CB29))*(Raw!BN29))&lt;0.5,(Raw!C29)/((Raw!CC29*1000)^(1/3)))</f>
        <v>104.78508208361251</v>
      </c>
      <c r="GI28" s="74">
        <f>IF( ( (10^($GG$2*Raw!CB29))*(Raw!BO29) )/( (10^($GG$2*Raw!CB29))*(Raw!BN29))&lt;0.5,(10^($GG$2*Raw!CB29))*(Raw!BN29))</f>
        <v>1.8013714782564572</v>
      </c>
      <c r="GJ28" s="74">
        <f>IF( ( (10^($GG$2*Raw!CB29))*(Raw!BO29) )/( (10^($GG$2*Raw!CB29))*(Raw!BN29))&lt;0.5,(10^($GG$2*Raw!CB29))*(Raw!BO29))</f>
        <v>8.6839515182884575E-2</v>
      </c>
      <c r="GL28">
        <f>(Raw!C29)/((Raw!CC29*1000)^(1/3))</f>
        <v>104.78508208361251</v>
      </c>
      <c r="GM28" s="75">
        <f>Raw!U29</f>
        <v>0.625</v>
      </c>
      <c r="GN28" s="75">
        <f>(LOG(Raw!CC29)+5)/25</f>
        <v>0.17520844966846424</v>
      </c>
      <c r="GO28">
        <f>(Raw!C29)/((Raw!CC29*1000)^(1/3))</f>
        <v>104.78508208361251</v>
      </c>
      <c r="GP28" s="75">
        <f>Raw!W29</f>
        <v>0.65185546875</v>
      </c>
      <c r="GR28">
        <f>(Raw!C29)/((Raw!CC29*1000)^(1/3))</f>
        <v>104.78508208361251</v>
      </c>
      <c r="GS28" s="75">
        <f>Raw!AE29</f>
        <v>1.19140625</v>
      </c>
      <c r="GU28">
        <f>(Raw!C29)/((Raw!CC29*1000)^(1/3))</f>
        <v>104.78508208361251</v>
      </c>
      <c r="GV28" s="75">
        <f>Raw!AG29</f>
        <v>6.19140625</v>
      </c>
      <c r="GX28">
        <f>(Raw!C29)/((Raw!CC29*1000)^(1/3))</f>
        <v>104.78508208361251</v>
      </c>
      <c r="GY28">
        <f>Raw!BQ29</f>
        <v>9.3000000000000007</v>
      </c>
      <c r="HA28">
        <f>Raw!C29</f>
        <v>651.18322637848803</v>
      </c>
      <c r="HB28" s="75">
        <f>Raw!U29</f>
        <v>0.625</v>
      </c>
      <c r="HC28" s="4"/>
      <c r="HD28">
        <f>Raw!C29</f>
        <v>651.18322637848803</v>
      </c>
      <c r="HE28" s="75">
        <f>Raw!W29</f>
        <v>0.65185546875</v>
      </c>
      <c r="HG28">
        <f>Raw!C29</f>
        <v>651.18322637848803</v>
      </c>
      <c r="HH28" s="75">
        <f>Raw!AE29</f>
        <v>1.19140625</v>
      </c>
      <c r="HJ28">
        <f>Raw!C29</f>
        <v>651.18322637848803</v>
      </c>
      <c r="HK28" s="75">
        <f>Raw!AG29</f>
        <v>6.19140625</v>
      </c>
      <c r="HM28">
        <f>Raw!C29</f>
        <v>651.18322637848803</v>
      </c>
      <c r="HN28">
        <f>Raw!BQ29</f>
        <v>9.3000000000000007</v>
      </c>
      <c r="HP28">
        <f>Raw!CC29*1000</f>
        <v>240</v>
      </c>
      <c r="HQ28">
        <f>Raw!N29</f>
        <v>3.57241287827891</v>
      </c>
      <c r="HR28">
        <f>MIN(ABS(Raw!CB29)/100,0.3)</f>
        <v>0.3</v>
      </c>
      <c r="HS28" t="str">
        <f>IF( Raw!CB29&gt;0,"@rgb(255,0,0)","@rgb(0,128,255)" )</f>
        <v>@rgb(255,0,0)</v>
      </c>
      <c r="HU28" t="str">
        <f t="shared" si="27"/>
        <v xml:space="preserve"> </v>
      </c>
      <c r="HV28" t="b">
        <f>IF(Raw!CC29&gt;7,(Raw!C29)/((Raw!CC29*1000)^(1/3)))</f>
        <v>0</v>
      </c>
      <c r="HW28" t="b">
        <f>IF(Raw!CC29&gt;7,(10^($FM$2*Raw!CB29))*(Raw!D29))</f>
        <v>0</v>
      </c>
      <c r="HX28" t="b">
        <f>IF(Raw!CC29&gt;7,(10^($HU$2*Raw!CB29))*(Raw!E29))</f>
        <v>0</v>
      </c>
      <c r="IA28" t="b">
        <f>IF(Raw!CC29&gt;7,(Raw!C29)/((Raw!CC29*1000)^(1/3)))</f>
        <v>0</v>
      </c>
      <c r="IB28" t="b">
        <f>IF(Raw!CC29&gt;7,(10^($HZ$2*Raw!CB29))*(Raw!F29))</f>
        <v>0</v>
      </c>
      <c r="IC28" t="b">
        <f>IF(Raw!CC29&gt;7,(10^($HZ$2*Raw!CB29))*(Raw!G29))</f>
        <v>0</v>
      </c>
      <c r="IF28" t="b">
        <f>IF(Raw!CC29&gt;7,(Raw!C29)/((Raw!CC29*1000)^(1/3)))</f>
        <v>0</v>
      </c>
      <c r="IG28" t="b">
        <f>IF(Raw!CC29&gt;7,(10^($IE$2*Raw!CB29))*(Raw!BJ29))</f>
        <v>0</v>
      </c>
      <c r="IH28" t="b">
        <f>IF(Raw!CC29&gt;7,(10^($IE$2*Raw!CB29))*(Raw!BK29))</f>
        <v>0</v>
      </c>
      <c r="IJ28" t="str">
        <f t="shared" si="28"/>
        <v xml:space="preserve"> </v>
      </c>
      <c r="IK28" t="b">
        <f>IF(Raw!CC29&gt;7,(Raw!C29)/((Raw!CC29*1000)^(1/3)))</f>
        <v>0</v>
      </c>
      <c r="IL28" t="b">
        <f>IF(Raw!CC29&gt;7,(10^($IJ$2*Raw!CB29))*(Raw!BL29))</f>
        <v>0</v>
      </c>
      <c r="IM28" t="b">
        <f>IF(Raw!CC29&gt;7,(10^($IJ$2*Raw!CB29))*(Raw!BM29))</f>
        <v>0</v>
      </c>
      <c r="IO28" t="str">
        <f t="shared" si="29"/>
        <v xml:space="preserve"> </v>
      </c>
      <c r="IP28" t="b">
        <f>IF(Raw!CC29&gt;7,(Raw!C29)/((Raw!CC29*1000)^(1/3)))</f>
        <v>0</v>
      </c>
      <c r="IQ28" t="b">
        <f>IF(Raw!CC29&gt;7,(10^($IO$2*Raw!CB29))*(Raw!BN29))</f>
        <v>0</v>
      </c>
      <c r="IR28" t="b">
        <f>IF(Raw!CC29&gt;7,(10^($IO$2*Raw!CB29))*(Raw!BO29))</f>
        <v>0</v>
      </c>
      <c r="IT28" s="68" t="str">
        <f t="shared" si="30"/>
        <v xml:space="preserve"> </v>
      </c>
      <c r="IU28" s="68">
        <f>IF(Raw!CC29&lt;3.5,(Raw!C29)/((Raw!CC29*1000)^(1/3)))</f>
        <v>104.78508208361251</v>
      </c>
      <c r="IV28" s="68">
        <f>IF(Raw!CC29&lt;3.5,(10^($IT$2*Raw!CB29))*(Raw!D29))</f>
        <v>0.87166462009080869</v>
      </c>
      <c r="IW28" s="68">
        <f>IF(Raw!CC29&lt;3.5,(10^($IT$2*Raw!CB29))*(Raw!E29))</f>
        <v>0.13579616351331417</v>
      </c>
      <c r="IY28" s="68" t="str">
        <f t="shared" si="31"/>
        <v xml:space="preserve"> </v>
      </c>
      <c r="IZ28" s="74">
        <f>IF(Raw!CC29&lt;3.5,(Raw!C29)/((Raw!CC29*1000)^(1/3)))</f>
        <v>104.78508208361251</v>
      </c>
      <c r="JA28" s="68">
        <f>IF(Raw!CC29&lt;3.5,(10^($IY$2*Raw!CB29))*(Raw!F29))</f>
        <v>1.4309709952765426</v>
      </c>
      <c r="JB28" s="68">
        <f>IF(Raw!CC29&lt;3.5,(10^($IY$2*Raw!CB29))*(Raw!G29))</f>
        <v>0.27223265089934157</v>
      </c>
      <c r="JD28" s="68" t="str">
        <f t="shared" si="32"/>
        <v xml:space="preserve"> </v>
      </c>
      <c r="JE28" s="74">
        <f>IF(Raw!CC29&lt;3.5,(Raw!C29)/((Raw!CC29*1000)^(1/3)))</f>
        <v>104.78508208361251</v>
      </c>
      <c r="JF28" s="74">
        <f>IF(Raw!CC29&lt;3.5,(10^($JD$2*Raw!CB29))*(Raw!BJ29))</f>
        <v>1.2351997415278919</v>
      </c>
      <c r="JG28" s="74">
        <f>IF(Raw!CC29&lt;3.5,(10^($JD$2*Raw!CB29))*(Raw!BK29))</f>
        <v>1.9452121343766187</v>
      </c>
      <c r="JI28" s="68" t="str">
        <f t="shared" si="33"/>
        <v xml:space="preserve"> </v>
      </c>
      <c r="JJ28" s="74">
        <f>IF( AND( Raw!CC29&lt;3.5, ( (10^($JI$2*Raw!CB29))*(Raw!BM29) )/( (10^($JI$2*Raw!CB29))*(Raw!BL29))&lt;0.9 ),(Raw!C29)/((Raw!CC29*1000)^(1/3)) )</f>
        <v>104.78508208361251</v>
      </c>
      <c r="JK28" s="74">
        <f>IF( AND( Raw!CC29&lt;3.5, ( (10^($JI$2*Raw!CB29))*(Raw!BM29) )/( (10^($JI$2*Raw!CB29))*(Raw!BL29))&lt;0.9 ), (10^($JI$2*Raw!CB29))*(Raw!BL29) )</f>
        <v>27.185766023676532</v>
      </c>
      <c r="JL28" s="74">
        <f>IF( AND( Raw!CC29&lt;3.5, ( (10^($JI$2*Raw!CB29))*(Raw!BM29) )/( (10^($JI$2*Raw!CB29))*(Raw!BL29))&lt;0.9 ), (10^($JI$2*Raw!CB29))*(Raw!BM29) )</f>
        <v>17.541814647404632</v>
      </c>
      <c r="JN28" s="68" t="str">
        <f t="shared" si="34"/>
        <v xml:space="preserve"> </v>
      </c>
      <c r="JO28" s="74">
        <f>IF( AND( Raw!CC29&lt;3.5, ( (10^($JN$2*Raw!CB29))*(Raw!BO29) )/( (10^($JN$2*Raw!CB29))*(Raw!BN29))&lt;0.5 ),(Raw!C29)/((Raw!CC29*1000)^(1/3)))</f>
        <v>104.78508208361251</v>
      </c>
      <c r="JP28" s="74">
        <f>IF( AND( Raw!CC29&lt;3.5, ( (10^($JN$2*Raw!CB29))*(Raw!BO29) )/( (10^($JN$2*Raw!CB29))*(Raw!BN29))&lt;0.5 ),(10^($JN$2*Raw!CB29))*(Raw!BN29))</f>
        <v>3.7380511700563535</v>
      </c>
      <c r="JQ28" s="74">
        <f>IF( AND( Raw!CC29&lt;3.5, ( (10^($JN$2*Raw!CB29))*(Raw!BO29) )/( (10^($JN$2*Raw!CB29))*(Raw!BN29))&lt;0.5 ),(10^($JN$2*Raw!CB29))*(Raw!BO29))</f>
        <v>0.18020189353208693</v>
      </c>
      <c r="JS28">
        <v>90</v>
      </c>
      <c r="JW28">
        <v>90</v>
      </c>
      <c r="JX28">
        <v>2.16719576719577</v>
      </c>
      <c r="JY28">
        <v>2.16719576719577</v>
      </c>
      <c r="KA28">
        <v>90</v>
      </c>
      <c r="KB28">
        <v>2.16719576719577</v>
      </c>
      <c r="KC28">
        <v>2.16719576719577</v>
      </c>
      <c r="KE28">
        <v>1620</v>
      </c>
      <c r="KF28">
        <v>3.7928472269271101</v>
      </c>
      <c r="KG28">
        <v>0.24339324107305299</v>
      </c>
      <c r="KI28">
        <v>1620</v>
      </c>
      <c r="KJ28">
        <v>5.12</v>
      </c>
      <c r="KK28">
        <v>4.0069236732290199E-4</v>
      </c>
      <c r="KM28">
        <v>1620</v>
      </c>
      <c r="KN28">
        <v>4.5511111111111102</v>
      </c>
      <c r="KO28">
        <v>1.57035782546175E-3</v>
      </c>
      <c r="KQ28">
        <f>Raw!CC29*1000</f>
        <v>240</v>
      </c>
      <c r="KR28">
        <f>Raw!N29</f>
        <v>3.57241287827891</v>
      </c>
      <c r="KS28">
        <f>(1/ABS(Raw!BL29))*2</f>
        <v>5.7519433337913969E-2</v>
      </c>
      <c r="KU28">
        <f>Raw!CC29*1000</f>
        <v>240</v>
      </c>
      <c r="KV28">
        <f>Raw!N29</f>
        <v>3.57241287827891</v>
      </c>
      <c r="KW28">
        <f>MIN(1/ABS(Raw!BN29)/2,0.8)</f>
        <v>0.12102060848477839</v>
      </c>
      <c r="KY28">
        <f>Raw!CC29*1000</f>
        <v>240</v>
      </c>
      <c r="KZ28">
        <f>Raw!CP29</f>
        <v>4.2802812793821001</v>
      </c>
      <c r="LA28">
        <f t="shared" si="11"/>
        <v>3.57241287827891</v>
      </c>
      <c r="NJ28" s="76"/>
      <c r="NV28" s="76"/>
      <c r="OH28" s="76"/>
      <c r="OT28" s="76"/>
      <c r="PF28" s="76"/>
      <c r="PR28" s="76"/>
      <c r="QD28" s="76"/>
      <c r="QP28" s="76"/>
      <c r="RB28" s="76"/>
      <c r="RN28" s="76"/>
      <c r="RZ28" s="76"/>
      <c r="SL28" s="76"/>
      <c r="SX28" s="76"/>
      <c r="TJ28" s="76"/>
      <c r="TV28" s="76"/>
      <c r="UF28">
        <f>IF(Raw!CC29&lt;3.5,Raw!C29)</f>
        <v>651.18322637848803</v>
      </c>
      <c r="UH28">
        <f t="shared" si="49"/>
        <v>4626.0660923636015</v>
      </c>
      <c r="UI28">
        <f>UI3</f>
        <v>1</v>
      </c>
      <c r="UK28" t="b">
        <f>IF(Raw!CC29&gt;7,Raw!C29)</f>
        <v>0</v>
      </c>
      <c r="UM28">
        <f t="shared" si="50"/>
        <v>9172.2482442541168</v>
      </c>
      <c r="UN28">
        <f>UN3</f>
        <v>1</v>
      </c>
      <c r="UP28">
        <f>Raw!C29</f>
        <v>651.18322637848803</v>
      </c>
      <c r="UR28">
        <f t="shared" si="51"/>
        <v>8789.3748211918482</v>
      </c>
      <c r="US28">
        <f>US3</f>
        <v>1</v>
      </c>
      <c r="UU28" t="str">
        <f t="shared" si="54"/>
        <v xml:space="preserve"> </v>
      </c>
      <c r="UV28">
        <f>IF(AND(Raw!BL29&lt;$UU$3,Raw!BL29&gt;$UU$4),(Raw!C29)/((Raw!CC29*1000)^(1/3)))</f>
        <v>104.78508208361251</v>
      </c>
      <c r="UW28">
        <f>IF(AND(Raw!BL29&lt;$UU$3,Raw!BL29&gt;$UU$4),(10^($UU$2*Raw!CB29))*(Raw!D29))</f>
        <v>0.84837563020071094</v>
      </c>
      <c r="UX28">
        <f>IF(AND(Raw!BL29&lt;$UU$3,Raw!BL29&gt;$UU$4),(10^($FM$2*Raw!CB29))*(Raw!E29))</f>
        <v>0.13216798427294743</v>
      </c>
      <c r="UZ28">
        <f>Raw!C29</f>
        <v>651.18322637848803</v>
      </c>
      <c r="VA28">
        <f>((LOG10(Raw!CC30))+ABS(LOG10(MIN(Raw!CC$3:$CC227)))+0.3)/5</f>
        <v>0.42650178254124721</v>
      </c>
      <c r="VB28">
        <f>Raw!BQ29</f>
        <v>9.3000000000000007</v>
      </c>
      <c r="VE28">
        <f>(Raw!C29)/((Raw!CC29)^(1/2))</f>
        <v>1329.2221947388023</v>
      </c>
      <c r="VF28">
        <f>((LOG10(Raw!CC30))+ABS(LOG10(MIN(Raw!CC$3:$CC227)))+0.3)/5</f>
        <v>0.42650178254124721</v>
      </c>
      <c r="VG28">
        <f>Raw!BQ29</f>
        <v>9.3000000000000007</v>
      </c>
      <c r="VK28">
        <f>(Raw!C29)/((Raw!CC29)^(1/2))</f>
        <v>1329.2221947388023</v>
      </c>
      <c r="VL28">
        <f>Raw!BZ29</f>
        <v>235.30612254142801</v>
      </c>
      <c r="VM28">
        <f>MIN(Raw!BL30/150,0.6)</f>
        <v>2.6823010637442534E-2</v>
      </c>
      <c r="VO28">
        <f>(Raw!C29)/((Raw!CC29)^(1/2))</f>
        <v>1329.2221947388023</v>
      </c>
      <c r="VP28">
        <f>Raw!BZ29</f>
        <v>235.30612254142801</v>
      </c>
      <c r="VQ28">
        <f>MIN(Raw!BN30/50,0.6)</f>
        <v>1.870108400880148E-2</v>
      </c>
      <c r="VS28">
        <f>(Raw!C29)/((Raw!CC29)^(1/2))</f>
        <v>1329.2221947388023</v>
      </c>
      <c r="VT28">
        <f>Raw!BZ29</f>
        <v>235.30612254142801</v>
      </c>
      <c r="VU28">
        <f>(LOG10(Raw!AS30)-LOG10(MIN(Raw!AS$3:AS$200)) + 0.1)/10</f>
        <v>0.40927708363381488</v>
      </c>
      <c r="VW28">
        <f>Raw!CB29</f>
        <v>51.135800000000003</v>
      </c>
      <c r="VX28">
        <f>IF(ABS((Raw!BR29)-(Raw!CJ29))=343.0818,16.89,ABS((Raw!BR29)-(Raw!CJ29)))</f>
        <v>6.1306078679639882</v>
      </c>
      <c r="VY28">
        <f>(LOG10(Raw!C30)-LOG10(MIN(Raw!C$3:C$200)))/2</f>
        <v>0.53362796659605993</v>
      </c>
      <c r="WA28" s="78">
        <v>38962</v>
      </c>
      <c r="WB28">
        <f t="shared" si="12"/>
        <v>9</v>
      </c>
      <c r="WF28">
        <v>2.79</v>
      </c>
      <c r="WG28">
        <f t="shared" si="13"/>
        <v>0.44560420327359757</v>
      </c>
      <c r="WN28">
        <f t="shared" si="36"/>
        <v>5200</v>
      </c>
      <c r="WO28">
        <f t="shared" si="14"/>
        <v>1.8356765465145561</v>
      </c>
      <c r="WQ28">
        <f>Raw!BP29</f>
        <v>0.04</v>
      </c>
      <c r="WR28">
        <f>Raw!BZ29</f>
        <v>235.30612254142801</v>
      </c>
      <c r="WT28">
        <f>Raw!N29</f>
        <v>3.57241287827891</v>
      </c>
      <c r="WU28">
        <f>Raw!CP29</f>
        <v>4.2802812793821001</v>
      </c>
      <c r="WV28">
        <f t="shared" si="15"/>
        <v>0.70786840110319016</v>
      </c>
      <c r="WX28">
        <f>Raw!C29</f>
        <v>651.18322637848803</v>
      </c>
      <c r="WY28">
        <f>Raw!BP29</f>
        <v>0.04</v>
      </c>
      <c r="WZ28">
        <f>((LOG10(Raw!CC30))+ABS(LOG10(MIN(Raw!CC$3:$CC227)))+0.3)/5</f>
        <v>0.42650178254124721</v>
      </c>
      <c r="XD28">
        <f t="shared" si="37"/>
        <v>5200</v>
      </c>
      <c r="XE28">
        <f t="shared" si="16"/>
        <v>0.10713343464879323</v>
      </c>
      <c r="XG28">
        <f>(Raw!C29)/((Raw!CC29)^(1/2))</f>
        <v>1329.2221947388023</v>
      </c>
      <c r="XH28">
        <f>Raw!BP29</f>
        <v>0.04</v>
      </c>
      <c r="XL28">
        <f t="shared" si="38"/>
        <v>5200</v>
      </c>
      <c r="XM28">
        <f t="shared" si="17"/>
        <v>0.58478561732955114</v>
      </c>
      <c r="XR28">
        <f>Raw!CB29</f>
        <v>51.135800000000003</v>
      </c>
      <c r="XS28">
        <f>IF(ABS((Raw!BR29)-(Raw!CJ29))=343.0818,16.89,(Raw!BR29)-(Raw!CJ29))</f>
        <v>-6.1306078679639882</v>
      </c>
      <c r="XT28">
        <f>(LOG10(Raw!C30)-LOG10(MIN(Raw!C$3:C$200)))/2</f>
        <v>0.53362796659605993</v>
      </c>
      <c r="XW28">
        <f t="shared" si="39"/>
        <v>5200</v>
      </c>
      <c r="XX28">
        <f t="shared" si="18"/>
        <v>4.679790805219552</v>
      </c>
      <c r="YC28">
        <v>651.18322637848803</v>
      </c>
      <c r="YD28">
        <f>Raw!CC29</f>
        <v>0.24</v>
      </c>
      <c r="YE28">
        <f>((LOG10(Raw!CC30))+ABS(LOG10(MIN(Raw!CC$3:$CC227)))+0.3)/5</f>
        <v>0.42650178254124721</v>
      </c>
      <c r="YF28">
        <v>8.4094051464752906E-2</v>
      </c>
      <c r="YG28">
        <v>4.3798985137892099E-2</v>
      </c>
      <c r="YH28">
        <v>2.2714479687358201E-2</v>
      </c>
      <c r="YI28">
        <v>1.0949746284473E-2</v>
      </c>
      <c r="YJ28">
        <v>4.0981506561770398E-3</v>
      </c>
      <c r="YP28">
        <v>1</v>
      </c>
      <c r="YT28">
        <v>651.18322637848803</v>
      </c>
      <c r="YU28">
        <v>0.24</v>
      </c>
      <c r="YV28" s="79">
        <v>7.4733836735845695E-9</v>
      </c>
      <c r="YY28">
        <v>1360</v>
      </c>
      <c r="YZ28" s="80">
        <v>2.0396971216262299E-8</v>
      </c>
      <c r="ZE28">
        <v>2291.3341764952802</v>
      </c>
      <c r="ZF28">
        <v>2.0838815007533399E-3</v>
      </c>
      <c r="ZK28">
        <f t="shared" si="40"/>
        <v>5220</v>
      </c>
      <c r="ZL28" s="81">
        <f t="shared" si="19"/>
        <v>10465.803611592855</v>
      </c>
    </row>
    <row r="29" spans="1:688">
      <c r="A29" s="37">
        <f>Raw!CC30*1000</f>
        <v>1360</v>
      </c>
      <c r="B29" s="37">
        <f>Raw!N30</f>
        <v>3.10625513341766</v>
      </c>
      <c r="C29" s="37">
        <f>Raw!O30</f>
        <v>0.40668287161550098</v>
      </c>
      <c r="E29" s="37">
        <f>(Raw!C30)/((Raw!CC30*1000)^(1/2))</f>
        <v>102.16107270056828</v>
      </c>
      <c r="F29" s="37">
        <f>Raw!N30</f>
        <v>3.10625513341766</v>
      </c>
      <c r="G29" s="37">
        <f>Raw!O30</f>
        <v>0.40668287161550098</v>
      </c>
      <c r="I29" s="37">
        <f>(Raw!C30)/((Raw!CC30*1000)^(1/3))</f>
        <v>340.04933442209898</v>
      </c>
      <c r="J29" s="37">
        <f>Raw!N30</f>
        <v>3.10625513341766</v>
      </c>
      <c r="K29" s="37">
        <f>Raw!O30</f>
        <v>0.40668287161550098</v>
      </c>
      <c r="M29" s="39">
        <f>Raw!CC30*1000</f>
        <v>1360</v>
      </c>
      <c r="N29" s="39">
        <f>1/(Raw!R30)</f>
        <v>3.3032258064516129</v>
      </c>
      <c r="O29" s="39">
        <f>IF(1/(Raw!R30-Raw!S30)-1/(Raw!R30+Raw!S30)&gt;0,1/(Raw!R30-Raw!S30)-1/(Raw!R30+Raw!S30),2)</f>
        <v>2</v>
      </c>
      <c r="Q29" s="39">
        <f>(Raw!C30)/((Raw!CC30*1000)^(1/2))</f>
        <v>102.16107270056828</v>
      </c>
      <c r="R29" s="39">
        <f>1/(Raw!R30)</f>
        <v>3.3032258064516129</v>
      </c>
      <c r="S29" s="39">
        <f>IF(1/(Raw!R30-Raw!S30)-1/(Raw!R30+Raw!S30)&gt;0,1/(Raw!R30-Raw!S30)-1/(Raw!R30+Raw!S30),2)</f>
        <v>2</v>
      </c>
      <c r="U29" s="39">
        <f>(Raw!C30)/((Raw!CC30*1000)^(1/3))</f>
        <v>340.04933442209898</v>
      </c>
      <c r="V29" s="39">
        <f>1/(Raw!R30)</f>
        <v>3.3032258064516129</v>
      </c>
      <c r="W29" s="39">
        <f>IF(1/(Raw!R30-Raw!S30)-1/(Raw!R30+Raw!S30)&gt;0,1/(Raw!R30-Raw!S30)-1/(Raw!R30+Raw!S30),2)</f>
        <v>2</v>
      </c>
      <c r="Y29" s="41">
        <f>Raw!CC30*1000</f>
        <v>1360</v>
      </c>
      <c r="Z29" s="41">
        <f>1/(Raw!AB30)</f>
        <v>3.4133333333333336</v>
      </c>
      <c r="AA29" s="41">
        <f>IF(1/(Raw!AB30-Raw!AC30)-1/(Raw!AB30+Raw!AC30)&gt;0,1/(Raw!AB30-Raw!AC30)-1/(Raw!AB30+Raw!AC30),5)</f>
        <v>5</v>
      </c>
      <c r="AC29" s="41">
        <f>(Raw!C30)/((Raw!CC30*1000)^(1/2))</f>
        <v>102.16107270056828</v>
      </c>
      <c r="AD29" s="41">
        <f>1/(Raw!AB30)</f>
        <v>3.4133333333333336</v>
      </c>
      <c r="AE29" s="41">
        <f>IF(1/(Raw!AB30-Raw!AC30)-1/(Raw!AB30+Raw!AC30)&gt;0,1/(Raw!AB30-Raw!AC30)-1/(Raw!AB30+Raw!AC30),5)</f>
        <v>5</v>
      </c>
      <c r="AG29" s="41">
        <f>(Raw!C30)/((Raw!CC30*1000)^(1/3))</f>
        <v>340.04933442209898</v>
      </c>
      <c r="AH29" s="41">
        <f>1/(Raw!AB30)</f>
        <v>3.4133333333333336</v>
      </c>
      <c r="AI29" s="41">
        <f>IF(1/(Raw!AB30-Raw!AC30)-1/(Raw!AB30+Raw!AC30)&gt;0,1/(Raw!AB30-Raw!AC30)-1/(Raw!AB30+Raw!AC30),5)</f>
        <v>5</v>
      </c>
      <c r="AK29" s="43">
        <f>Raw!CC30*1000</f>
        <v>1360</v>
      </c>
      <c r="AL29" s="43">
        <f>Raw!BL30</f>
        <v>4.0234515956163799</v>
      </c>
      <c r="AM29" s="43">
        <f>Raw!BM30</f>
        <v>4.2378003623235196</v>
      </c>
      <c r="AO29" s="43">
        <f>(Raw!C30)/((Raw!CC30*1000)^(1/2))</f>
        <v>102.16107270056828</v>
      </c>
      <c r="AP29" s="43">
        <f>Raw!BL30</f>
        <v>4.0234515956163799</v>
      </c>
      <c r="AQ29" s="43">
        <f>Raw!BM30</f>
        <v>4.2378003623235196</v>
      </c>
      <c r="AS29" s="43">
        <f>(Raw!C30)/((Raw!CC30*1000)^(1/3))</f>
        <v>340.04933442209898</v>
      </c>
      <c r="AT29" s="43">
        <f>Raw!BL30</f>
        <v>4.0234515956163799</v>
      </c>
      <c r="AU29" s="43">
        <f>Raw!BM30</f>
        <v>4.2378003623235196</v>
      </c>
      <c r="AW29" s="21">
        <f>Raw!CC30*1000</f>
        <v>1360</v>
      </c>
      <c r="AX29" s="21">
        <f>Raw!BN30</f>
        <v>0.93505420044007403</v>
      </c>
      <c r="AY29" s="21">
        <f>Raw!BO30</f>
        <v>0.22377976161204299</v>
      </c>
      <c r="BA29" s="21">
        <f>(Raw!C30)/((Raw!CC30*1000)^(1/2))</f>
        <v>102.16107270056828</v>
      </c>
      <c r="BB29" s="21">
        <f>Raw!BN30</f>
        <v>0.93505420044007403</v>
      </c>
      <c r="BC29" s="21">
        <f>Raw!BO30</f>
        <v>0.22377976161204299</v>
      </c>
      <c r="BE29" s="21">
        <f>(Raw!C30)/((Raw!CC30*1000)^(1/3))</f>
        <v>340.04933442209898</v>
      </c>
      <c r="BF29" s="21">
        <f>Raw!BN30</f>
        <v>0.93505420044007403</v>
      </c>
      <c r="BG29" s="21">
        <f>Raw!BO30</f>
        <v>0.22377976161204299</v>
      </c>
      <c r="BI29" s="46">
        <f>Raw!C30</f>
        <v>3767.5142062704799</v>
      </c>
      <c r="BJ29" s="46">
        <f>(Raw!C30)/(Raw!CG30)</f>
        <v>0.30595372797388987</v>
      </c>
      <c r="BK29" s="46"/>
      <c r="BM29" s="47">
        <f>Raw!CC30*1000</f>
        <v>1360</v>
      </c>
      <c r="BN29" s="47">
        <f>(Raw!C30)/(Raw!CG30)</f>
        <v>0.30595372797388987</v>
      </c>
      <c r="BO29" s="47"/>
      <c r="BQ29" s="46">
        <f>(Raw!C30)/((Raw!CC30*1000)^(1/2))</f>
        <v>102.16107270056828</v>
      </c>
      <c r="BR29" s="47">
        <f>(Raw!C30)/(Raw!CG30)</f>
        <v>0.30595372797388987</v>
      </c>
      <c r="BS29" s="47"/>
      <c r="BU29" s="49">
        <f>(Raw!C30)/((Raw!CC30*1000)^(1/3))</f>
        <v>340.04933442209898</v>
      </c>
      <c r="BV29" s="49">
        <f>(Raw!C30)/(Raw!CG30)</f>
        <v>0.30595372797388987</v>
      </c>
      <c r="BW29" s="49"/>
      <c r="BY29" s="51">
        <f>Raw!C30</f>
        <v>3767.5142062704799</v>
      </c>
      <c r="BZ29" s="51">
        <f>Raw!BS30</f>
        <v>0.36099999999999999</v>
      </c>
      <c r="CA29" s="51"/>
      <c r="CG29" s="55"/>
      <c r="CH29" s="55" t="e">
        <f t="shared" si="42"/>
        <v>#N/A</v>
      </c>
      <c r="CI29" s="55" t="e">
        <f>CI3</f>
        <v>#N/A</v>
      </c>
      <c r="CK29" s="55"/>
      <c r="CL29" s="55" t="e">
        <f t="shared" si="43"/>
        <v>#N/A</v>
      </c>
      <c r="CM29" s="55" t="e">
        <f>CM3</f>
        <v>#N/A</v>
      </c>
      <c r="CO29" s="57"/>
      <c r="CP29" s="57" t="e">
        <f t="shared" si="44"/>
        <v>#N/A</v>
      </c>
      <c r="CQ29" s="57" t="e">
        <f>CQ3</f>
        <v>#N/A</v>
      </c>
      <c r="CS29" s="57"/>
      <c r="CT29" s="57" t="e">
        <f t="shared" si="45"/>
        <v>#N/A</v>
      </c>
      <c r="CU29" s="57" t="e">
        <f>CU3</f>
        <v>#N/A</v>
      </c>
      <c r="CW29" s="57"/>
      <c r="CX29" s="57" t="e">
        <f t="shared" si="46"/>
        <v>#N/A</v>
      </c>
      <c r="CY29" s="57" t="e">
        <f>CY3</f>
        <v>#N/A</v>
      </c>
      <c r="DA29" s="57"/>
      <c r="DB29" s="57" t="e">
        <f t="shared" si="47"/>
        <v>#N/A</v>
      </c>
      <c r="DC29" s="57" t="e">
        <f>DC3</f>
        <v>#N/A</v>
      </c>
      <c r="DE29" s="57"/>
      <c r="DF29" s="57" t="e">
        <f t="shared" si="48"/>
        <v>#N/A</v>
      </c>
      <c r="DG29" s="57" t="e">
        <f>DG3</f>
        <v>#N/A</v>
      </c>
      <c r="DI29" s="59">
        <f t="shared" si="20"/>
        <v>4060</v>
      </c>
      <c r="DJ29" s="59">
        <f t="shared" si="0"/>
        <v>7.3201464837559991</v>
      </c>
      <c r="DL29" s="25">
        <f t="shared" si="21"/>
        <v>4060</v>
      </c>
      <c r="DM29" s="25">
        <f t="shared" si="1"/>
        <v>8.835987272226296</v>
      </c>
      <c r="DO29" s="39">
        <f t="shared" si="2"/>
        <v>1360</v>
      </c>
      <c r="DP29" s="39">
        <f t="shared" si="3"/>
        <v>3.3032258064516129</v>
      </c>
      <c r="DQ29" s="39">
        <f t="shared" si="4"/>
        <v>2</v>
      </c>
      <c r="DS29" s="39">
        <f t="shared" si="5"/>
        <v>102.16107270056828</v>
      </c>
      <c r="DT29" s="39">
        <f t="shared" si="6"/>
        <v>3.3032258064516129</v>
      </c>
      <c r="DU29" s="39">
        <f t="shared" si="7"/>
        <v>2</v>
      </c>
      <c r="DW29" s="39">
        <f t="shared" si="8"/>
        <v>340.04933442209898</v>
      </c>
      <c r="DX29" s="39">
        <f t="shared" si="9"/>
        <v>3.3032258064516129</v>
      </c>
      <c r="DY29" s="39">
        <f t="shared" si="10"/>
        <v>2</v>
      </c>
      <c r="EA29" s="61">
        <f>Raw!N30</f>
        <v>3.10625513341766</v>
      </c>
      <c r="EB29" s="61">
        <f>Raw!O30</f>
        <v>0.40668287161550098</v>
      </c>
      <c r="EC29" s="61">
        <f>1/Raw!R30</f>
        <v>3.3032258064516129</v>
      </c>
      <c r="ED29" s="61">
        <f>1/(Raw!R30-Raw!S30)-1/(Raw!R30+Raw!S30)</f>
        <v>0</v>
      </c>
      <c r="EF29" s="62">
        <f>Raw!N30</f>
        <v>3.10625513341766</v>
      </c>
      <c r="EG29" s="61">
        <f>Raw!O30</f>
        <v>0.40668287161550098</v>
      </c>
      <c r="EH29" s="61">
        <f>1/Raw!AB30</f>
        <v>3.4133333333333336</v>
      </c>
      <c r="EI29" s="61">
        <f>1/(Raw!AB30-Raw!AC30)-1/(Raw!AB30+Raw!AC30)</f>
        <v>0</v>
      </c>
      <c r="EK29" s="37">
        <f>Raw!CB30</f>
        <v>-2.2052999999999998</v>
      </c>
      <c r="EL29" s="72">
        <f>(Raw!C30)/(Raw!CG30)</f>
        <v>0.30595372797388987</v>
      </c>
      <c r="EN29" s="37">
        <f>Raw!BS30</f>
        <v>0.36099999999999999</v>
      </c>
      <c r="EO29" s="72">
        <f>(Raw!C30)/(Raw!CG30)</f>
        <v>0.30595372797388987</v>
      </c>
      <c r="EQ29" s="64">
        <f>(Raw!C30)/((Raw!CC30*1000)^(1/3))</f>
        <v>340.04933442209898</v>
      </c>
      <c r="ER29" s="64">
        <f>Raw!BZ30</f>
        <v>65.564965963363605</v>
      </c>
      <c r="ET29" s="64">
        <f>Raw!BN30</f>
        <v>0.93505420044007403</v>
      </c>
      <c r="EU29" s="64">
        <f>Raw!BZ30</f>
        <v>65.564965963363605</v>
      </c>
      <c r="EW29" s="66">
        <f>Raw!AI30</f>
        <v>2.3617163313079899E-2</v>
      </c>
      <c r="EX29" s="66">
        <f>Raw!BZ30</f>
        <v>65.564965963363605</v>
      </c>
      <c r="EZ29" s="73">
        <f>Raw!AI30</f>
        <v>2.3617163313079899E-2</v>
      </c>
      <c r="FA29" s="66">
        <f>Raw!F30</f>
        <v>0.11084373267619201</v>
      </c>
      <c r="FB29" s="66">
        <f>Raw!G30</f>
        <v>9.3738475450145894E-2</v>
      </c>
      <c r="FD29" s="66">
        <f>(Raw!C30)/((Raw!CC30*1000)^(1/3))</f>
        <v>340.04933442209898</v>
      </c>
      <c r="FE29" s="66">
        <f>(Raw!BZ30)*(Raw!AI30)</f>
        <v>1.5484585087732832</v>
      </c>
      <c r="FG29" s="59">
        <f>Raw!CJ30</f>
        <v>76.812008788434795</v>
      </c>
      <c r="FH29" s="59">
        <f>Raw!BR30</f>
        <v>80.396000000000001</v>
      </c>
      <c r="FJ29" s="25">
        <f>Raw!CB30</f>
        <v>-2.2052999999999998</v>
      </c>
      <c r="FK29" s="25">
        <f>(Raw!BR30)-(Raw!CJ30)</f>
        <v>3.5839912115652055</v>
      </c>
      <c r="FM29" s="68" t="str">
        <f t="shared" si="22"/>
        <v xml:space="preserve"> </v>
      </c>
      <c r="FN29" s="68">
        <f>(Raw!C30)/((Raw!CC30*1000)^(1/3))</f>
        <v>340.04933442209898</v>
      </c>
      <c r="FO29" s="68">
        <f>(10^($FM$2*Raw!CB30))*(Raw!D30)</f>
        <v>7.6511438713425153E-2</v>
      </c>
      <c r="FP29" s="68">
        <f>(10^($FM$2*Raw!CB30))*(Raw!E30)</f>
        <v>4.87628668140292E-2</v>
      </c>
      <c r="FR29" s="68" t="str">
        <f t="shared" si="23"/>
        <v xml:space="preserve"> </v>
      </c>
      <c r="FS29" s="74">
        <f>(Raw!C30)/((Raw!CC30*1000)^(1/3))</f>
        <v>340.04933442209898</v>
      </c>
      <c r="FT29" s="68">
        <f>(10^($FR$2*Raw!CB30))*(Raw!F30)</f>
        <v>0.11533965320623937</v>
      </c>
      <c r="FU29" s="68">
        <f>(10^($FR$2*Raw!CB30))*(Raw!G30)</f>
        <v>9.7540591510805894E-2</v>
      </c>
      <c r="FW29" s="68" t="str">
        <f t="shared" si="24"/>
        <v xml:space="preserve"> </v>
      </c>
      <c r="FX29" s="74">
        <f>(Raw!C30)/((Raw!CC30*1000)^(1/3))</f>
        <v>340.04933442209898</v>
      </c>
      <c r="FY29" s="74">
        <f>(10^($FW$2*Raw!CB30))*(Raw!BJ30)</f>
        <v>-2.1828132947021659E-3</v>
      </c>
      <c r="FZ29" s="74">
        <f>(10^($FW$2*Raw!CB30))*(Raw!BK30)</f>
        <v>7.681297218697998E-2</v>
      </c>
      <c r="GB29" s="68" t="str">
        <f t="shared" si="25"/>
        <v xml:space="preserve"> </v>
      </c>
      <c r="GC29" s="74" t="b">
        <f>IF(  ( (10^($FR$2*Raw!CB30))*(Raw!BM30) )/( (10^($FR$2*Raw!CB30))*(Raw!BL30))&lt;0.9,(Raw!C30)/((Raw!CC30*1000)^(1/3)) )</f>
        <v>0</v>
      </c>
      <c r="GD29" s="74" t="b">
        <f>IF(  ( (10^($FR$2*Raw!CB30))*(Raw!BM30) )/( (10^($FR$2*Raw!CB30))*(Raw!BL30))&lt;0.9, (10^($GB$2*Raw!CB30))*(Raw!BL30) )</f>
        <v>0</v>
      </c>
      <c r="GE29" s="74" t="b">
        <f>IF( ( (10^($FR$2*Raw!CB30))*(Raw!BM30) )/( (10^($FR$2*Raw!CB30))*(Raw!BL30))&lt;0.9, (10^($FR$2*Raw!CB30))*(Raw!BM30) )</f>
        <v>0</v>
      </c>
      <c r="GG29" s="68" t="str">
        <f t="shared" si="26"/>
        <v xml:space="preserve"> </v>
      </c>
      <c r="GH29" s="74">
        <f>IF( ( (10^($GG$2*Raw!CB30))*(Raw!BO30) )/( (10^($GG$2*Raw!CB30))*(Raw!BN30))&lt;0.5,(Raw!C30)/((Raw!CC30*1000)^(1/3)))</f>
        <v>340.04933442209898</v>
      </c>
      <c r="GI29" s="74">
        <f>IF( ( (10^($GG$2*Raw!CB30))*(Raw!BO30) )/( (10^($GG$2*Raw!CB30))*(Raw!BN30))&lt;0.5,(10^($GG$2*Raw!CB30))*(Raw!BN30))</f>
        <v>0.96913471488613412</v>
      </c>
      <c r="GJ29" s="74">
        <f>IF( ( (10^($GG$2*Raw!CB30))*(Raw!BO30) )/( (10^($GG$2*Raw!CB30))*(Raw!BN30))&lt;0.5,(10^($GG$2*Raw!CB30))*(Raw!BO30))</f>
        <v>0.23193600474186987</v>
      </c>
      <c r="GL29">
        <f>(Raw!C30)/((Raw!CC30*1000)^(1/3))</f>
        <v>340.04933442209898</v>
      </c>
      <c r="GM29" s="75">
        <f>Raw!U30</f>
        <v>0.3125</v>
      </c>
      <c r="GN29" s="75">
        <f>(LOG(Raw!CC30)+5)/25</f>
        <v>0.20534155633480872</v>
      </c>
      <c r="GO29">
        <f>(Raw!C30)/((Raw!CC30*1000)^(1/3))</f>
        <v>340.04933442209898</v>
      </c>
      <c r="GP29" s="75">
        <f>Raw!W30</f>
        <v>0.390625</v>
      </c>
      <c r="GR29">
        <f>(Raw!C30)/((Raw!CC30*1000)^(1/3))</f>
        <v>340.04933442209898</v>
      </c>
      <c r="GS29" s="75">
        <f>Raw!AE30</f>
        <v>0.390625</v>
      </c>
      <c r="GU29">
        <f>(Raw!C30)/((Raw!CC30*1000)^(1/3))</f>
        <v>340.04933442209898</v>
      </c>
      <c r="GV29" s="75">
        <f>Raw!AG30</f>
        <v>0.46875</v>
      </c>
      <c r="GX29">
        <f>(Raw!C30)/((Raw!CC30*1000)^(1/3))</f>
        <v>340.04933442209898</v>
      </c>
      <c r="GY29">
        <f>Raw!BQ30</f>
        <v>2</v>
      </c>
      <c r="HA29">
        <f>Raw!C30</f>
        <v>3767.5142062704799</v>
      </c>
      <c r="HB29" s="75">
        <f>Raw!U30</f>
        <v>0.3125</v>
      </c>
      <c r="HC29" s="4"/>
      <c r="HD29">
        <f>Raw!C30</f>
        <v>3767.5142062704799</v>
      </c>
      <c r="HE29" s="75">
        <f>Raw!W30</f>
        <v>0.390625</v>
      </c>
      <c r="HG29">
        <f>Raw!C30</f>
        <v>3767.5142062704799</v>
      </c>
      <c r="HH29" s="75">
        <f>Raw!AE30</f>
        <v>0.390625</v>
      </c>
      <c r="HJ29">
        <f>Raw!C30</f>
        <v>3767.5142062704799</v>
      </c>
      <c r="HK29" s="75">
        <f>Raw!AG30</f>
        <v>0.46875</v>
      </c>
      <c r="HM29">
        <f>Raw!C30</f>
        <v>3767.5142062704799</v>
      </c>
      <c r="HN29">
        <f>Raw!BQ30</f>
        <v>2</v>
      </c>
      <c r="HP29">
        <f>Raw!CC30*1000</f>
        <v>1360</v>
      </c>
      <c r="HQ29">
        <f>Raw!N30</f>
        <v>3.10625513341766</v>
      </c>
      <c r="HR29">
        <f>MIN(ABS(Raw!CB30)/100,0.3)</f>
        <v>2.2053E-2</v>
      </c>
      <c r="HS29" t="str">
        <f>IF( Raw!CB30&gt;0,"@rgb(255,0,0)","@rgb(0,128,255)" )</f>
        <v>@rgb(0,128,255)</v>
      </c>
      <c r="HU29" t="str">
        <f t="shared" si="27"/>
        <v xml:space="preserve"> </v>
      </c>
      <c r="HV29" t="b">
        <f>IF(Raw!CC30&gt;7,(Raw!C30)/((Raw!CC30*1000)^(1/3)))</f>
        <v>0</v>
      </c>
      <c r="HW29" t="b">
        <f>IF(Raw!CC30&gt;7,(10^($FM$2*Raw!CB30))*(Raw!D30))</f>
        <v>0</v>
      </c>
      <c r="HX29" t="b">
        <f>IF(Raw!CC30&gt;7,(10^($HU$2*Raw!CB30))*(Raw!E30))</f>
        <v>0</v>
      </c>
      <c r="IA29" t="b">
        <f>IF(Raw!CC30&gt;7,(Raw!C30)/((Raw!CC30*1000)^(1/3)))</f>
        <v>0</v>
      </c>
      <c r="IB29" t="b">
        <f>IF(Raw!CC30&gt;7,(10^($HZ$2*Raw!CB30))*(Raw!F30))</f>
        <v>0</v>
      </c>
      <c r="IC29" t="b">
        <f>IF(Raw!CC30&gt;7,(10^($HZ$2*Raw!CB30))*(Raw!G30))</f>
        <v>0</v>
      </c>
      <c r="IF29" t="b">
        <f>IF(Raw!CC30&gt;7,(Raw!C30)/((Raw!CC30*1000)^(1/3)))</f>
        <v>0</v>
      </c>
      <c r="IG29" t="b">
        <f>IF(Raw!CC30&gt;7,(10^($IE$2*Raw!CB30))*(Raw!BJ30))</f>
        <v>0</v>
      </c>
      <c r="IH29" t="b">
        <f>IF(Raw!CC30&gt;7,(10^($IE$2*Raw!CB30))*(Raw!BK30))</f>
        <v>0</v>
      </c>
      <c r="IJ29" t="str">
        <f t="shared" si="28"/>
        <v xml:space="preserve"> </v>
      </c>
      <c r="IK29" t="b">
        <f>IF(Raw!CC30&gt;7,(Raw!C30)/((Raw!CC30*1000)^(1/3)))</f>
        <v>0</v>
      </c>
      <c r="IL29" t="b">
        <f>IF(Raw!CC30&gt;7,(10^($IJ$2*Raw!CB30))*(Raw!BL30))</f>
        <v>0</v>
      </c>
      <c r="IM29" t="b">
        <f>IF(Raw!CC30&gt;7,(10^($IJ$2*Raw!CB30))*(Raw!BM30))</f>
        <v>0</v>
      </c>
      <c r="IO29" t="str">
        <f t="shared" si="29"/>
        <v xml:space="preserve"> </v>
      </c>
      <c r="IP29" t="b">
        <f>IF(Raw!CC30&gt;7,(Raw!C30)/((Raw!CC30*1000)^(1/3)))</f>
        <v>0</v>
      </c>
      <c r="IQ29" t="b">
        <f>IF(Raw!CC30&gt;7,(10^($IO$2*Raw!CB30))*(Raw!BN30))</f>
        <v>0</v>
      </c>
      <c r="IR29" t="b">
        <f>IF(Raw!CC30&gt;7,(10^($IO$2*Raw!CB30))*(Raw!BO30))</f>
        <v>0</v>
      </c>
      <c r="IT29" s="68" t="str">
        <f t="shared" si="30"/>
        <v xml:space="preserve"> </v>
      </c>
      <c r="IU29" s="68">
        <f>IF(Raw!CC30&lt;3.5,(Raw!C30)/((Raw!CC30*1000)^(1/3)))</f>
        <v>340.04933442209898</v>
      </c>
      <c r="IV29" s="68">
        <f>IF(Raw!CC30&lt;3.5,(10^($IT$2*Raw!CB30))*(Raw!D30))</f>
        <v>7.6422132024955361E-2</v>
      </c>
      <c r="IW29" s="68">
        <f>IF(Raw!CC30&lt;3.5,(10^($IT$2*Raw!CB30))*(Raw!E30))</f>
        <v>4.8705949178853555E-2</v>
      </c>
      <c r="IY29" s="68" t="str">
        <f t="shared" si="31"/>
        <v xml:space="preserve"> </v>
      </c>
      <c r="IZ29" s="74">
        <f>IF(Raw!CC30&lt;3.5,(Raw!C30)/((Raw!CC30*1000)^(1/3)))</f>
        <v>340.04933442209898</v>
      </c>
      <c r="JA29" s="68">
        <f>IF(Raw!CC30&lt;3.5,(10^($IY$2*Raw!CB30))*(Raw!F30))</f>
        <v>0.11517577872369099</v>
      </c>
      <c r="JB29" s="68">
        <f>IF(Raw!CC30&lt;3.5,(10^($IY$2*Raw!CB30))*(Raw!G30))</f>
        <v>9.7402005920187579E-2</v>
      </c>
      <c r="JD29" s="68" t="str">
        <f t="shared" si="32"/>
        <v xml:space="preserve"> </v>
      </c>
      <c r="JE29" s="74">
        <f>IF(Raw!CC30&lt;3.5,(Raw!C30)/((Raw!CC30*1000)^(1/3)))</f>
        <v>340.04933442209898</v>
      </c>
      <c r="JF29" s="74">
        <f>IF(Raw!CC30&lt;3.5,(10^($JD$2*Raw!CB30))*(Raw!BJ30))</f>
        <v>-2.1910309494795111E-3</v>
      </c>
      <c r="JG29" s="74">
        <f>IF(Raw!CC30&lt;3.5,(10^($JD$2*Raw!CB30))*(Raw!BK30))</f>
        <v>7.7102150601545461E-2</v>
      </c>
      <c r="JI29" s="68" t="str">
        <f t="shared" si="33"/>
        <v xml:space="preserve"> </v>
      </c>
      <c r="JJ29" s="74" t="b">
        <f>IF( AND( Raw!CC30&lt;3.5, ( (10^($JI$2*Raw!CB30))*(Raw!BM30) )/( (10^($JI$2*Raw!CB30))*(Raw!BL30))&lt;0.9 ),(Raw!C30)/((Raw!CC30*1000)^(1/3)) )</f>
        <v>0</v>
      </c>
      <c r="JK29" s="74" t="b">
        <f>IF( AND( Raw!CC30&lt;3.5, ( (10^($JI$2*Raw!CB30))*(Raw!BM30) )/( (10^($JI$2*Raw!CB30))*(Raw!BL30))&lt;0.9 ), (10^($JI$2*Raw!CB30))*(Raw!BL30) )</f>
        <v>0</v>
      </c>
      <c r="JL29" s="74" t="b">
        <f>IF( AND( Raw!CC30&lt;3.5, ( (10^($JI$2*Raw!CB30))*(Raw!BM30) )/( (10^($JI$2*Raw!CB30))*(Raw!BL30))&lt;0.9 ), (10^($JI$2*Raw!CB30))*(Raw!BM30) )</f>
        <v>0</v>
      </c>
      <c r="JN29" s="68" t="str">
        <f t="shared" si="34"/>
        <v xml:space="preserve"> </v>
      </c>
      <c r="JO29" s="74">
        <f>IF( AND( Raw!CC30&lt;3.5, ( (10^($JN$2*Raw!CB30))*(Raw!BO30) )/( (10^($JN$2*Raw!CB30))*(Raw!BN30))&lt;0.5 ),(Raw!C30)/((Raw!CC30*1000)^(1/3)))</f>
        <v>340.04933442209898</v>
      </c>
      <c r="JP29" s="74">
        <f>IF( AND( Raw!CC30&lt;3.5, ( (10^($JN$2*Raw!CB30))*(Raw!BO30) )/( (10^($JN$2*Raw!CB30))*(Raw!BN30))&lt;0.5 ),(10^($JN$2*Raw!CB30))*(Raw!BN30))</f>
        <v>0.93909881058633948</v>
      </c>
      <c r="JQ29" s="74">
        <f>IF( AND( Raw!CC30&lt;3.5, ( (10^($JN$2*Raw!CB30))*(Raw!BO30) )/( (10^($JN$2*Raw!CB30))*(Raw!BN30))&lt;0.5 ),(10^($JN$2*Raw!CB30))*(Raw!BO30))</f>
        <v>0.22474772891695319</v>
      </c>
      <c r="JS29">
        <v>2790</v>
      </c>
      <c r="JW29">
        <v>2790</v>
      </c>
      <c r="JX29">
        <v>8.3027027027026996</v>
      </c>
      <c r="JY29">
        <v>8.3027027027026996</v>
      </c>
      <c r="KA29">
        <v>2790</v>
      </c>
      <c r="KB29">
        <v>8.3027027027026996</v>
      </c>
      <c r="KC29">
        <v>8.3027027027026996</v>
      </c>
      <c r="KE29">
        <v>270</v>
      </c>
      <c r="KF29">
        <v>3.2256559029641498</v>
      </c>
      <c r="KG29">
        <v>0.21282792164988201</v>
      </c>
      <c r="KI29">
        <v>270</v>
      </c>
      <c r="KJ29">
        <v>3.4810745057765198</v>
      </c>
      <c r="KK29">
        <v>1.6791950558669999E-4</v>
      </c>
      <c r="KM29">
        <v>270</v>
      </c>
      <c r="KN29">
        <v>3.3391912741217098</v>
      </c>
      <c r="KO29">
        <v>2.2731524944169502E-3</v>
      </c>
      <c r="KQ29">
        <f>Raw!CC30*1000</f>
        <v>1360</v>
      </c>
      <c r="KR29">
        <f>Raw!N30</f>
        <v>3.10625513341766</v>
      </c>
      <c r="KS29">
        <f>(1/ABS(Raw!BL30))*2</f>
        <v>0.49708563716263782</v>
      </c>
      <c r="KU29">
        <f>Raw!CC30*1000</f>
        <v>1360</v>
      </c>
      <c r="KV29">
        <f>Raw!N30</f>
        <v>3.10625513341766</v>
      </c>
      <c r="KW29">
        <f>MIN(1/ABS(Raw!BN30)/2,0.8)</f>
        <v>0.5347283609492155</v>
      </c>
      <c r="KY29">
        <f>Raw!CC30*1000</f>
        <v>1360</v>
      </c>
      <c r="KZ29">
        <f>Raw!CP30</f>
        <v>3.08402562260058</v>
      </c>
      <c r="LA29">
        <f t="shared" si="11"/>
        <v>3.10625513341766</v>
      </c>
      <c r="NJ29" s="76"/>
      <c r="NV29" s="76"/>
      <c r="OH29" s="76"/>
      <c r="OT29" s="76"/>
      <c r="PF29" s="76"/>
      <c r="PR29" s="76"/>
      <c r="QD29" s="76"/>
      <c r="QP29" s="76"/>
      <c r="RB29" s="76"/>
      <c r="RN29" s="76"/>
      <c r="RZ29" s="76"/>
      <c r="SL29" s="76"/>
      <c r="SX29" s="76"/>
      <c r="TJ29" s="76"/>
      <c r="TV29" s="76"/>
      <c r="UF29">
        <f>IF(Raw!CC30&lt;3.5,Raw!C30)</f>
        <v>3767.5142062704799</v>
      </c>
      <c r="UH29">
        <f t="shared" si="49"/>
        <v>4798.2007360581456</v>
      </c>
      <c r="UI29">
        <f>UI3</f>
        <v>1</v>
      </c>
      <c r="UK29" t="b">
        <f>IF(Raw!CC30&gt;7,Raw!C30)</f>
        <v>0</v>
      </c>
      <c r="UM29">
        <f t="shared" si="50"/>
        <v>9495.6003001792997</v>
      </c>
      <c r="UN29">
        <f>UN3</f>
        <v>1</v>
      </c>
      <c r="UP29">
        <f>Raw!C30</f>
        <v>3767.5142062704799</v>
      </c>
      <c r="UR29">
        <f t="shared" si="51"/>
        <v>9128.0418140395213</v>
      </c>
      <c r="US29">
        <f>US3</f>
        <v>1</v>
      </c>
      <c r="UU29" t="str">
        <f t="shared" si="54"/>
        <v xml:space="preserve"> </v>
      </c>
      <c r="UV29" t="b">
        <f>IF(AND(Raw!BL30&lt;$UU$3,Raw!BL30&gt;$UU$4),(Raw!C30)/((Raw!CC30*1000)^(1/3)))</f>
        <v>0</v>
      </c>
      <c r="UW29" t="b">
        <f>IF(AND(Raw!BL30&lt;$UU$3,Raw!BL30&gt;$UU$4),(10^($UU$2*Raw!CB30))*(Raw!D30))</f>
        <v>0</v>
      </c>
      <c r="UX29" t="b">
        <f>IF(AND(Raw!BL30&lt;$UU$3,Raw!BL30&gt;$UU$4),(10^($FM$2*Raw!CB30))*(Raw!E30))</f>
        <v>0</v>
      </c>
      <c r="UZ29">
        <f>Raw!C30</f>
        <v>3767.5142062704799</v>
      </c>
      <c r="VA29">
        <f>((LOG10(Raw!CC31))+ABS(LOG10(MIN(Raw!CC$3:$CC228)))+0.3)/5</f>
        <v>0.42650178254124721</v>
      </c>
      <c r="VB29">
        <f>Raw!BQ30</f>
        <v>2</v>
      </c>
      <c r="VE29">
        <f>(Raw!C30)/((Raw!CC30)^(1/2))</f>
        <v>3230.6167793984473</v>
      </c>
      <c r="VF29">
        <f>((LOG10(Raw!CC31))+ABS(LOG10(MIN(Raw!CC$3:$CC228)))+0.3)/5</f>
        <v>0.42650178254124721</v>
      </c>
      <c r="VG29">
        <f>Raw!BQ30</f>
        <v>2</v>
      </c>
      <c r="VK29">
        <f>(Raw!C30)/((Raw!CC30)^(1/2))</f>
        <v>3230.6167793984473</v>
      </c>
      <c r="VL29">
        <f>Raw!BZ30</f>
        <v>65.564965963363605</v>
      </c>
      <c r="VM29">
        <f>MIN(Raw!BL31/150,0.6)</f>
        <v>5.7798016767806534E-2</v>
      </c>
      <c r="VO29">
        <f>(Raw!C30)/((Raw!CC30)^(1/2))</f>
        <v>3230.6167793984473</v>
      </c>
      <c r="VP29">
        <f>Raw!BZ30</f>
        <v>65.564965963363605</v>
      </c>
      <c r="VQ29">
        <f>MIN(Raw!BN31/50,0.6)</f>
        <v>5.2575848616802201E-2</v>
      </c>
      <c r="VS29">
        <f>(Raw!C30)/((Raw!CC30)^(1/2))</f>
        <v>3230.6167793984473</v>
      </c>
      <c r="VT29">
        <f>Raw!BZ30</f>
        <v>65.564965963363605</v>
      </c>
      <c r="VU29">
        <f>(LOG10(Raw!AS31)-LOG10(MIN(Raw!AS$3:AS$200)) + 0.1)/10</f>
        <v>0.42423715013621288</v>
      </c>
      <c r="VW29">
        <f>Raw!CB30</f>
        <v>-2.2052999999999998</v>
      </c>
      <c r="VX29">
        <f>IF(ABS((Raw!BR30)-(Raw!CJ30))=343.0818,16.89,ABS((Raw!BR30)-(Raw!CJ30)))</f>
        <v>3.5839912115652055</v>
      </c>
      <c r="VY29">
        <f>(LOG10(Raw!C31)-LOG10(MIN(Raw!C$3:C$200)))/2</f>
        <v>0.28742355827701327</v>
      </c>
      <c r="WA29" s="78">
        <v>38946</v>
      </c>
      <c r="WB29">
        <f t="shared" si="12"/>
        <v>8</v>
      </c>
      <c r="WF29">
        <v>0.63</v>
      </c>
      <c r="WG29">
        <f t="shared" si="13"/>
        <v>-0.20065945054641829</v>
      </c>
      <c r="WN29">
        <f t="shared" si="36"/>
        <v>5400</v>
      </c>
      <c r="WO29">
        <f t="shared" si="14"/>
        <v>1.7024468924846516</v>
      </c>
      <c r="WQ29">
        <f>Raw!BP30</f>
        <v>0.2</v>
      </c>
      <c r="WR29">
        <f>Raw!BZ30</f>
        <v>65.564965963363605</v>
      </c>
      <c r="WT29">
        <f>Raw!N30</f>
        <v>3.10625513341766</v>
      </c>
      <c r="WU29">
        <f>Raw!CP30</f>
        <v>3.08402562260058</v>
      </c>
      <c r="WV29">
        <f t="shared" si="15"/>
        <v>-2.2229510817080023E-2</v>
      </c>
      <c r="WX29">
        <f>Raw!C30</f>
        <v>3767.5142062704799</v>
      </c>
      <c r="WY29">
        <f>Raw!BP30</f>
        <v>0.2</v>
      </c>
      <c r="WZ29">
        <f>((LOG10(Raw!CC31))+ABS(LOG10(MIN(Raw!CC$3:$CC228)))+0.3)/5</f>
        <v>0.42650178254124721</v>
      </c>
      <c r="XD29">
        <f t="shared" si="37"/>
        <v>5400</v>
      </c>
      <c r="XE29">
        <f t="shared" si="16"/>
        <v>9.4854392225413808E-2</v>
      </c>
      <c r="XG29">
        <f>(Raw!C30)/((Raw!CC30)^(1/2))</f>
        <v>3230.6167793984473</v>
      </c>
      <c r="XH29">
        <f>Raw!BP30</f>
        <v>0.2</v>
      </c>
      <c r="XL29">
        <f t="shared" si="38"/>
        <v>5400</v>
      </c>
      <c r="XM29">
        <f t="shared" si="17"/>
        <v>0.55723283713629523</v>
      </c>
      <c r="XR29">
        <f>Raw!CB30</f>
        <v>-2.2052999999999998</v>
      </c>
      <c r="XS29">
        <f>IF(ABS((Raw!BR30)-(Raw!CJ30))=343.0818,16.89,(Raw!BR30)-(Raw!CJ30))</f>
        <v>3.5839912115652055</v>
      </c>
      <c r="XT29">
        <f>(LOG10(Raw!C31)-LOG10(MIN(Raw!C$3:C$200)))/2</f>
        <v>0.28742355827701327</v>
      </c>
      <c r="XW29">
        <f t="shared" si="39"/>
        <v>5400</v>
      </c>
      <c r="XX29">
        <f t="shared" si="18"/>
        <v>4.5027845166922527</v>
      </c>
      <c r="YC29">
        <v>3767.5142062704799</v>
      </c>
      <c r="YD29">
        <f>Raw!CC30</f>
        <v>1.36</v>
      </c>
      <c r="YE29">
        <f>((LOG10(Raw!CC31))+ABS(LOG10(MIN(Raw!CC$3:$CC228)))+0.3)/5</f>
        <v>0.42650178254124721</v>
      </c>
      <c r="YF29" s="79">
        <v>-0.82978420937398401</v>
      </c>
      <c r="YG29" s="79">
        <v>-4.0393151526251198E-2</v>
      </c>
      <c r="YH29" s="79">
        <v>-2.8238278615842901E-3</v>
      </c>
      <c r="YI29" s="79">
        <v>-2.3990769133264999E-4</v>
      </c>
      <c r="YJ29" s="10" t="s">
        <v>808</v>
      </c>
      <c r="YK29" s="79"/>
      <c r="YL29" s="79"/>
      <c r="YM29" s="10"/>
      <c r="YN29" s="79"/>
      <c r="YP29">
        <v>1</v>
      </c>
      <c r="YT29">
        <v>3767.5142062704799</v>
      </c>
      <c r="YU29">
        <v>1.36</v>
      </c>
      <c r="YV29" s="79">
        <v>1.40693732776939E-8</v>
      </c>
      <c r="YY29">
        <v>90</v>
      </c>
      <c r="YZ29" s="80">
        <v>6.55736629838146E-8</v>
      </c>
      <c r="ZE29">
        <v>1689.39368380212</v>
      </c>
      <c r="ZF29">
        <v>4.8539295053830499E-4</v>
      </c>
      <c r="ZK29">
        <f t="shared" si="40"/>
        <v>5420</v>
      </c>
      <c r="ZL29" s="81">
        <f t="shared" si="19"/>
        <v>10596.046803264526</v>
      </c>
    </row>
    <row r="30" spans="1:688">
      <c r="A30" s="37">
        <f>Raw!CC31*1000</f>
        <v>1360</v>
      </c>
      <c r="B30" s="37">
        <f>Raw!N31</f>
        <v>3.1621069854303299</v>
      </c>
      <c r="C30" s="37">
        <f>Raw!O31</f>
        <v>0.148603241918458</v>
      </c>
      <c r="E30" s="37">
        <f>(Raw!C31)/((Raw!CC31*1000)^(1/2))</f>
        <v>32.875822559979127</v>
      </c>
      <c r="F30" s="37">
        <f>Raw!N31</f>
        <v>3.1621069854303299</v>
      </c>
      <c r="G30" s="37">
        <f>Raw!O31</f>
        <v>0.148603241918458</v>
      </c>
      <c r="I30" s="37">
        <f>(Raw!C31)/((Raw!CC31*1000)^(1/3))</f>
        <v>109.42917184186673</v>
      </c>
      <c r="J30" s="37">
        <f>Raw!N31</f>
        <v>3.1621069854303299</v>
      </c>
      <c r="K30" s="37">
        <f>Raw!O31</f>
        <v>0.148603241918458</v>
      </c>
      <c r="M30" s="39">
        <f>Raw!CC31*1000</f>
        <v>1360</v>
      </c>
      <c r="N30" s="39">
        <f>1/(Raw!R31)</f>
        <v>3.5929824561403509</v>
      </c>
      <c r="O30" s="39">
        <f>IF(1/(Raw!R31-Raw!S31)-1/(Raw!R31+Raw!S31)&gt;0,1/(Raw!R31-Raw!S31)-1/(Raw!R31+Raw!S31),2)</f>
        <v>0.10572778280977158</v>
      </c>
      <c r="Q30" s="39">
        <f>(Raw!C31)/((Raw!CC31*1000)^(1/2))</f>
        <v>32.875822559979127</v>
      </c>
      <c r="R30" s="39">
        <f>1/(Raw!R31)</f>
        <v>3.5929824561403509</v>
      </c>
      <c r="S30" s="39">
        <f>IF(1/(Raw!R31-Raw!S31)-1/(Raw!R31+Raw!S31)&gt;0,1/(Raw!R31-Raw!S31)-1/(Raw!R31+Raw!S31),2)</f>
        <v>0.10572778280977158</v>
      </c>
      <c r="U30" s="39">
        <f>(Raw!C31)/((Raw!CC31*1000)^(1/3))</f>
        <v>109.42917184186673</v>
      </c>
      <c r="V30" s="39">
        <f>1/(Raw!R31)</f>
        <v>3.5929824561403509</v>
      </c>
      <c r="W30" s="39">
        <f>IF(1/(Raw!R31-Raw!S31)-1/(Raw!R31+Raw!S31)&gt;0,1/(Raw!R31-Raw!S31)-1/(Raw!R31+Raw!S31),2)</f>
        <v>0.10572778280977158</v>
      </c>
      <c r="Y30" s="41">
        <f>Raw!CC31*1000</f>
        <v>1360</v>
      </c>
      <c r="Z30" s="41">
        <f>1/(Raw!AB31)</f>
        <v>3.657142857142857</v>
      </c>
      <c r="AA30" s="41">
        <f>IF(1/(Raw!AB31-Raw!AC31)-1/(Raw!AB31+Raw!AC31)&gt;0,1/(Raw!AB31-Raw!AC31)-1/(Raw!AB31+Raw!AC31),5)</f>
        <v>0.69717980475110597</v>
      </c>
      <c r="AC30" s="41">
        <f>(Raw!C31)/((Raw!CC31*1000)^(1/2))</f>
        <v>32.875822559979127</v>
      </c>
      <c r="AD30" s="41">
        <f>1/(Raw!AB31)</f>
        <v>3.657142857142857</v>
      </c>
      <c r="AE30" s="41">
        <f>IF(1/(Raw!AB31-Raw!AC31)-1/(Raw!AB31+Raw!AC31)&gt;0,1/(Raw!AB31-Raw!AC31)-1/(Raw!AB31+Raw!AC31),5)</f>
        <v>0.69717980475110597</v>
      </c>
      <c r="AG30" s="41">
        <f>(Raw!C31)/((Raw!CC31*1000)^(1/3))</f>
        <v>109.42917184186673</v>
      </c>
      <c r="AH30" s="41">
        <f>1/(Raw!AB31)</f>
        <v>3.657142857142857</v>
      </c>
      <c r="AI30" s="41">
        <f>IF(1/(Raw!AB31-Raw!AC31)-1/(Raw!AB31+Raw!AC31)&gt;0,1/(Raw!AB31-Raw!AC31)-1/(Raw!AB31+Raw!AC31),5)</f>
        <v>0.69717980475110597</v>
      </c>
      <c r="AK30" s="43">
        <f>Raw!CC31*1000</f>
        <v>1360</v>
      </c>
      <c r="AL30" s="43">
        <f>Raw!BL31</f>
        <v>8.6697025151709806</v>
      </c>
      <c r="AM30" s="43">
        <f>Raw!BM31</f>
        <v>5.1954398829160002</v>
      </c>
      <c r="AO30" s="43">
        <f>(Raw!C31)/((Raw!CC31*1000)^(1/2))</f>
        <v>32.875822559979127</v>
      </c>
      <c r="AP30" s="43">
        <f>Raw!BL31</f>
        <v>8.6697025151709806</v>
      </c>
      <c r="AQ30" s="43">
        <f>Raw!BM31</f>
        <v>5.1954398829160002</v>
      </c>
      <c r="AS30" s="43">
        <f>(Raw!C31)/((Raw!CC31*1000)^(1/3))</f>
        <v>109.42917184186673</v>
      </c>
      <c r="AT30" s="43">
        <f>Raw!BL31</f>
        <v>8.6697025151709806</v>
      </c>
      <c r="AU30" s="43">
        <f>Raw!BM31</f>
        <v>5.1954398829160002</v>
      </c>
      <c r="AW30" s="21">
        <f>Raw!CC31*1000</f>
        <v>1360</v>
      </c>
      <c r="AX30" s="21">
        <f>Raw!BN31</f>
        <v>2.6287924308401101</v>
      </c>
      <c r="AY30" s="21">
        <f>Raw!BO31</f>
        <v>0.364725950831912</v>
      </c>
      <c r="BA30" s="21">
        <f>(Raw!C31)/((Raw!CC31*1000)^(1/2))</f>
        <v>32.875822559979127</v>
      </c>
      <c r="BB30" s="21">
        <f>Raw!BN31</f>
        <v>2.6287924308401101</v>
      </c>
      <c r="BC30" s="21">
        <f>Raw!BO31</f>
        <v>0.364725950831912</v>
      </c>
      <c r="BE30" s="21">
        <f>(Raw!C31)/((Raw!CC31*1000)^(1/3))</f>
        <v>109.42917184186673</v>
      </c>
      <c r="BF30" s="21">
        <f>Raw!BN31</f>
        <v>2.6287924308401101</v>
      </c>
      <c r="BG30" s="21">
        <f>Raw!BO31</f>
        <v>0.364725950831912</v>
      </c>
      <c r="BI30" s="46">
        <f>Raw!C31</f>
        <v>1212.4004306472</v>
      </c>
      <c r="BJ30" s="46">
        <f>(Raw!C31)/(Raw!CG31)</f>
        <v>0.30975994651180377</v>
      </c>
      <c r="BK30" s="46"/>
      <c r="BM30" s="47">
        <f>Raw!CC31*1000</f>
        <v>1360</v>
      </c>
      <c r="BN30" s="47">
        <f>(Raw!C31)/(Raw!CG31)</f>
        <v>0.30975994651180377</v>
      </c>
      <c r="BO30" s="47"/>
      <c r="BQ30" s="46">
        <f>(Raw!C31)/((Raw!CC31*1000)^(1/2))</f>
        <v>32.875822559979127</v>
      </c>
      <c r="BR30" s="47">
        <f>(Raw!C31)/(Raw!CG31)</f>
        <v>0.30975994651180377</v>
      </c>
      <c r="BS30" s="47"/>
      <c r="BU30" s="49">
        <f>(Raw!C31)/((Raw!CC31*1000)^(1/3))</f>
        <v>109.42917184186673</v>
      </c>
      <c r="BV30" s="49">
        <f>(Raw!C31)/(Raw!CG31)</f>
        <v>0.30975994651180377</v>
      </c>
      <c r="BW30" s="49"/>
      <c r="BY30" s="51">
        <f>Raw!C31</f>
        <v>1212.4004306472</v>
      </c>
      <c r="BZ30" s="51">
        <f>Raw!BS31</f>
        <v>0.35099999999999998</v>
      </c>
      <c r="CA30" s="51"/>
      <c r="CG30" s="55"/>
      <c r="CH30" s="55" t="e">
        <f t="shared" si="42"/>
        <v>#N/A</v>
      </c>
      <c r="CI30" s="55" t="e">
        <f>CI3</f>
        <v>#N/A</v>
      </c>
      <c r="CK30" s="55"/>
      <c r="CL30" s="55" t="e">
        <f t="shared" si="43"/>
        <v>#N/A</v>
      </c>
      <c r="CM30" s="55" t="e">
        <f>CM3</f>
        <v>#N/A</v>
      </c>
      <c r="CO30" s="57"/>
      <c r="CP30" s="57" t="e">
        <f t="shared" si="44"/>
        <v>#N/A</v>
      </c>
      <c r="CQ30" s="57" t="e">
        <f>CQ3</f>
        <v>#N/A</v>
      </c>
      <c r="CS30" s="57"/>
      <c r="CT30" s="57" t="e">
        <f t="shared" si="45"/>
        <v>#N/A</v>
      </c>
      <c r="CU30" s="57" t="e">
        <f>CU3</f>
        <v>#N/A</v>
      </c>
      <c r="CW30" s="57"/>
      <c r="CX30" s="57" t="e">
        <f t="shared" si="46"/>
        <v>#N/A</v>
      </c>
      <c r="CY30" s="57" t="e">
        <f>CY3</f>
        <v>#N/A</v>
      </c>
      <c r="DA30" s="57"/>
      <c r="DB30" s="57" t="e">
        <f t="shared" si="47"/>
        <v>#N/A</v>
      </c>
      <c r="DC30" s="57" t="e">
        <f>DC3</f>
        <v>#N/A</v>
      </c>
      <c r="DE30" s="57"/>
      <c r="DF30" s="57" t="e">
        <f t="shared" si="48"/>
        <v>#N/A</v>
      </c>
      <c r="DG30" s="57" t="e">
        <f>DG3</f>
        <v>#N/A</v>
      </c>
      <c r="DI30" s="59">
        <f t="shared" si="20"/>
        <v>4210</v>
      </c>
      <c r="DJ30" s="59">
        <f t="shared" si="0"/>
        <v>7.4000926254428769</v>
      </c>
      <c r="DL30" s="25">
        <f t="shared" si="21"/>
        <v>4210</v>
      </c>
      <c r="DM30" s="25">
        <f t="shared" si="1"/>
        <v>8.9137591192249843</v>
      </c>
      <c r="DO30" s="39">
        <f t="shared" si="2"/>
        <v>1360</v>
      </c>
      <c r="DP30" s="39">
        <f t="shared" si="3"/>
        <v>3.5929824561403509</v>
      </c>
      <c r="DQ30" s="39">
        <f t="shared" si="4"/>
        <v>0.10572778280977158</v>
      </c>
      <c r="DS30" s="39">
        <f t="shared" si="5"/>
        <v>32.875822559979127</v>
      </c>
      <c r="DT30" s="39">
        <f t="shared" si="6"/>
        <v>3.5929824561403509</v>
      </c>
      <c r="DU30" s="39">
        <f t="shared" si="7"/>
        <v>0.10572778280977158</v>
      </c>
      <c r="DW30" s="39">
        <f t="shared" si="8"/>
        <v>109.42917184186673</v>
      </c>
      <c r="DX30" s="39">
        <f t="shared" si="9"/>
        <v>3.5929824561403509</v>
      </c>
      <c r="DY30" s="39">
        <f t="shared" si="10"/>
        <v>0.10572778280977158</v>
      </c>
      <c r="EA30" s="61">
        <f>Raw!N31</f>
        <v>3.1621069854303299</v>
      </c>
      <c r="EB30" s="61">
        <f>Raw!O31</f>
        <v>0.148603241918458</v>
      </c>
      <c r="EC30" s="61">
        <f>1/Raw!R31</f>
        <v>3.5929824561403509</v>
      </c>
      <c r="ED30" s="61">
        <f>1/(Raw!R31-Raw!S31)-1/(Raw!R31+Raw!S31)</f>
        <v>0.10572778280977158</v>
      </c>
      <c r="EF30" s="62">
        <f>Raw!N31</f>
        <v>3.1621069854303299</v>
      </c>
      <c r="EG30" s="61">
        <f>Raw!O31</f>
        <v>0.148603241918458</v>
      </c>
      <c r="EH30" s="61">
        <f>1/Raw!AB31</f>
        <v>3.657142857142857</v>
      </c>
      <c r="EI30" s="61">
        <f>1/(Raw!AB31-Raw!AC31)-1/(Raw!AB31+Raw!AC31)</f>
        <v>0.69717980475110597</v>
      </c>
      <c r="EK30" s="37">
        <f>Raw!CB31</f>
        <v>46.254100000000001</v>
      </c>
      <c r="EL30" s="72">
        <f>(Raw!C31)/(Raw!CG31)</f>
        <v>0.30975994651180377</v>
      </c>
      <c r="EN30" s="37">
        <f>Raw!BS31</f>
        <v>0.35099999999999998</v>
      </c>
      <c r="EO30" s="72">
        <f>(Raw!C31)/(Raw!CG31)</f>
        <v>0.30975994651180377</v>
      </c>
      <c r="EQ30" s="64">
        <f>(Raw!C31)/((Raw!CC31*1000)^(1/3))</f>
        <v>109.42917184186673</v>
      </c>
      <c r="ER30" s="64">
        <f>Raw!BZ31</f>
        <v>183.46938776969901</v>
      </c>
      <c r="ET30" s="64">
        <f>Raw!BN31</f>
        <v>2.6287924308401101</v>
      </c>
      <c r="EU30" s="64">
        <f>Raw!BZ31</f>
        <v>183.46938776969901</v>
      </c>
      <c r="EW30" s="66">
        <f>Raw!AI31</f>
        <v>5.6680889160043803E-2</v>
      </c>
      <c r="EX30" s="66">
        <f>Raw!BZ31</f>
        <v>183.46938776969901</v>
      </c>
      <c r="EZ30" s="73">
        <f>Raw!AI31</f>
        <v>5.6680889160043803E-2</v>
      </c>
      <c r="FA30" s="66">
        <f>Raw!F31</f>
        <v>0.44940600374422002</v>
      </c>
      <c r="FB30" s="66">
        <f>Raw!G31</f>
        <v>7.4764987417724804E-2</v>
      </c>
      <c r="FD30" s="66">
        <f>(Raw!C31)/((Raw!CC31*1000)^(1/3))</f>
        <v>109.42917184186673</v>
      </c>
      <c r="FE30" s="66">
        <f>(Raw!BZ31)*(Raw!AI31)</f>
        <v>10.399208032435405</v>
      </c>
      <c r="FG30" s="59">
        <f>Raw!CJ31</f>
        <v>18.167907461091001</v>
      </c>
      <c r="FH30" s="59">
        <f>Raw!BR31</f>
        <v>14.387</v>
      </c>
      <c r="FJ30" s="25">
        <f>Raw!CB31</f>
        <v>46.254100000000001</v>
      </c>
      <c r="FK30" s="25">
        <f>(Raw!BR31)-(Raw!CJ31)</f>
        <v>-3.780907461091001</v>
      </c>
      <c r="FM30" s="68" t="str">
        <f t="shared" si="22"/>
        <v xml:space="preserve"> </v>
      </c>
      <c r="FN30" s="68">
        <f>(Raw!C31)/((Raw!CC31*1000)^(1/3))</f>
        <v>109.42917184186673</v>
      </c>
      <c r="FO30" s="68">
        <f>(10^($FM$2*Raw!CB31))*(Raw!D31)</f>
        <v>0.1238702237366934</v>
      </c>
      <c r="FP30" s="68">
        <f>(10^($FM$2*Raw!CB31))*(Raw!E31)</f>
        <v>1.6288694907289496E-2</v>
      </c>
      <c r="FR30" s="68" t="str">
        <f t="shared" si="23"/>
        <v xml:space="preserve"> </v>
      </c>
      <c r="FS30" s="74">
        <f>(Raw!C31)/((Raw!CC31*1000)^(1/3))</f>
        <v>109.42917184186673</v>
      </c>
      <c r="FT30" s="68">
        <f>(10^($FR$2*Raw!CB31))*(Raw!F31)</f>
        <v>0.19519525984926811</v>
      </c>
      <c r="FU30" s="68">
        <f>(10^($FR$2*Raw!CB31))*(Raw!G31)</f>
        <v>3.2473467254647795E-2</v>
      </c>
      <c r="FW30" s="68" t="str">
        <f t="shared" si="24"/>
        <v xml:space="preserve"> </v>
      </c>
      <c r="FX30" s="74">
        <f>(Raw!C31)/((Raw!CC31*1000)^(1/3))</f>
        <v>109.42917184186673</v>
      </c>
      <c r="FY30" s="74">
        <f>(10^($FW$2*Raw!CB31))*(Raw!BJ31)</f>
        <v>0.10689707743269006</v>
      </c>
      <c r="FZ30" s="74">
        <f>(10^($FW$2*Raw!CB31))*(Raw!BK31)</f>
        <v>0.2122607889616159</v>
      </c>
      <c r="GB30" s="68" t="str">
        <f t="shared" si="25"/>
        <v xml:space="preserve"> </v>
      </c>
      <c r="GC30" s="74">
        <f>IF(  ( (10^($FR$2*Raw!CB31))*(Raw!BM31) )/( (10^($FR$2*Raw!CB31))*(Raw!BL31))&lt;0.9,(Raw!C31)/((Raw!CC31*1000)^(1/3)) )</f>
        <v>109.42917184186673</v>
      </c>
      <c r="GD30" s="74">
        <f>IF(  ( (10^($FR$2*Raw!CB31))*(Raw!BM31) )/( (10^($FR$2*Raw!CB31))*(Raw!BL31))&lt;0.9, (10^($GB$2*Raw!CB31))*(Raw!BL31) )</f>
        <v>5.3743170907884723</v>
      </c>
      <c r="GE30" s="74">
        <f>IF( ( (10^($FR$2*Raw!CB31))*(Raw!BM31) )/( (10^($FR$2*Raw!CB31))*(Raw!BL31))&lt;0.9, (10^($FR$2*Raw!CB31))*(Raw!BM31) )</f>
        <v>2.256590320395965</v>
      </c>
      <c r="GG30" s="68" t="str">
        <f t="shared" si="26"/>
        <v xml:space="preserve"> </v>
      </c>
      <c r="GH30" s="74">
        <f>IF( ( (10^($GG$2*Raw!CB31))*(Raw!BO31) )/( (10^($GG$2*Raw!CB31))*(Raw!BN31))&lt;0.5,(Raw!C31)/((Raw!CC31*1000)^(1/3)))</f>
        <v>109.42917184186673</v>
      </c>
      <c r="GI30" s="74">
        <f>IF( ( (10^($GG$2*Raw!CB31))*(Raw!BO31) )/( (10^($GG$2*Raw!CB31))*(Raw!BN31))&lt;0.5,(10^($GG$2*Raw!CB31))*(Raw!BN31))</f>
        <v>1.2406945960216118</v>
      </c>
      <c r="GJ30" s="74">
        <f>IF( ( (10^($GG$2*Raw!CB31))*(Raw!BO31) )/( (10^($GG$2*Raw!CB31))*(Raw!BN31))&lt;0.5,(10^($GG$2*Raw!CB31))*(Raw!BO31))</f>
        <v>0.17213740838464867</v>
      </c>
      <c r="GL30">
        <f>(Raw!C31)/((Raw!CC31*1000)^(1/3))</f>
        <v>109.42917184186673</v>
      </c>
      <c r="GM30" s="75">
        <f>Raw!U31</f>
        <v>0.37109375</v>
      </c>
      <c r="GN30" s="75">
        <f>(LOG(Raw!CC31)+5)/25</f>
        <v>0.20534155633480872</v>
      </c>
      <c r="GO30">
        <f>(Raw!C31)/((Raw!CC31*1000)^(1/3))</f>
        <v>109.42917184186673</v>
      </c>
      <c r="GP30" s="75">
        <f>Raw!W31</f>
        <v>0.3857421875</v>
      </c>
      <c r="GR30">
        <f>(Raw!C31)/((Raw!CC31*1000)^(1/3))</f>
        <v>109.42917184186673</v>
      </c>
      <c r="GS30" s="75">
        <f>Raw!AE31</f>
        <v>0.4296875</v>
      </c>
      <c r="GU30">
        <f>(Raw!C31)/((Raw!CC31*1000)^(1/3))</f>
        <v>109.42917184186673</v>
      </c>
      <c r="GV30" s="75">
        <f>Raw!AG31</f>
        <v>0.52734375</v>
      </c>
      <c r="GX30">
        <f>(Raw!C31)/((Raw!CC31*1000)^(1/3))</f>
        <v>109.42917184186673</v>
      </c>
      <c r="GY30">
        <f>Raw!BQ31</f>
        <v>0.9</v>
      </c>
      <c r="HA30">
        <f>Raw!C31</f>
        <v>1212.4004306472</v>
      </c>
      <c r="HB30" s="75">
        <f>Raw!U31</f>
        <v>0.37109375</v>
      </c>
      <c r="HC30" s="4"/>
      <c r="HD30">
        <f>Raw!C31</f>
        <v>1212.4004306472</v>
      </c>
      <c r="HE30" s="75">
        <f>Raw!W31</f>
        <v>0.3857421875</v>
      </c>
      <c r="HG30">
        <f>Raw!C31</f>
        <v>1212.4004306472</v>
      </c>
      <c r="HH30" s="75">
        <f>Raw!AE31</f>
        <v>0.4296875</v>
      </c>
      <c r="HJ30">
        <f>Raw!C31</f>
        <v>1212.4004306472</v>
      </c>
      <c r="HK30" s="75">
        <f>Raw!AG31</f>
        <v>0.52734375</v>
      </c>
      <c r="HM30">
        <f>Raw!C31</f>
        <v>1212.4004306472</v>
      </c>
      <c r="HN30">
        <f>Raw!BQ31</f>
        <v>0.9</v>
      </c>
      <c r="HP30">
        <f>Raw!CC31*1000</f>
        <v>1360</v>
      </c>
      <c r="HQ30">
        <f>Raw!N31</f>
        <v>3.1621069854303299</v>
      </c>
      <c r="HR30">
        <f>MIN(ABS(Raw!CB31)/100,0.3)</f>
        <v>0.3</v>
      </c>
      <c r="HS30" t="str">
        <f>IF( Raw!CB31&gt;0,"@rgb(255,0,0)","@rgb(0,128,255)" )</f>
        <v>@rgb(255,0,0)</v>
      </c>
      <c r="HU30" t="str">
        <f t="shared" si="27"/>
        <v xml:space="preserve"> </v>
      </c>
      <c r="HV30" t="b">
        <f>IF(Raw!CC31&gt;7,(Raw!C31)/((Raw!CC31*1000)^(1/3)))</f>
        <v>0</v>
      </c>
      <c r="HW30" t="b">
        <f>IF(Raw!CC31&gt;7,(10^($FM$2*Raw!CB31))*(Raw!D31))</f>
        <v>0</v>
      </c>
      <c r="HX30" t="b">
        <f>IF(Raw!CC31&gt;7,(10^($HU$2*Raw!CB31))*(Raw!E31))</f>
        <v>0</v>
      </c>
      <c r="IA30" t="b">
        <f>IF(Raw!CC31&gt;7,(Raw!C31)/((Raw!CC31*1000)^(1/3)))</f>
        <v>0</v>
      </c>
      <c r="IB30" t="b">
        <f>IF(Raw!CC31&gt;7,(10^($HZ$2*Raw!CB31))*(Raw!F31))</f>
        <v>0</v>
      </c>
      <c r="IC30" t="b">
        <f>IF(Raw!CC31&gt;7,(10^($HZ$2*Raw!CB31))*(Raw!G31))</f>
        <v>0</v>
      </c>
      <c r="IF30" t="b">
        <f>IF(Raw!CC31&gt;7,(Raw!C31)/((Raw!CC31*1000)^(1/3)))</f>
        <v>0</v>
      </c>
      <c r="IG30" t="b">
        <f>IF(Raw!CC31&gt;7,(10^($IE$2*Raw!CB31))*(Raw!BJ31))</f>
        <v>0</v>
      </c>
      <c r="IH30" t="b">
        <f>IF(Raw!CC31&gt;7,(10^($IE$2*Raw!CB31))*(Raw!BK31))</f>
        <v>0</v>
      </c>
      <c r="IJ30" t="str">
        <f t="shared" si="28"/>
        <v xml:space="preserve"> </v>
      </c>
      <c r="IK30" t="b">
        <f>IF(Raw!CC31&gt;7,(Raw!C31)/((Raw!CC31*1000)^(1/3)))</f>
        <v>0</v>
      </c>
      <c r="IL30" t="b">
        <f>IF(Raw!CC31&gt;7,(10^($IJ$2*Raw!CB31))*(Raw!BL31))</f>
        <v>0</v>
      </c>
      <c r="IM30" t="b">
        <f>IF(Raw!CC31&gt;7,(10^($IJ$2*Raw!CB31))*(Raw!BM31))</f>
        <v>0</v>
      </c>
      <c r="IO30" t="str">
        <f t="shared" si="29"/>
        <v xml:space="preserve"> </v>
      </c>
      <c r="IP30" t="b">
        <f>IF(Raw!CC31&gt;7,(Raw!C31)/((Raw!CC31*1000)^(1/3)))</f>
        <v>0</v>
      </c>
      <c r="IQ30" t="b">
        <f>IF(Raw!CC31&gt;7,(10^($IO$2*Raw!CB31))*(Raw!BN31))</f>
        <v>0</v>
      </c>
      <c r="IR30" t="b">
        <f>IF(Raw!CC31&gt;7,(10^($IO$2*Raw!CB31))*(Raw!BO31))</f>
        <v>0</v>
      </c>
      <c r="IT30" s="68" t="str">
        <f t="shared" si="30"/>
        <v xml:space="preserve"> </v>
      </c>
      <c r="IU30" s="68">
        <f>IF(Raw!CC31&lt;3.5,(Raw!C31)/((Raw!CC31*1000)^(1/3)))</f>
        <v>109.42917184186673</v>
      </c>
      <c r="IV30" s="68">
        <f>IF(Raw!CC31&lt;3.5,(10^($IT$2*Raw!CB31))*(Raw!D31))</f>
        <v>0.12694200835551325</v>
      </c>
      <c r="IW30" s="68">
        <f>IF(Raw!CC31&lt;3.5,(10^($IT$2*Raw!CB31))*(Raw!E31))</f>
        <v>1.6692628645095766E-2</v>
      </c>
      <c r="IY30" s="68" t="str">
        <f t="shared" si="31"/>
        <v xml:space="preserve"> </v>
      </c>
      <c r="IZ30" s="74">
        <f>IF(Raw!CC31&lt;3.5,(Raw!C31)/((Raw!CC31*1000)^(1/3)))</f>
        <v>109.42917184186673</v>
      </c>
      <c r="JA30" s="68">
        <f>IF(Raw!CC31&lt;3.5,(10^($IY$2*Raw!CB31))*(Raw!F31))</f>
        <v>0.20110386390583856</v>
      </c>
      <c r="JB30" s="68">
        <f>IF(Raw!CC31&lt;3.5,(10^($IY$2*Raw!CB31))*(Raw!G31))</f>
        <v>3.3456446352090462E-2</v>
      </c>
      <c r="JD30" s="68" t="str">
        <f t="shared" si="32"/>
        <v xml:space="preserve"> </v>
      </c>
      <c r="JE30" s="74">
        <f>IF(Raw!CC31&lt;3.5,(Raw!C31)/((Raw!CC31*1000)^(1/3)))</f>
        <v>109.42917184186673</v>
      </c>
      <c r="JF30" s="74">
        <f>IF(Raw!CC31&lt;3.5,(10^($JD$2*Raw!CB31))*(Raw!BJ31))</f>
        <v>9.8795644279536923E-2</v>
      </c>
      <c r="JG30" s="74">
        <f>IF(Raw!CC31&lt;3.5,(10^($JD$2*Raw!CB31))*(Raw!BK31))</f>
        <v>0.19617413220628163</v>
      </c>
      <c r="JI30" s="68" t="str">
        <f t="shared" si="33"/>
        <v xml:space="preserve"> </v>
      </c>
      <c r="JJ30" s="74">
        <f>IF( AND( Raw!CC31&lt;3.5, ( (10^($JI$2*Raw!CB31))*(Raw!BM31) )/( (10^($JI$2*Raw!CB31))*(Raw!BL31))&lt;0.9 ),(Raw!C31)/((Raw!CC31*1000)^(1/3)) )</f>
        <v>109.42917184186673</v>
      </c>
      <c r="JK30" s="74">
        <f>IF( AND( Raw!CC31&lt;3.5, ( (10^($JI$2*Raw!CB31))*(Raw!BM31) )/( (10^($JI$2*Raw!CB31))*(Raw!BL31))&lt;0.9 ), (10^($JI$2*Raw!CB31))*(Raw!BL31) )</f>
        <v>6.939579041432582</v>
      </c>
      <c r="JL30" s="74">
        <f>IF( AND( Raw!CC31&lt;3.5, ( (10^($JI$2*Raw!CB31))*(Raw!BM31) )/( (10^($JI$2*Raw!CB31))*(Raw!BL31))&lt;0.9 ), (10^($JI$2*Raw!CB31))*(Raw!BM31) )</f>
        <v>4.15863931425746</v>
      </c>
      <c r="JN30" s="68" t="str">
        <f t="shared" si="34"/>
        <v xml:space="preserve"> </v>
      </c>
      <c r="JO30" s="74">
        <f>IF( AND( Raw!CC31&lt;3.5, ( (10^($JN$2*Raw!CB31))*(Raw!BO31) )/( (10^($JN$2*Raw!CB31))*(Raw!BN31))&lt;0.5 ),(Raw!C31)/((Raw!CC31*1000)^(1/3)))</f>
        <v>109.42917184186673</v>
      </c>
      <c r="JP30" s="74">
        <f>IF( AND( Raw!CC31&lt;3.5, ( (10^($JN$2*Raw!CB31))*(Raw!BO31) )/( (10^($JN$2*Raw!CB31))*(Raw!BN31))&lt;0.5 ),(10^($JN$2*Raw!CB31))*(Raw!BN31))</f>
        <v>2.4012662154496156</v>
      </c>
      <c r="JQ30" s="74">
        <f>IF( AND( Raw!CC31&lt;3.5, ( (10^($JN$2*Raw!CB31))*(Raw!BO31) )/( (10^($JN$2*Raw!CB31))*(Raw!BN31))&lt;0.5 ),(10^($JN$2*Raw!CB31))*(Raw!BO31))</f>
        <v>0.33315833283593194</v>
      </c>
      <c r="JS30">
        <v>630</v>
      </c>
      <c r="JW30">
        <v>630</v>
      </c>
      <c r="JX30">
        <v>1.99318734793187</v>
      </c>
      <c r="JY30" s="76">
        <v>1.99318734793187</v>
      </c>
      <c r="KA30">
        <v>630</v>
      </c>
      <c r="KB30">
        <v>1.99318734793187</v>
      </c>
      <c r="KC30">
        <v>1.99318734793187</v>
      </c>
      <c r="KE30">
        <v>610</v>
      </c>
      <c r="KF30">
        <v>5.9953817408726202</v>
      </c>
      <c r="KG30">
        <v>0.42727339045120999</v>
      </c>
      <c r="KI30">
        <v>610</v>
      </c>
      <c r="KJ30">
        <v>5.7020881670533603</v>
      </c>
      <c r="KK30" s="10" t="s">
        <v>809</v>
      </c>
      <c r="KM30">
        <v>610</v>
      </c>
      <c r="KN30">
        <v>6.1440000000000001</v>
      </c>
      <c r="KO30">
        <v>4.7753128417047097E-3</v>
      </c>
      <c r="KQ30">
        <f>Raw!CC31*1000</f>
        <v>1360</v>
      </c>
      <c r="KR30">
        <f>Raw!N31</f>
        <v>3.1621069854303299</v>
      </c>
      <c r="KS30">
        <f>(1/ABS(Raw!BL31))*2</f>
        <v>0.23068842287266841</v>
      </c>
      <c r="KU30">
        <f>Raw!CC31*1000</f>
        <v>1360</v>
      </c>
      <c r="KV30">
        <f>Raw!N31</f>
        <v>3.1621069854303299</v>
      </c>
      <c r="KW30">
        <f>MIN(1/ABS(Raw!BN31)/2,0.8)</f>
        <v>0.19020139975076308</v>
      </c>
      <c r="KY30">
        <f>Raw!CC31*1000</f>
        <v>1360</v>
      </c>
      <c r="KZ30">
        <f>Raw!CP31</f>
        <v>3.7171626498527202</v>
      </c>
      <c r="LA30">
        <f t="shared" si="11"/>
        <v>3.1621069854303299</v>
      </c>
      <c r="NJ30" s="76"/>
      <c r="NV30" s="76"/>
      <c r="OH30" s="76"/>
      <c r="OT30" s="76"/>
      <c r="PF30" s="76"/>
      <c r="PR30" s="76"/>
      <c r="QD30" s="76"/>
      <c r="QP30" s="76"/>
      <c r="RB30" s="76"/>
      <c r="RN30" s="76"/>
      <c r="RZ30" s="76"/>
      <c r="SL30" s="76"/>
      <c r="SX30" s="76"/>
      <c r="TJ30" s="76"/>
      <c r="TV30" s="76"/>
      <c r="UF30">
        <f>IF(Raw!CC31&lt;3.5,Raw!C31)</f>
        <v>1212.4004306472</v>
      </c>
      <c r="UH30">
        <f t="shared" si="49"/>
        <v>4970.3353797526897</v>
      </c>
      <c r="UI30">
        <f>UI3</f>
        <v>1</v>
      </c>
      <c r="UK30" t="b">
        <f>IF(Raw!CC31&gt;7,Raw!C31)</f>
        <v>0</v>
      </c>
      <c r="UM30">
        <f t="shared" si="50"/>
        <v>9818.9523561044825</v>
      </c>
      <c r="UN30">
        <f>UN3</f>
        <v>1</v>
      </c>
      <c r="UP30">
        <f>Raw!C31</f>
        <v>1212.4004306472</v>
      </c>
      <c r="UR30">
        <f t="shared" si="51"/>
        <v>9466.7088068871944</v>
      </c>
      <c r="US30">
        <f>US3</f>
        <v>1</v>
      </c>
      <c r="UU30" t="str">
        <f t="shared" si="54"/>
        <v xml:space="preserve"> </v>
      </c>
      <c r="UV30" t="b">
        <f>IF(AND(Raw!BL31&lt;$UU$3,Raw!BL31&gt;$UU$4),(Raw!C31)/((Raw!CC31*1000)^(1/3)))</f>
        <v>0</v>
      </c>
      <c r="UW30" t="b">
        <f>IF(AND(Raw!BL31&lt;$UU$3,Raw!BL31&gt;$UU$4),(10^($UU$2*Raw!CB31))*(Raw!D31))</f>
        <v>0</v>
      </c>
      <c r="UX30" t="b">
        <f>IF(AND(Raw!BL31&lt;$UU$3,Raw!BL31&gt;$UU$4),(10^($FM$2*Raw!CB31))*(Raw!E31))</f>
        <v>0</v>
      </c>
      <c r="UZ30">
        <f>Raw!C31</f>
        <v>1212.4004306472</v>
      </c>
      <c r="VA30">
        <f>((LOG10(Raw!CC32))+ABS(LOG10(MIN(Raw!CC$3:$CC229)))+0.3)/5</f>
        <v>0.42650178254124721</v>
      </c>
      <c r="VB30">
        <f>Raw!BQ31</f>
        <v>0.9</v>
      </c>
      <c r="VE30">
        <f>(Raw!C31)/((Raw!CC31)^(1/2))</f>
        <v>1039.6247924108159</v>
      </c>
      <c r="VF30">
        <f>((LOG10(Raw!CC32))+ABS(LOG10(MIN(Raw!CC$3:$CC229)))+0.3)/5</f>
        <v>0.42650178254124721</v>
      </c>
      <c r="VG30">
        <f>Raw!BQ31</f>
        <v>0.9</v>
      </c>
      <c r="VK30">
        <f>(Raw!C31)/((Raw!CC31)^(1/2))</f>
        <v>1039.6247924108159</v>
      </c>
      <c r="VL30">
        <f>Raw!BZ31</f>
        <v>183.46938776969901</v>
      </c>
      <c r="VM30">
        <f>MIN(Raw!BL32/150,0.6)</f>
        <v>0.21016467466272334</v>
      </c>
      <c r="VO30">
        <f>(Raw!C31)/((Raw!CC31)^(1/2))</f>
        <v>1039.6247924108159</v>
      </c>
      <c r="VP30">
        <f>Raw!BZ31</f>
        <v>183.46938776969901</v>
      </c>
      <c r="VQ30">
        <f>MIN(Raw!BN32/50,0.6)</f>
        <v>0.12486987046056659</v>
      </c>
      <c r="VS30">
        <f>(Raw!C31)/((Raw!CC31)^(1/2))</f>
        <v>1039.6247924108159</v>
      </c>
      <c r="VT30">
        <f>Raw!BZ31</f>
        <v>183.46938776969901</v>
      </c>
      <c r="VU30">
        <f>(LOG10(Raw!AS32)-LOG10(MIN(Raw!AS$3:AS$200)) + 0.1)/10</f>
        <v>0.33258732030137</v>
      </c>
      <c r="VW30">
        <f>Raw!CB31</f>
        <v>46.254100000000001</v>
      </c>
      <c r="VX30">
        <f>IF(ABS((Raw!BR31)-(Raw!CJ31))=343.0818,16.89,ABS((Raw!BR31)-(Raw!CJ31)))</f>
        <v>3.780907461091001</v>
      </c>
      <c r="VY30">
        <f>(LOG10(Raw!C32)-LOG10(MIN(Raw!C$3:C$200)))/2</f>
        <v>0.36796881155269934</v>
      </c>
      <c r="WA30" s="78">
        <v>38944</v>
      </c>
      <c r="WB30">
        <f t="shared" si="12"/>
        <v>8</v>
      </c>
      <c r="WF30">
        <v>0.16</v>
      </c>
      <c r="WG30">
        <f t="shared" si="13"/>
        <v>-0.79588001734407521</v>
      </c>
      <c r="WN30">
        <f t="shared" si="36"/>
        <v>5600</v>
      </c>
      <c r="WO30">
        <f t="shared" si="14"/>
        <v>1.5826437344107518</v>
      </c>
      <c r="WQ30">
        <f>Raw!BP31</f>
        <v>0.16</v>
      </c>
      <c r="WR30">
        <f>Raw!BZ31</f>
        <v>183.46938776969901</v>
      </c>
      <c r="WT30">
        <f>Raw!N31</f>
        <v>3.1621069854303299</v>
      </c>
      <c r="WU30">
        <f>Raw!CP31</f>
        <v>3.7171626498527202</v>
      </c>
      <c r="WV30">
        <f t="shared" si="15"/>
        <v>0.55505566442239029</v>
      </c>
      <c r="WX30">
        <f>Raw!C31</f>
        <v>1212.4004306472</v>
      </c>
      <c r="WY30">
        <f>Raw!BP31</f>
        <v>0.16</v>
      </c>
      <c r="WZ30">
        <f>((LOG10(Raw!CC32))+ABS(LOG10(MIN(Raw!CC$3:$CC229)))+0.3)/5</f>
        <v>0.42650178254124721</v>
      </c>
      <c r="XD30">
        <f t="shared" si="37"/>
        <v>5600</v>
      </c>
      <c r="XE30">
        <f t="shared" si="16"/>
        <v>8.5708436289636813E-2</v>
      </c>
      <c r="XG30">
        <f>(Raw!C31)/((Raw!CC31)^(1/2))</f>
        <v>1039.6247924108159</v>
      </c>
      <c r="XH30">
        <f>Raw!BP31</f>
        <v>0.16</v>
      </c>
      <c r="XL30">
        <f t="shared" si="38"/>
        <v>5600</v>
      </c>
      <c r="XM30">
        <f t="shared" si="17"/>
        <v>0.53243126283564868</v>
      </c>
      <c r="XR30">
        <f>Raw!CB31</f>
        <v>46.254100000000001</v>
      </c>
      <c r="XS30">
        <f>IF(ABS((Raw!BR31)-(Raw!CJ31))=343.0818,16.89,(Raw!BR31)-(Raw!CJ31))</f>
        <v>-3.780907461091001</v>
      </c>
      <c r="XT30">
        <f>(LOG10(Raw!C32)-LOG10(MIN(Raw!C$3:C$200)))/2</f>
        <v>0.36796881155269934</v>
      </c>
      <c r="XW30">
        <f t="shared" si="39"/>
        <v>5600</v>
      </c>
      <c r="XX30">
        <f t="shared" si="18"/>
        <v>4.3345173692747725</v>
      </c>
      <c r="YC30">
        <v>1212.4004306472</v>
      </c>
      <c r="YD30">
        <f>Raw!CC31</f>
        <v>1.36</v>
      </c>
      <c r="YE30">
        <f>((LOG10(Raw!CC32))+ABS(LOG10(MIN(Raw!CC$3:$CC229)))+0.3)/5</f>
        <v>0.42650178254124721</v>
      </c>
      <c r="YF30">
        <v>1.25796733690822E-2</v>
      </c>
      <c r="YG30">
        <v>4.5499397312941904E-3</v>
      </c>
      <c r="YH30">
        <v>1.7336076316507099E-3</v>
      </c>
      <c r="YI30">
        <v>6.3983527471324396E-4</v>
      </c>
      <c r="YJ30">
        <v>1.8921126887773101E-4</v>
      </c>
      <c r="YP30">
        <v>3</v>
      </c>
      <c r="YT30">
        <v>1212.4004306472</v>
      </c>
      <c r="YU30">
        <v>1.36</v>
      </c>
      <c r="YV30" s="79">
        <v>1.55857987368513E-9</v>
      </c>
      <c r="YY30">
        <v>270</v>
      </c>
      <c r="YZ30" s="80">
        <v>2.6422539553960102E-7</v>
      </c>
      <c r="ZE30">
        <v>1291.4587692087</v>
      </c>
      <c r="ZF30">
        <v>2.2288732779872201E-4</v>
      </c>
      <c r="ZK30">
        <f t="shared" si="40"/>
        <v>5620</v>
      </c>
      <c r="ZL30" s="81">
        <f t="shared" si="19"/>
        <v>10723.103542862846</v>
      </c>
    </row>
    <row r="31" spans="1:688">
      <c r="A31" s="37">
        <f>Raw!CC32*1000</f>
        <v>1360</v>
      </c>
      <c r="B31" s="37">
        <f>Raw!N32</f>
        <v>2.7436515946445201</v>
      </c>
      <c r="C31" s="37">
        <f>Raw!O32</f>
        <v>6.3624788396111895E-2</v>
      </c>
      <c r="E31" s="37">
        <f>(Raw!C32)/((Raw!CC32*1000)^(1/2))</f>
        <v>47.639493377101786</v>
      </c>
      <c r="F31" s="37">
        <f>Raw!N32</f>
        <v>2.7436515946445201</v>
      </c>
      <c r="G31" s="37">
        <f>Raw!O32</f>
        <v>6.3624788396111895E-2</v>
      </c>
      <c r="I31" s="37">
        <f>(Raw!C32)/((Raw!CC32*1000)^(1/3))</f>
        <v>158.57094671050123</v>
      </c>
      <c r="J31" s="37">
        <f>Raw!N32</f>
        <v>2.7436515946445201</v>
      </c>
      <c r="K31" s="37">
        <f>Raw!O32</f>
        <v>6.3624788396111895E-2</v>
      </c>
      <c r="M31" s="39">
        <f>Raw!CC32*1000</f>
        <v>1360</v>
      </c>
      <c r="N31" s="39">
        <f>1/(Raw!R32)</f>
        <v>3.6247787610619469</v>
      </c>
      <c r="O31" s="39">
        <f>IF(1/(Raw!R32-Raw!S32)-1/(Raw!R32+Raw!S32)&gt;0,1/(Raw!R32-Raw!S32)-1/(Raw!R32+Raw!S32),2)</f>
        <v>2.6496468481456148E-3</v>
      </c>
      <c r="Q31" s="39">
        <f>(Raw!C32)/((Raw!CC32*1000)^(1/2))</f>
        <v>47.639493377101786</v>
      </c>
      <c r="R31" s="39">
        <f>1/(Raw!R32)</f>
        <v>3.6247787610619469</v>
      </c>
      <c r="S31" s="39">
        <f>IF(1/(Raw!R32-Raw!S32)-1/(Raw!R32+Raw!S32)&gt;0,1/(Raw!R32-Raw!S32)-1/(Raw!R32+Raw!S32),2)</f>
        <v>2.6496468481456148E-3</v>
      </c>
      <c r="U31" s="39">
        <f>(Raw!C32)/((Raw!CC32*1000)^(1/3))</f>
        <v>158.57094671050123</v>
      </c>
      <c r="V31" s="39">
        <f>1/(Raw!R32)</f>
        <v>3.6247787610619469</v>
      </c>
      <c r="W31" s="39">
        <f>IF(1/(Raw!R32-Raw!S32)-1/(Raw!R32+Raw!S32)&gt;0,1/(Raw!R32-Raw!S32)-1/(Raw!R32+Raw!S32),2)</f>
        <v>2.6496468481456148E-3</v>
      </c>
      <c r="Y31" s="41">
        <f>Raw!CC32*1000</f>
        <v>1360</v>
      </c>
      <c r="Z31" s="41">
        <f>1/(Raw!AB32)</f>
        <v>2.6947368421052631</v>
      </c>
      <c r="AA31" s="41">
        <f>IF(1/(Raw!AB32-Raw!AC32)-1/(Raw!AB32+Raw!AC32)&gt;0,1/(Raw!AB32-Raw!AC32)-1/(Raw!AB32+Raw!AC32),5)</f>
        <v>3.4133012518331896E-2</v>
      </c>
      <c r="AC31" s="41">
        <f>(Raw!C32)/((Raw!CC32*1000)^(1/2))</f>
        <v>47.639493377101786</v>
      </c>
      <c r="AD31" s="41">
        <f>1/(Raw!AB32)</f>
        <v>2.6947368421052631</v>
      </c>
      <c r="AE31" s="41">
        <f>IF(1/(Raw!AB32-Raw!AC32)-1/(Raw!AB32+Raw!AC32)&gt;0,1/(Raw!AB32-Raw!AC32)-1/(Raw!AB32+Raw!AC32),5)</f>
        <v>3.4133012518331896E-2</v>
      </c>
      <c r="AG31" s="41">
        <f>(Raw!C32)/((Raw!CC32*1000)^(1/3))</f>
        <v>158.57094671050123</v>
      </c>
      <c r="AH31" s="41">
        <f>1/(Raw!AB32)</f>
        <v>2.6947368421052631</v>
      </c>
      <c r="AI31" s="41">
        <f>IF(1/(Raw!AB32-Raw!AC32)-1/(Raw!AB32+Raw!AC32)&gt;0,1/(Raw!AB32-Raw!AC32)-1/(Raw!AB32+Raw!AC32),5)</f>
        <v>3.4133012518331896E-2</v>
      </c>
      <c r="AK31" s="43">
        <f>Raw!CC32*1000</f>
        <v>1360</v>
      </c>
      <c r="AL31" s="43">
        <f>Raw!BL32</f>
        <v>31.524701199408501</v>
      </c>
      <c r="AM31" s="43">
        <f>Raw!BM32</f>
        <v>35.550569833173903</v>
      </c>
      <c r="AO31" s="43">
        <f>(Raw!C32)/((Raw!CC32*1000)^(1/2))</f>
        <v>47.639493377101786</v>
      </c>
      <c r="AP31" s="43">
        <f>Raw!BL32</f>
        <v>31.524701199408501</v>
      </c>
      <c r="AQ31" s="43">
        <f>Raw!BM32</f>
        <v>35.550569833173903</v>
      </c>
      <c r="AS31" s="43">
        <f>(Raw!C32)/((Raw!CC32*1000)^(1/3))</f>
        <v>158.57094671050123</v>
      </c>
      <c r="AT31" s="43">
        <f>Raw!BL32</f>
        <v>31.524701199408501</v>
      </c>
      <c r="AU31" s="43">
        <f>Raw!BM32</f>
        <v>35.550569833173903</v>
      </c>
      <c r="AW31" s="21">
        <f>Raw!CC32*1000</f>
        <v>1360</v>
      </c>
      <c r="AX31" s="21">
        <f>Raw!BN32</f>
        <v>6.2434935230283299</v>
      </c>
      <c r="AY31" s="21">
        <f>Raw!BO32</f>
        <v>1.38414378820456</v>
      </c>
      <c r="BA31" s="21">
        <f>(Raw!C32)/((Raw!CC32*1000)^(1/2))</f>
        <v>47.639493377101786</v>
      </c>
      <c r="BB31" s="21">
        <f>Raw!BN32</f>
        <v>6.2434935230283299</v>
      </c>
      <c r="BC31" s="21">
        <f>Raw!BO32</f>
        <v>1.38414378820456</v>
      </c>
      <c r="BE31" s="21">
        <f>(Raw!C32)/((Raw!CC32*1000)^(1/3))</f>
        <v>158.57094671050123</v>
      </c>
      <c r="BF31" s="21">
        <f>Raw!BN32</f>
        <v>6.2434935230283299</v>
      </c>
      <c r="BG31" s="21">
        <f>Raw!BO32</f>
        <v>1.38414378820456</v>
      </c>
      <c r="BI31" s="46">
        <f>Raw!C32</f>
        <v>1756.8577084523999</v>
      </c>
      <c r="BJ31" s="46">
        <f>(Raw!C32)/(Raw!CG32)</f>
        <v>0.34353885577872506</v>
      </c>
      <c r="BK31" s="46"/>
      <c r="BM31" s="47">
        <f>Raw!CC32*1000</f>
        <v>1360</v>
      </c>
      <c r="BN31" s="47">
        <f>(Raw!C32)/(Raw!CG32)</f>
        <v>0.34353885577872506</v>
      </c>
      <c r="BO31" s="47"/>
      <c r="BQ31" s="46">
        <f>(Raw!C32)/((Raw!CC32*1000)^(1/2))</f>
        <v>47.639493377101786</v>
      </c>
      <c r="BR31" s="47">
        <f>(Raw!C32)/(Raw!CG32)</f>
        <v>0.34353885577872506</v>
      </c>
      <c r="BS31" s="47"/>
      <c r="BU31" s="49">
        <f>(Raw!C32)/((Raw!CC32*1000)^(1/3))</f>
        <v>158.57094671050123</v>
      </c>
      <c r="BV31" s="49">
        <f>(Raw!C32)/(Raw!CG32)</f>
        <v>0.34353885577872506</v>
      </c>
      <c r="BW31" s="49"/>
      <c r="BY31" s="51">
        <f>Raw!C32</f>
        <v>1756.8577084523999</v>
      </c>
      <c r="BZ31" s="51">
        <f>Raw!BS32</f>
        <v>0.35199999999999998</v>
      </c>
      <c r="CA31" s="51"/>
      <c r="CG31" s="55"/>
      <c r="CH31" s="55" t="e">
        <f t="shared" si="42"/>
        <v>#N/A</v>
      </c>
      <c r="CI31" s="55" t="e">
        <f>CI3</f>
        <v>#N/A</v>
      </c>
      <c r="CK31" s="55"/>
      <c r="CL31" s="55" t="e">
        <f t="shared" si="43"/>
        <v>#N/A</v>
      </c>
      <c r="CM31" s="55" t="e">
        <f>CM3</f>
        <v>#N/A</v>
      </c>
      <c r="CO31" s="57"/>
      <c r="CP31" s="57" t="e">
        <f t="shared" si="44"/>
        <v>#N/A</v>
      </c>
      <c r="CQ31" s="57" t="e">
        <f>CQ3</f>
        <v>#N/A</v>
      </c>
      <c r="CS31" s="57"/>
      <c r="CT31" s="57" t="e">
        <f t="shared" si="45"/>
        <v>#N/A</v>
      </c>
      <c r="CU31" s="57" t="e">
        <f>CU3</f>
        <v>#N/A</v>
      </c>
      <c r="CW31" s="57"/>
      <c r="CX31" s="57" t="e">
        <f t="shared" si="46"/>
        <v>#N/A</v>
      </c>
      <c r="CY31" s="57" t="e">
        <f>CY3</f>
        <v>#N/A</v>
      </c>
      <c r="DA31" s="57"/>
      <c r="DB31" s="57" t="e">
        <f t="shared" si="47"/>
        <v>#N/A</v>
      </c>
      <c r="DC31" s="57" t="e">
        <f>DC3</f>
        <v>#N/A</v>
      </c>
      <c r="DE31" s="57"/>
      <c r="DF31" s="57" t="e">
        <f t="shared" si="48"/>
        <v>#N/A</v>
      </c>
      <c r="DG31" s="57" t="e">
        <f>DG3</f>
        <v>#N/A</v>
      </c>
      <c r="DI31" s="59">
        <f t="shared" si="20"/>
        <v>4360</v>
      </c>
      <c r="DJ31" s="59">
        <f t="shared" si="0"/>
        <v>7.4780673001360061</v>
      </c>
      <c r="DL31" s="25">
        <f t="shared" si="21"/>
        <v>4360</v>
      </c>
      <c r="DM31" s="25">
        <f t="shared" si="1"/>
        <v>8.9894568592560393</v>
      </c>
      <c r="DO31" s="39">
        <f t="shared" si="2"/>
        <v>1360</v>
      </c>
      <c r="DP31" s="39">
        <f t="shared" si="3"/>
        <v>3.6247787610619469</v>
      </c>
      <c r="DQ31" s="39">
        <f t="shared" si="4"/>
        <v>2.6496468481456148E-3</v>
      </c>
      <c r="DS31" s="39">
        <f t="shared" si="5"/>
        <v>47.639493377101786</v>
      </c>
      <c r="DT31" s="39">
        <f t="shared" si="6"/>
        <v>3.6247787610619469</v>
      </c>
      <c r="DU31" s="39">
        <f t="shared" si="7"/>
        <v>2.6496468481456148E-3</v>
      </c>
      <c r="DW31" s="39">
        <f t="shared" si="8"/>
        <v>158.57094671050123</v>
      </c>
      <c r="DX31" s="39">
        <f t="shared" si="9"/>
        <v>3.6247787610619469</v>
      </c>
      <c r="DY31" s="39">
        <f t="shared" si="10"/>
        <v>2.6496468481456148E-3</v>
      </c>
      <c r="EA31" s="61">
        <f>Raw!N32</f>
        <v>2.7436515946445201</v>
      </c>
      <c r="EB31" s="61">
        <f>Raw!O32</f>
        <v>6.3624788396111895E-2</v>
      </c>
      <c r="EC31" s="61">
        <f>1/Raw!R32</f>
        <v>3.6247787610619469</v>
      </c>
      <c r="ED31" s="61">
        <f>1/(Raw!R32-Raw!S32)-1/(Raw!R32+Raw!S32)</f>
        <v>2.6496468481456148E-3</v>
      </c>
      <c r="EF31" s="62">
        <f>Raw!N32</f>
        <v>2.7436515946445201</v>
      </c>
      <c r="EG31" s="61">
        <f>Raw!O32</f>
        <v>6.3624788396111895E-2</v>
      </c>
      <c r="EH31" s="61">
        <f>1/Raw!AB32</f>
        <v>2.6947368421052631</v>
      </c>
      <c r="EI31" s="61">
        <f>1/(Raw!AB32-Raw!AC32)-1/(Raw!AB32+Raw!AC32)</f>
        <v>3.4133012518331896E-2</v>
      </c>
      <c r="EK31" s="37">
        <f>Raw!CB32</f>
        <v>68.326099999999997</v>
      </c>
      <c r="EL31" s="72">
        <f>(Raw!C32)/(Raw!CG32)</f>
        <v>0.34353885577872506</v>
      </c>
      <c r="EN31" s="37">
        <f>Raw!BS32</f>
        <v>0.35199999999999998</v>
      </c>
      <c r="EO31" s="72">
        <f>(Raw!C32)/(Raw!CG32)</f>
        <v>0.34353885577872506</v>
      </c>
      <c r="EQ31" s="64">
        <f>(Raw!C32)/((Raw!CC32*1000)^(1/3))</f>
        <v>158.57094671050123</v>
      </c>
      <c r="ER31" s="64">
        <f>Raw!BZ32</f>
        <v>593.26530599594105</v>
      </c>
      <c r="ET31" s="64">
        <f>Raw!BN32</f>
        <v>6.2434935230283299</v>
      </c>
      <c r="EU31" s="64">
        <f>Raw!BZ32</f>
        <v>593.26530599594105</v>
      </c>
      <c r="EW31" s="66">
        <f>Raw!AI32</f>
        <v>3.4407502588536302E-3</v>
      </c>
      <c r="EX31" s="66">
        <f>Raw!BZ32</f>
        <v>593.26530599594105</v>
      </c>
      <c r="EZ31" s="73">
        <f>Raw!AI32</f>
        <v>3.4407502588536302E-3</v>
      </c>
      <c r="FA31" s="66">
        <f>Raw!F32</f>
        <v>0.64099307670925398</v>
      </c>
      <c r="FB31" s="66">
        <f>Raw!G32</f>
        <v>0.62208385687900303</v>
      </c>
      <c r="FD31" s="66">
        <f>(Raw!C32)/((Raw!CC32*1000)^(1/3))</f>
        <v>158.57094671050123</v>
      </c>
      <c r="FE31" s="66">
        <f>(Raw!BZ32)*(Raw!AI32)</f>
        <v>2.0412777551744123</v>
      </c>
      <c r="FG31" s="59">
        <f>Raw!CJ32</f>
        <v>118.232595027423</v>
      </c>
      <c r="FH31" s="59">
        <f>Raw!BR32</f>
        <v>120.685</v>
      </c>
      <c r="FJ31" s="25">
        <f>Raw!CB32</f>
        <v>68.326099999999997</v>
      </c>
      <c r="FK31" s="25">
        <f>(Raw!BR32)-(Raw!CJ32)</f>
        <v>2.4524049725769999</v>
      </c>
      <c r="FM31" s="68" t="str">
        <f t="shared" si="22"/>
        <v xml:space="preserve"> </v>
      </c>
      <c r="FN31" s="68">
        <f>(Raw!C32)/((Raw!CC32*1000)^(1/3))</f>
        <v>158.57094671050123</v>
      </c>
      <c r="FO31" s="68">
        <f>(10^($FM$2*Raw!CB32))*(Raw!D32)</f>
        <v>0.11880823939088472</v>
      </c>
      <c r="FP31" s="68">
        <f>(10^($FM$2*Raw!CB32))*(Raw!E32)</f>
        <v>9.1174912637607131E-2</v>
      </c>
      <c r="FR31" s="68" t="str">
        <f t="shared" si="23"/>
        <v xml:space="preserve"> </v>
      </c>
      <c r="FS31" s="74">
        <f>(Raw!C32)/((Raw!CC32*1000)^(1/3))</f>
        <v>158.57094671050123</v>
      </c>
      <c r="FT31" s="68">
        <f>(10^($FR$2*Raw!CB32))*(Raw!F32)</f>
        <v>0.18700790965907793</v>
      </c>
      <c r="FU31" s="68">
        <f>(10^($FR$2*Raw!CB32))*(Raw!G32)</f>
        <v>0.18149119847727654</v>
      </c>
      <c r="FW31" s="68" t="str">
        <f t="shared" si="24"/>
        <v xml:space="preserve"> </v>
      </c>
      <c r="FX31" s="74">
        <f>(Raw!C32)/((Raw!CC32*1000)^(1/3))</f>
        <v>158.57094671050123</v>
      </c>
      <c r="FY31" s="74">
        <f>(10^($FW$2*Raw!CB32))*(Raw!BJ32)</f>
        <v>0.14485322964682792</v>
      </c>
      <c r="FZ31" s="74">
        <f>(10^($FW$2*Raw!CB32))*(Raw!BK32)</f>
        <v>0.36297454713565713</v>
      </c>
      <c r="GB31" s="68" t="str">
        <f t="shared" si="25"/>
        <v xml:space="preserve"> </v>
      </c>
      <c r="GC31" s="74" t="b">
        <f>IF(  ( (10^($FR$2*Raw!CB32))*(Raw!BM32) )/( (10^($FR$2*Raw!CB32))*(Raw!BL32))&lt;0.9,(Raw!C32)/((Raw!CC32*1000)^(1/3)) )</f>
        <v>0</v>
      </c>
      <c r="GD31" s="74" t="b">
        <f>IF(  ( (10^($FR$2*Raw!CB32))*(Raw!BM32) )/( (10^($FR$2*Raw!CB32))*(Raw!BL32))&lt;0.9, (10^($GB$2*Raw!CB32))*(Raw!BL32) )</f>
        <v>0</v>
      </c>
      <c r="GE31" s="74" t="b">
        <f>IF( ( (10^($FR$2*Raw!CB32))*(Raw!BM32) )/( (10^($FR$2*Raw!CB32))*(Raw!BL32))&lt;0.9, (10^($FR$2*Raw!CB32))*(Raw!BM32) )</f>
        <v>0</v>
      </c>
      <c r="GG31" s="68" t="str">
        <f t="shared" si="26"/>
        <v xml:space="preserve"> </v>
      </c>
      <c r="GH31" s="74">
        <f>IF( ( (10^($GG$2*Raw!CB32))*(Raw!BO32) )/( (10^($GG$2*Raw!CB32))*(Raw!BN32))&lt;0.5,(Raw!C32)/((Raw!CC32*1000)^(1/3)))</f>
        <v>158.57094671050123</v>
      </c>
      <c r="GI31" s="74">
        <f>IF( ( (10^($GG$2*Raw!CB32))*(Raw!BO32) )/( (10^($GG$2*Raw!CB32))*(Raw!BN32))&lt;0.5,(10^($GG$2*Raw!CB32))*(Raw!BN32))</f>
        <v>2.0593428703892545</v>
      </c>
      <c r="GJ31" s="74">
        <f>IF( ( (10^($GG$2*Raw!CB32))*(Raw!BO32) )/( (10^($GG$2*Raw!CB32))*(Raw!BN32))&lt;0.5,(10^($GG$2*Raw!CB32))*(Raw!BO32))</f>
        <v>0.45654354109909767</v>
      </c>
      <c r="GL31">
        <f>(Raw!C32)/((Raw!CC32*1000)^(1/3))</f>
        <v>158.57094671050123</v>
      </c>
      <c r="GM31" s="75">
        <f>Raw!U32</f>
        <v>0.289306640625</v>
      </c>
      <c r="GN31" s="75">
        <f>(LOG(Raw!CC32)+5)/25</f>
        <v>0.20534155633480872</v>
      </c>
      <c r="GO31">
        <f>(Raw!C32)/((Raw!CC32*1000)^(1/3))</f>
        <v>158.57094671050123</v>
      </c>
      <c r="GP31" s="75">
        <f>Raw!W32</f>
        <v>0.44921875</v>
      </c>
      <c r="GR31">
        <f>(Raw!C32)/((Raw!CC32*1000)^(1/3))</f>
        <v>158.57094671050123</v>
      </c>
      <c r="GS31" s="75">
        <f>Raw!AE32</f>
        <v>3.92578125</v>
      </c>
      <c r="GU31">
        <f>(Raw!C32)/((Raw!CC32*1000)^(1/3))</f>
        <v>158.57094671050123</v>
      </c>
      <c r="GV31" s="75">
        <f>Raw!AG32</f>
        <v>4.140625</v>
      </c>
      <c r="GX31">
        <f>(Raw!C32)/((Raw!CC32*1000)^(1/3))</f>
        <v>158.57094671050123</v>
      </c>
      <c r="GY31">
        <f>Raw!BQ32</f>
        <v>8</v>
      </c>
      <c r="HA31">
        <f>Raw!C32</f>
        <v>1756.8577084523999</v>
      </c>
      <c r="HB31" s="75">
        <f>Raw!U32</f>
        <v>0.289306640625</v>
      </c>
      <c r="HC31" s="4"/>
      <c r="HD31">
        <f>Raw!C32</f>
        <v>1756.8577084523999</v>
      </c>
      <c r="HE31" s="75">
        <f>Raw!W32</f>
        <v>0.44921875</v>
      </c>
      <c r="HG31">
        <f>Raw!C32</f>
        <v>1756.8577084523999</v>
      </c>
      <c r="HH31" s="75">
        <f>Raw!AE32</f>
        <v>3.92578125</v>
      </c>
      <c r="HJ31">
        <f>Raw!C32</f>
        <v>1756.8577084523999</v>
      </c>
      <c r="HK31" s="75">
        <f>Raw!AG32</f>
        <v>4.140625</v>
      </c>
      <c r="HM31">
        <f>Raw!C32</f>
        <v>1756.8577084523999</v>
      </c>
      <c r="HN31">
        <f>Raw!BQ32</f>
        <v>8</v>
      </c>
      <c r="HP31">
        <f>Raw!CC32*1000</f>
        <v>1360</v>
      </c>
      <c r="HQ31">
        <f>Raw!N32</f>
        <v>2.7436515946445201</v>
      </c>
      <c r="HR31">
        <f>MIN(ABS(Raw!CB32)/100,0.3)</f>
        <v>0.3</v>
      </c>
      <c r="HS31" t="str">
        <f>IF( Raw!CB32&gt;0,"@rgb(255,0,0)","@rgb(0,128,255)" )</f>
        <v>@rgb(255,0,0)</v>
      </c>
      <c r="HU31" t="str">
        <f t="shared" si="27"/>
        <v xml:space="preserve"> </v>
      </c>
      <c r="HV31" t="b">
        <f>IF(Raw!CC32&gt;7,(Raw!C32)/((Raw!CC32*1000)^(1/3)))</f>
        <v>0</v>
      </c>
      <c r="HW31" t="b">
        <f>IF(Raw!CC32&gt;7,(10^($FM$2*Raw!CB32))*(Raw!D32))</f>
        <v>0</v>
      </c>
      <c r="HX31" t="b">
        <f>IF(Raw!CC32&gt;7,(10^($HU$2*Raw!CB32))*(Raw!E32))</f>
        <v>0</v>
      </c>
      <c r="IA31" t="b">
        <f>IF(Raw!CC32&gt;7,(Raw!C32)/((Raw!CC32*1000)^(1/3)))</f>
        <v>0</v>
      </c>
      <c r="IB31" t="b">
        <f>IF(Raw!CC32&gt;7,(10^($HZ$2*Raw!CB32))*(Raw!F32))</f>
        <v>0</v>
      </c>
      <c r="IC31" t="b">
        <f>IF(Raw!CC32&gt;7,(10^($HZ$2*Raw!CB32))*(Raw!G32))</f>
        <v>0</v>
      </c>
      <c r="IF31" t="b">
        <f>IF(Raw!CC32&gt;7,(Raw!C32)/((Raw!CC32*1000)^(1/3)))</f>
        <v>0</v>
      </c>
      <c r="IG31" t="b">
        <f>IF(Raw!CC32&gt;7,(10^($IE$2*Raw!CB32))*(Raw!BJ32))</f>
        <v>0</v>
      </c>
      <c r="IH31" t="b">
        <f>IF(Raw!CC32&gt;7,(10^($IE$2*Raw!CB32))*(Raw!BK32))</f>
        <v>0</v>
      </c>
      <c r="IJ31" t="str">
        <f t="shared" si="28"/>
        <v xml:space="preserve"> </v>
      </c>
      <c r="IK31" t="b">
        <f>IF(Raw!CC32&gt;7,(Raw!C32)/((Raw!CC32*1000)^(1/3)))</f>
        <v>0</v>
      </c>
      <c r="IL31" t="b">
        <f>IF(Raw!CC32&gt;7,(10^($IJ$2*Raw!CB32))*(Raw!BL32))</f>
        <v>0</v>
      </c>
      <c r="IM31" t="b">
        <f>IF(Raw!CC32&gt;7,(10^($IJ$2*Raw!CB32))*(Raw!BM32))</f>
        <v>0</v>
      </c>
      <c r="IO31" t="str">
        <f t="shared" si="29"/>
        <v xml:space="preserve"> </v>
      </c>
      <c r="IP31" t="b">
        <f>IF(Raw!CC32&gt;7,(Raw!C32)/((Raw!CC32*1000)^(1/3)))</f>
        <v>0</v>
      </c>
      <c r="IQ31" t="b">
        <f>IF(Raw!CC32&gt;7,(10^($IO$2*Raw!CB32))*(Raw!BN32))</f>
        <v>0</v>
      </c>
      <c r="IR31" t="b">
        <f>IF(Raw!CC32&gt;7,(10^($IO$2*Raw!CB32))*(Raw!BO32))</f>
        <v>0</v>
      </c>
      <c r="IT31" s="68" t="str">
        <f t="shared" si="30"/>
        <v xml:space="preserve"> </v>
      </c>
      <c r="IU31" s="68">
        <f>IF(Raw!CC32&lt;3.5,(Raw!C32)/((Raw!CC32*1000)^(1/3)))</f>
        <v>158.57094671050123</v>
      </c>
      <c r="IV31" s="68">
        <f>IF(Raw!CC32&lt;3.5,(10^($IT$2*Raw!CB32))*(Raw!D32))</f>
        <v>0.12318605950269448</v>
      </c>
      <c r="IW31" s="68">
        <f>IF(Raw!CC32&lt;3.5,(10^($IT$2*Raw!CB32))*(Raw!E32))</f>
        <v>9.4534505947665368E-2</v>
      </c>
      <c r="IY31" s="68" t="str">
        <f t="shared" si="31"/>
        <v xml:space="preserve"> </v>
      </c>
      <c r="IZ31" s="74">
        <f>IF(Raw!CC32&lt;3.5,(Raw!C32)/((Raw!CC32*1000)^(1/3)))</f>
        <v>158.57094671050123</v>
      </c>
      <c r="JA31" s="68">
        <f>IF(Raw!CC32&lt;3.5,(10^($IY$2*Raw!CB32))*(Raw!F32))</f>
        <v>0.19543002328948961</v>
      </c>
      <c r="JB31" s="68">
        <f>IF(Raw!CC32&lt;3.5,(10^($IY$2*Raw!CB32))*(Raw!G32))</f>
        <v>0.18966486075328298</v>
      </c>
      <c r="JD31" s="68" t="str">
        <f t="shared" si="32"/>
        <v xml:space="preserve"> </v>
      </c>
      <c r="JE31" s="74">
        <f>IF(Raw!CC32&lt;3.5,(Raw!C32)/((Raw!CC32*1000)^(1/3)))</f>
        <v>158.57094671050123</v>
      </c>
      <c r="JF31" s="74">
        <f>IF(Raw!CC32&lt;3.5,(10^($JD$2*Raw!CB32))*(Raw!BJ32))</f>
        <v>0.12893382555647256</v>
      </c>
      <c r="JG31" s="74">
        <f>IF(Raw!CC32&lt;3.5,(10^($JD$2*Raw!CB32))*(Raw!BK32))</f>
        <v>0.32308355882663115</v>
      </c>
      <c r="JI31" s="68" t="str">
        <f t="shared" si="33"/>
        <v xml:space="preserve"> </v>
      </c>
      <c r="JJ31" s="74" t="b">
        <f>IF( AND( Raw!CC32&lt;3.5, ( (10^($JI$2*Raw!CB32))*(Raw!BM32) )/( (10^($JI$2*Raw!CB32))*(Raw!BL32))&lt;0.9 ),(Raw!C32)/((Raw!CC32*1000)^(1/3)) )</f>
        <v>0</v>
      </c>
      <c r="JK31" s="74" t="b">
        <f>IF( AND( Raw!CC32&lt;3.5, ( (10^($JI$2*Raw!CB32))*(Raw!BM32) )/( (10^($JI$2*Raw!CB32))*(Raw!BL32))&lt;0.9 ), (10^($JI$2*Raw!CB32))*(Raw!BL32) )</f>
        <v>0</v>
      </c>
      <c r="JL31" s="74" t="b">
        <f>IF( AND( Raw!CC32&lt;3.5, ( (10^($JI$2*Raw!CB32))*(Raw!BM32) )/( (10^($JI$2*Raw!CB32))*(Raw!BL32))&lt;0.9 ), (10^($JI$2*Raw!CB32))*(Raw!BM32) )</f>
        <v>0</v>
      </c>
      <c r="JN31" s="68" t="str">
        <f t="shared" si="34"/>
        <v xml:space="preserve"> </v>
      </c>
      <c r="JO31" s="74">
        <f>IF( AND( Raw!CC32&lt;3.5, ( (10^($JN$2*Raw!CB32))*(Raw!BO32) )/( (10^($JN$2*Raw!CB32))*(Raw!BN32))&lt;0.5 ),(Raw!C32)/((Raw!CC32*1000)^(1/3)))</f>
        <v>158.57094671050123</v>
      </c>
      <c r="JP31" s="74">
        <f>IF( AND( Raw!CC32&lt;3.5, ( (10^($JN$2*Raw!CB32))*(Raw!BO32) )/( (10^($JN$2*Raw!CB32))*(Raw!BN32))&lt;0.5 ),(10^($JN$2*Raw!CB32))*(Raw!BN32))</f>
        <v>5.461984715720968</v>
      </c>
      <c r="JQ31" s="74">
        <f>IF( AND( Raw!CC32&lt;3.5, ( (10^($JN$2*Raw!CB32))*(Raw!BO32) )/( (10^($JN$2*Raw!CB32))*(Raw!BN32))&lt;0.5 ),(10^($JN$2*Raw!CB32))*(Raw!BO32))</f>
        <v>1.2108881330057757</v>
      </c>
      <c r="JS31">
        <v>160</v>
      </c>
      <c r="JW31">
        <v>160</v>
      </c>
      <c r="JX31">
        <v>2.15578947368421</v>
      </c>
      <c r="JY31" s="76">
        <v>2.15578947368421</v>
      </c>
      <c r="KA31">
        <v>160</v>
      </c>
      <c r="KB31">
        <v>2.15578947368421</v>
      </c>
      <c r="KC31">
        <v>2.15578947368421</v>
      </c>
      <c r="KE31">
        <v>8970</v>
      </c>
      <c r="KF31">
        <v>4.7541154565146</v>
      </c>
      <c r="KG31">
        <v>0.26490649265390798</v>
      </c>
      <c r="KI31">
        <v>8970</v>
      </c>
      <c r="KJ31">
        <v>5.1731817606858703</v>
      </c>
      <c r="KK31" s="10" t="s">
        <v>810</v>
      </c>
      <c r="KM31">
        <v>8970</v>
      </c>
      <c r="KN31">
        <v>5.0302233003769503</v>
      </c>
      <c r="KO31">
        <v>1.3875729846370101E-3</v>
      </c>
      <c r="KQ31">
        <f>Raw!CC32*1000</f>
        <v>1360</v>
      </c>
      <c r="KR31">
        <f>Raw!N32</f>
        <v>2.7436515946445201</v>
      </c>
      <c r="KS31">
        <f>(1/ABS(Raw!BL32))*2</f>
        <v>6.3442314245869075E-2</v>
      </c>
      <c r="KU31">
        <f>Raw!CC32*1000</f>
        <v>1360</v>
      </c>
      <c r="KV31">
        <f>Raw!N32</f>
        <v>2.7436515946445201</v>
      </c>
      <c r="KW31">
        <f>MIN(1/ABS(Raw!BN32)/2,0.8)</f>
        <v>8.008336969611865E-2</v>
      </c>
      <c r="KY31">
        <f>Raw!CC32*1000</f>
        <v>1360</v>
      </c>
      <c r="KZ31">
        <f>Raw!CP32</f>
        <v>3.4248082971760101</v>
      </c>
      <c r="LA31">
        <f t="shared" si="11"/>
        <v>2.7436515946445201</v>
      </c>
      <c r="NJ31" s="76"/>
      <c r="NV31" s="76"/>
      <c r="OH31" s="76"/>
      <c r="OT31" s="76"/>
      <c r="PF31" s="76"/>
      <c r="PR31" s="76"/>
      <c r="QD31" s="76"/>
      <c r="QP31" s="76"/>
      <c r="RB31" s="76"/>
      <c r="RN31" s="76"/>
      <c r="RZ31" s="76"/>
      <c r="SL31" s="76"/>
      <c r="SX31" s="76"/>
      <c r="TJ31" s="76"/>
      <c r="TV31" s="76"/>
      <c r="UF31">
        <f>IF(Raw!CC32&lt;3.5,Raw!C32)</f>
        <v>1756.8577084523999</v>
      </c>
      <c r="UH31">
        <f t="shared" si="49"/>
        <v>5142.4700234472339</v>
      </c>
      <c r="UI31">
        <f>UI3</f>
        <v>1</v>
      </c>
      <c r="UK31" t="b">
        <f>IF(Raw!CC32&gt;7,Raw!C32)</f>
        <v>0</v>
      </c>
      <c r="UM31">
        <f t="shared" si="50"/>
        <v>10142.304412029665</v>
      </c>
      <c r="UN31">
        <f>UN3</f>
        <v>1</v>
      </c>
      <c r="UP31">
        <f>Raw!C32</f>
        <v>1756.8577084523999</v>
      </c>
      <c r="UR31">
        <f t="shared" si="51"/>
        <v>9805.3757997348675</v>
      </c>
      <c r="US31">
        <f>US3</f>
        <v>1</v>
      </c>
      <c r="UU31" t="str">
        <f t="shared" si="54"/>
        <v xml:space="preserve"> </v>
      </c>
      <c r="UV31">
        <f>IF(AND(Raw!BL32&lt;$UU$3,Raw!BL32&gt;$UU$4),(Raw!C32)/((Raw!CC32*1000)^(1/3)))</f>
        <v>158.57094671050123</v>
      </c>
      <c r="UW31">
        <f>IF(AND(Raw!BL32&lt;$UU$3,Raw!BL32&gt;$UU$4),(10^($UU$2*Raw!CB32))*(Raw!D32))</f>
        <v>0.11880823939088472</v>
      </c>
      <c r="UX31">
        <f>IF(AND(Raw!BL32&lt;$UU$3,Raw!BL32&gt;$UU$4),(10^($FM$2*Raw!CB32))*(Raw!E32))</f>
        <v>9.1174912637607131E-2</v>
      </c>
      <c r="UZ31">
        <f>Raw!C32</f>
        <v>1756.8577084523999</v>
      </c>
      <c r="VA31">
        <f>((LOG10(Raw!CC33))+ABS(LOG10(MIN(Raw!CC$3:$CC230)))+0.3)/5</f>
        <v>0.60125819145175252</v>
      </c>
      <c r="VB31">
        <f>Raw!BQ32</f>
        <v>8</v>
      </c>
      <c r="VE31">
        <f>(Raw!C32)/((Raw!CC32)^(1/2))</f>
        <v>1506.4930564814842</v>
      </c>
      <c r="VF31">
        <f>((LOG10(Raw!CC33))+ABS(LOG10(MIN(Raw!CC$3:$CC230)))+0.3)/5</f>
        <v>0.60125819145175252</v>
      </c>
      <c r="VG31">
        <f>Raw!BQ32</f>
        <v>8</v>
      </c>
      <c r="VK31">
        <f>(Raw!C32)/((Raw!CC32)^(1/2))</f>
        <v>1506.4930564814842</v>
      </c>
      <c r="VL31">
        <f>Raw!BZ32</f>
        <v>593.26530599594105</v>
      </c>
      <c r="VM31">
        <f>MIN(Raw!BL33/150,0.6)</f>
        <v>6.8212276809290665E-2</v>
      </c>
      <c r="VO31">
        <f>(Raw!C32)/((Raw!CC32)^(1/2))</f>
        <v>1506.4930564814842</v>
      </c>
      <c r="VP31">
        <f>Raw!BZ32</f>
        <v>593.26530599594105</v>
      </c>
      <c r="VQ31">
        <f>MIN(Raw!BN33/50,0.6)</f>
        <v>2.0044691730749999E-2</v>
      </c>
      <c r="VS31">
        <f>(Raw!C32)/((Raw!CC32)^(1/2))</f>
        <v>1506.4930564814842</v>
      </c>
      <c r="VT31">
        <f>Raw!BZ32</f>
        <v>593.26530599594105</v>
      </c>
      <c r="VU31">
        <f>(LOG10(Raw!AS33)-LOG10(MIN(Raw!AS$3:AS$200)) + 0.1)/10</f>
        <v>0.66833324884137091</v>
      </c>
      <c r="VW31">
        <f>Raw!CB32</f>
        <v>68.326099999999997</v>
      </c>
      <c r="VX31">
        <f>IF(ABS((Raw!BR32)-(Raw!CJ32))=343.0818,16.89,ABS((Raw!BR32)-(Raw!CJ32)))</f>
        <v>2.4524049725769999</v>
      </c>
      <c r="VY31">
        <f>(LOG10(Raw!C33)-LOG10(MIN(Raw!C$3:C$200)))/2</f>
        <v>0.60056492035256914</v>
      </c>
      <c r="WA31" s="78">
        <v>38938</v>
      </c>
      <c r="WB31">
        <f t="shared" si="12"/>
        <v>8</v>
      </c>
      <c r="WF31">
        <v>2.3199999999999998</v>
      </c>
      <c r="WG31">
        <f t="shared" si="13"/>
        <v>0.36548798489089962</v>
      </c>
      <c r="WN31">
        <f t="shared" si="36"/>
        <v>5800</v>
      </c>
      <c r="WO31">
        <f t="shared" si="14"/>
        <v>1.4749139891900822</v>
      </c>
      <c r="WQ31">
        <f>Raw!BP32</f>
        <v>0.17</v>
      </c>
      <c r="WR31">
        <f>Raw!BZ32</f>
        <v>593.26530599594105</v>
      </c>
      <c r="WT31">
        <f>Raw!N32</f>
        <v>2.7436515946445201</v>
      </c>
      <c r="WU31">
        <f>Raw!CP32</f>
        <v>3.4248082971760101</v>
      </c>
      <c r="WV31">
        <f t="shared" si="15"/>
        <v>0.68115670253148997</v>
      </c>
      <c r="WX31">
        <f>Raw!C32</f>
        <v>1756.8577084523999</v>
      </c>
      <c r="WY31">
        <f>Raw!BP32</f>
        <v>0.17</v>
      </c>
      <c r="WZ31">
        <f>((LOG10(Raw!CC33))+ABS(LOG10(MIN(Raw!CC$3:$CC230)))+0.3)/5</f>
        <v>0.60125819145175252</v>
      </c>
      <c r="XD31">
        <f t="shared" si="37"/>
        <v>5800</v>
      </c>
      <c r="XE31">
        <f t="shared" si="16"/>
        <v>7.8896137162800375E-2</v>
      </c>
      <c r="XG31">
        <f>(Raw!C32)/((Raw!CC32)^(1/2))</f>
        <v>1506.4930564814842</v>
      </c>
      <c r="XH31">
        <f>Raw!BP32</f>
        <v>0.17</v>
      </c>
      <c r="XL31">
        <f t="shared" si="38"/>
        <v>5800</v>
      </c>
      <c r="XM31">
        <f t="shared" si="17"/>
        <v>0.51010618044918776</v>
      </c>
      <c r="XR31">
        <f>Raw!CB32</f>
        <v>68.326099999999997</v>
      </c>
      <c r="XS31">
        <f>IF(ABS((Raw!BR32)-(Raw!CJ32))=343.0818,16.89,(Raw!BR32)-(Raw!CJ32))</f>
        <v>2.4524049725769999</v>
      </c>
      <c r="XT31">
        <f>(LOG10(Raw!C33)-LOG10(MIN(Raw!C$3:C$200)))/2</f>
        <v>0.60056492035256914</v>
      </c>
      <c r="XW31">
        <f t="shared" si="39"/>
        <v>5800</v>
      </c>
      <c r="XX31">
        <f t="shared" si="18"/>
        <v>4.1745578947522111</v>
      </c>
      <c r="YC31">
        <v>1756.8577084523999</v>
      </c>
      <c r="YD31">
        <f>Raw!CC32</f>
        <v>1.36</v>
      </c>
      <c r="YE31">
        <f>((LOG10(Raw!CC33))+ABS(LOG10(MIN(Raw!CC$3:$CC230)))+0.3)/5</f>
        <v>0.60125819145175252</v>
      </c>
      <c r="YF31">
        <v>0.66731113896253602</v>
      </c>
      <c r="YG31">
        <v>0.139675718909272</v>
      </c>
      <c r="YH31">
        <v>3.3513957347063299E-2</v>
      </c>
      <c r="YI31">
        <v>8.2864257067756693E-3</v>
      </c>
      <c r="YJ31">
        <v>1.7210302043546199E-3</v>
      </c>
      <c r="YP31">
        <v>1</v>
      </c>
      <c r="YT31">
        <v>1756.8577084523999</v>
      </c>
      <c r="YU31">
        <v>1.36</v>
      </c>
      <c r="YV31" s="79">
        <v>1.10830336522307E-8</v>
      </c>
      <c r="ZE31">
        <v>834.89349584066804</v>
      </c>
      <c r="ZF31">
        <v>3.2608061019738499E-4</v>
      </c>
      <c r="ZK31">
        <f t="shared" si="40"/>
        <v>5820</v>
      </c>
      <c r="ZL31" s="81">
        <f t="shared" si="19"/>
        <v>10847.161157426794</v>
      </c>
    </row>
    <row r="32" spans="1:688">
      <c r="A32" s="37">
        <f>Raw!CC33*1000</f>
        <v>10170</v>
      </c>
      <c r="B32" s="37">
        <f>Raw!N33</f>
        <v>31.936347999054899</v>
      </c>
      <c r="C32" s="37">
        <f>Raw!O33</f>
        <v>3.8521700933401299</v>
      </c>
      <c r="E32" s="37">
        <f>(Raw!C33)/((Raw!CC33*1000)^(1/2))</f>
        <v>50.847350682318371</v>
      </c>
      <c r="F32" s="37">
        <f>Raw!N33</f>
        <v>31.936347999054899</v>
      </c>
      <c r="G32" s="37">
        <f>Raw!O33</f>
        <v>3.8521700933401299</v>
      </c>
      <c r="I32" s="37">
        <f>(Raw!C33)/((Raw!CC33*1000)^(1/3))</f>
        <v>236.67650919925282</v>
      </c>
      <c r="J32" s="37">
        <f>Raw!N33</f>
        <v>31.936347999054899</v>
      </c>
      <c r="K32" s="37">
        <f>Raw!O33</f>
        <v>3.8521700933401299</v>
      </c>
      <c r="M32" s="39">
        <f>Raw!CC33*1000</f>
        <v>10170</v>
      </c>
      <c r="N32" s="39">
        <f>1/(Raw!R33)</f>
        <v>30.913207547169812</v>
      </c>
      <c r="O32" s="39">
        <f>IF(1/(Raw!R33-Raw!S33)-1/(Raw!R33+Raw!S33)&gt;0,1/(Raw!R33-Raw!S33)-1/(Raw!R33+Raw!S33),2)</f>
        <v>1.6097357415631421</v>
      </c>
      <c r="Q32" s="39">
        <f>(Raw!C33)/((Raw!CC33*1000)^(1/2))</f>
        <v>50.847350682318371</v>
      </c>
      <c r="R32" s="39">
        <f>1/(Raw!R33)</f>
        <v>30.913207547169812</v>
      </c>
      <c r="S32" s="39">
        <f>IF(1/(Raw!R33-Raw!S33)-1/(Raw!R33+Raw!S33)&gt;0,1/(Raw!R33-Raw!S33)-1/(Raw!R33+Raw!S33),2)</f>
        <v>1.6097357415631421</v>
      </c>
      <c r="U32" s="39">
        <f>(Raw!C33)/((Raw!CC33*1000)^(1/3))</f>
        <v>236.67650919925282</v>
      </c>
      <c r="V32" s="39">
        <f>1/(Raw!R33)</f>
        <v>30.913207547169812</v>
      </c>
      <c r="W32" s="39">
        <f>IF(1/(Raw!R33-Raw!S33)-1/(Raw!R33+Raw!S33)&gt;0,1/(Raw!R33-Raw!S33)-1/(Raw!R33+Raw!S33),2)</f>
        <v>1.6097357415631421</v>
      </c>
      <c r="Y32" s="41">
        <f>Raw!CC33*1000</f>
        <v>10170</v>
      </c>
      <c r="Z32" s="41">
        <f>1/(Raw!AB33)</f>
        <v>51.2</v>
      </c>
      <c r="AA32" s="41">
        <f>IF(1/(Raw!AB33-Raw!AC33)-1/(Raw!AB33+Raw!AC33)&gt;0,1/(Raw!AB33-Raw!AC33)-1/(Raw!AB33+Raw!AC33),5)</f>
        <v>5</v>
      </c>
      <c r="AC32" s="41">
        <f>(Raw!C33)/((Raw!CC33*1000)^(1/2))</f>
        <v>50.847350682318371</v>
      </c>
      <c r="AD32" s="41">
        <f>1/(Raw!AB33)</f>
        <v>51.2</v>
      </c>
      <c r="AE32" s="41">
        <f>IF(1/(Raw!AB33-Raw!AC33)-1/(Raw!AB33+Raw!AC33)&gt;0,1/(Raw!AB33-Raw!AC33)-1/(Raw!AB33+Raw!AC33),5)</f>
        <v>5</v>
      </c>
      <c r="AG32" s="41">
        <f>(Raw!C33)/((Raw!CC33*1000)^(1/3))</f>
        <v>236.67650919925282</v>
      </c>
      <c r="AH32" s="41">
        <f>1/(Raw!AB33)</f>
        <v>51.2</v>
      </c>
      <c r="AI32" s="41">
        <f>IF(1/(Raw!AB33-Raw!AC33)-1/(Raw!AB33+Raw!AC33)&gt;0,1/(Raw!AB33-Raw!AC33)-1/(Raw!AB33+Raw!AC33),5)</f>
        <v>5</v>
      </c>
      <c r="AK32" s="43">
        <f>Raw!CC33*1000</f>
        <v>10170</v>
      </c>
      <c r="AL32" s="43">
        <f>Raw!BL33</f>
        <v>10.2318415213936</v>
      </c>
      <c r="AM32" s="43">
        <f>Raw!BM33</f>
        <v>10.5946035709014</v>
      </c>
      <c r="AO32" s="43">
        <f>(Raw!C33)/((Raw!CC33*1000)^(1/2))</f>
        <v>50.847350682318371</v>
      </c>
      <c r="AP32" s="43">
        <f>Raw!BL33</f>
        <v>10.2318415213936</v>
      </c>
      <c r="AQ32" s="43">
        <f>Raw!BM33</f>
        <v>10.5946035709014</v>
      </c>
      <c r="AS32" s="43">
        <f>(Raw!C33)/((Raw!CC33*1000)^(1/3))</f>
        <v>236.67650919925282</v>
      </c>
      <c r="AT32" s="43">
        <f>Raw!BL33</f>
        <v>10.2318415213936</v>
      </c>
      <c r="AU32" s="43">
        <f>Raw!BM33</f>
        <v>10.5946035709014</v>
      </c>
      <c r="AW32" s="21">
        <f>Raw!CC33*1000</f>
        <v>10170</v>
      </c>
      <c r="AX32" s="21">
        <f>Raw!BN33</f>
        <v>1.0022345865375</v>
      </c>
      <c r="AY32" s="21">
        <f>Raw!BO33</f>
        <v>0.236246682089991</v>
      </c>
      <c r="BA32" s="21">
        <f>(Raw!C33)/((Raw!CC33*1000)^(1/2))</f>
        <v>50.847350682318371</v>
      </c>
      <c r="BB32" s="21">
        <f>Raw!BN33</f>
        <v>1.0022345865375</v>
      </c>
      <c r="BC32" s="21">
        <f>Raw!BO33</f>
        <v>0.236246682089991</v>
      </c>
      <c r="BE32" s="21">
        <f>(Raw!C33)/((Raw!CC33*1000)^(1/3))</f>
        <v>236.67650919925282</v>
      </c>
      <c r="BF32" s="21">
        <f>Raw!BN33</f>
        <v>1.0022345865375</v>
      </c>
      <c r="BG32" s="21">
        <f>Raw!BO33</f>
        <v>0.236246682089991</v>
      </c>
      <c r="BI32" s="46">
        <f>Raw!C33</f>
        <v>5127.7731751947103</v>
      </c>
      <c r="BJ32" s="46">
        <f>(Raw!C33)/(Raw!CG33)</f>
        <v>0.30113772464145588</v>
      </c>
      <c r="BK32" s="46"/>
      <c r="BM32" s="47">
        <f>Raw!CC33*1000</f>
        <v>10170</v>
      </c>
      <c r="BN32" s="47">
        <f>(Raw!C33)/(Raw!CG33)</f>
        <v>0.30113772464145588</v>
      </c>
      <c r="BO32" s="47"/>
      <c r="BQ32" s="46">
        <f>(Raw!C33)/((Raw!CC33*1000)^(1/2))</f>
        <v>50.847350682318371</v>
      </c>
      <c r="BR32" s="47">
        <f>(Raw!C33)/(Raw!CG33)</f>
        <v>0.30113772464145588</v>
      </c>
      <c r="BS32" s="47"/>
      <c r="BU32" s="49">
        <f>(Raw!C33)/((Raw!CC33*1000)^(1/3))</f>
        <v>236.67650919925282</v>
      </c>
      <c r="BV32" s="49">
        <f>(Raw!C33)/(Raw!CG33)</f>
        <v>0.30113772464145588</v>
      </c>
      <c r="BW32" s="49"/>
      <c r="BY32" s="51">
        <f>Raw!C33</f>
        <v>5127.7731751947103</v>
      </c>
      <c r="BZ32" s="51">
        <f>Raw!BS33</f>
        <v>0.34399999999999997</v>
      </c>
      <c r="CA32" s="51"/>
      <c r="CG32" s="55"/>
      <c r="CH32" s="55" t="e">
        <f t="shared" si="42"/>
        <v>#N/A</v>
      </c>
      <c r="CI32" s="55" t="e">
        <f>CI3</f>
        <v>#N/A</v>
      </c>
      <c r="CK32" s="55"/>
      <c r="CL32" s="55" t="e">
        <f t="shared" si="43"/>
        <v>#N/A</v>
      </c>
      <c r="CM32" s="55" t="e">
        <f>CM3</f>
        <v>#N/A</v>
      </c>
      <c r="CO32" s="57"/>
      <c r="CP32" s="57" t="e">
        <f t="shared" si="44"/>
        <v>#N/A</v>
      </c>
      <c r="CQ32" s="57" t="e">
        <f>CQ3</f>
        <v>#N/A</v>
      </c>
      <c r="CS32" s="57"/>
      <c r="CT32" s="57" t="e">
        <f t="shared" si="45"/>
        <v>#N/A</v>
      </c>
      <c r="CU32" s="57" t="e">
        <f>CU3</f>
        <v>#N/A</v>
      </c>
      <c r="CW32" s="57"/>
      <c r="CX32" s="57" t="e">
        <f t="shared" si="46"/>
        <v>#N/A</v>
      </c>
      <c r="CY32" s="57" t="e">
        <f>CY3</f>
        <v>#N/A</v>
      </c>
      <c r="DA32" s="57"/>
      <c r="DB32" s="57" t="e">
        <f t="shared" si="47"/>
        <v>#N/A</v>
      </c>
      <c r="DC32" s="57" t="e">
        <f>DC3</f>
        <v>#N/A</v>
      </c>
      <c r="DE32" s="57"/>
      <c r="DF32" s="57" t="e">
        <f t="shared" si="48"/>
        <v>#N/A</v>
      </c>
      <c r="DG32" s="57" t="e">
        <f>DG3</f>
        <v>#N/A</v>
      </c>
      <c r="DI32" s="59">
        <f t="shared" si="20"/>
        <v>4510</v>
      </c>
      <c r="DJ32" s="59">
        <f t="shared" si="0"/>
        <v>7.5541845183152017</v>
      </c>
      <c r="DL32" s="25">
        <f t="shared" si="21"/>
        <v>4510</v>
      </c>
      <c r="DM32" s="25">
        <f t="shared" si="1"/>
        <v>9.0632043962086346</v>
      </c>
      <c r="DO32" s="39">
        <f t="shared" si="2"/>
        <v>10170</v>
      </c>
      <c r="DP32" s="39">
        <f t="shared" si="3"/>
        <v>30.913207547169812</v>
      </c>
      <c r="DQ32" s="39">
        <f t="shared" si="4"/>
        <v>1.6097357415631421</v>
      </c>
      <c r="DS32" s="39">
        <f t="shared" si="5"/>
        <v>50.847350682318371</v>
      </c>
      <c r="DT32" s="39">
        <f t="shared" si="6"/>
        <v>30.913207547169812</v>
      </c>
      <c r="DU32" s="39">
        <f t="shared" si="7"/>
        <v>1.6097357415631421</v>
      </c>
      <c r="DW32" s="39">
        <f t="shared" si="8"/>
        <v>236.67650919925282</v>
      </c>
      <c r="DX32" s="39">
        <f t="shared" si="9"/>
        <v>30.913207547169812</v>
      </c>
      <c r="DY32" s="39">
        <f t="shared" si="10"/>
        <v>1.6097357415631421</v>
      </c>
      <c r="EA32" s="61">
        <f>Raw!N33</f>
        <v>31.936347999054899</v>
      </c>
      <c r="EB32" s="61">
        <f>Raw!O33</f>
        <v>3.8521700933401299</v>
      </c>
      <c r="EC32" s="61">
        <f>1/Raw!R33</f>
        <v>30.913207547169812</v>
      </c>
      <c r="ED32" s="61">
        <f>1/(Raw!R33-Raw!S33)-1/(Raw!R33+Raw!S33)</f>
        <v>1.6097357415631421</v>
      </c>
      <c r="EF32" s="62">
        <f>Raw!N33</f>
        <v>31.936347999054899</v>
      </c>
      <c r="EG32" s="61">
        <f>Raw!O33</f>
        <v>3.8521700933401299</v>
      </c>
      <c r="EH32" s="61">
        <f>1/Raw!AB33</f>
        <v>51.2</v>
      </c>
      <c r="EI32" s="61">
        <f>1/(Raw!AB33-Raw!AC33)-1/(Raw!AB33+Raw!AC33)</f>
        <v>-576.32266291693395</v>
      </c>
      <c r="EK32" s="37">
        <f>Raw!CB33</f>
        <v>-5.9100999999999999</v>
      </c>
      <c r="EL32" s="72">
        <f>(Raw!C33)/(Raw!CG33)</f>
        <v>0.30113772464145588</v>
      </c>
      <c r="EN32" s="37">
        <f>Raw!BS33</f>
        <v>0.34399999999999997</v>
      </c>
      <c r="EO32" s="72">
        <f>(Raw!C33)/(Raw!CG33)</f>
        <v>0.30113772464145588</v>
      </c>
      <c r="EQ32" s="64">
        <f>(Raw!C33)/((Raw!CC33*1000)^(1/3))</f>
        <v>236.67650919925282</v>
      </c>
      <c r="ER32" s="64">
        <f>Raw!BZ33</f>
        <v>1409.9645409584</v>
      </c>
      <c r="ET32" s="64">
        <f>Raw!BN33</f>
        <v>1.0022345865375</v>
      </c>
      <c r="EU32" s="64">
        <f>Raw!BZ33</f>
        <v>1409.9645409584</v>
      </c>
      <c r="EW32" s="66">
        <f>Raw!AI33</f>
        <v>2.2371261070177901</v>
      </c>
      <c r="EX32" s="66">
        <f>Raw!BZ33</f>
        <v>1409.9645409584</v>
      </c>
      <c r="EZ32" s="73">
        <f>Raw!AI33</f>
        <v>2.2371261070177901</v>
      </c>
      <c r="FA32" s="66">
        <f>Raw!F33</f>
        <v>1.0036562250173999</v>
      </c>
      <c r="FB32" s="66">
        <f>Raw!G33</f>
        <v>0.82988706258577905</v>
      </c>
      <c r="FD32" s="66">
        <f>(Raw!C33)/((Raw!CC33*1000)^(1/3))</f>
        <v>236.67650919925282</v>
      </c>
      <c r="FE32" s="66">
        <f>(Raw!BZ33)*(Raw!AI33)</f>
        <v>3154.2684845473909</v>
      </c>
      <c r="FG32" s="59">
        <f>Raw!CJ33</f>
        <v>10.6893240390869</v>
      </c>
      <c r="FH32" s="59">
        <f>Raw!BR33</f>
        <v>10.199999999999999</v>
      </c>
      <c r="FJ32" s="25">
        <f>Raw!CB33</f>
        <v>-5.9100999999999999</v>
      </c>
      <c r="FK32" s="25">
        <f>(Raw!BR33)-(Raw!CJ33)</f>
        <v>-0.4893240390869007</v>
      </c>
      <c r="FM32" s="68" t="str">
        <f t="shared" si="22"/>
        <v xml:space="preserve"> </v>
      </c>
      <c r="FN32" s="68">
        <f>(Raw!C33)/((Raw!CC33*1000)^(1/3))</f>
        <v>236.67650919925282</v>
      </c>
      <c r="FO32" s="68">
        <f>(10^($FM$2*Raw!CB33))*(Raw!D33)</f>
        <v>0.78251501134352008</v>
      </c>
      <c r="FP32" s="68">
        <f>(10^($FM$2*Raw!CB33))*(Raw!E33)</f>
        <v>0.46141082442897169</v>
      </c>
      <c r="FR32" s="68" t="str">
        <f t="shared" si="23"/>
        <v xml:space="preserve"> </v>
      </c>
      <c r="FS32" s="74">
        <f>(Raw!C33)/((Raw!CC33*1000)^(1/3))</f>
        <v>236.67650919925282</v>
      </c>
      <c r="FT32" s="68">
        <f>(10^($FR$2*Raw!CB33))*(Raw!F33)</f>
        <v>1.1165060110893523</v>
      </c>
      <c r="FU32" s="68">
        <f>(10^($FR$2*Raw!CB33))*(Raw!G33)</f>
        <v>0.92319847255094167</v>
      </c>
      <c r="FW32" s="68" t="str">
        <f t="shared" si="24"/>
        <v xml:space="preserve"> </v>
      </c>
      <c r="FX32" s="74">
        <f>(Raw!C33)/((Raw!CC33*1000)^(1/3))</f>
        <v>236.67650919925282</v>
      </c>
      <c r="FY32" s="74">
        <f>(10^($FW$2*Raw!CB33))*(Raw!BJ33)</f>
        <v>5.0214601759864697E-2</v>
      </c>
      <c r="FZ32" s="74">
        <f>(10^($FW$2*Raw!CB33))*(Raw!BK33)</f>
        <v>26.473988589407877</v>
      </c>
      <c r="GB32" s="68" t="str">
        <f t="shared" si="25"/>
        <v xml:space="preserve"> </v>
      </c>
      <c r="GC32" s="74" t="b">
        <f>IF(  ( (10^($FR$2*Raw!CB33))*(Raw!BM33) )/( (10^($FR$2*Raw!CB33))*(Raw!BL33))&lt;0.9,(Raw!C33)/((Raw!CC33*1000)^(1/3)) )</f>
        <v>0</v>
      </c>
      <c r="GD32" s="74" t="b">
        <f>IF(  ( (10^($FR$2*Raw!CB33))*(Raw!BM33) )/( (10^($FR$2*Raw!CB33))*(Raw!BL33))&lt;0.9, (10^($GB$2*Raw!CB33))*(Raw!BL33) )</f>
        <v>0</v>
      </c>
      <c r="GE32" s="74" t="b">
        <f>IF( ( (10^($FR$2*Raw!CB33))*(Raw!BM33) )/( (10^($FR$2*Raw!CB33))*(Raw!BL33))&lt;0.9, (10^($FR$2*Raw!CB33))*(Raw!BM33) )</f>
        <v>0</v>
      </c>
      <c r="GG32" s="68" t="str">
        <f t="shared" si="26"/>
        <v xml:space="preserve"> </v>
      </c>
      <c r="GH32" s="74">
        <f>IF( ( (10^($GG$2*Raw!CB33))*(Raw!BO33) )/( (10^($GG$2*Raw!CB33))*(Raw!BN33))&lt;0.5,(Raw!C33)/((Raw!CC33*1000)^(1/3)))</f>
        <v>236.67650919925282</v>
      </c>
      <c r="GI32" s="74">
        <f>IF( ( (10^($GG$2*Raw!CB33))*(Raw!BO33) )/( (10^($GG$2*Raw!CB33))*(Raw!BN33))&lt;0.5,(10^($GG$2*Raw!CB33))*(Raw!BN33))</f>
        <v>1.1031525949478154</v>
      </c>
      <c r="GJ32" s="74">
        <f>IF( ( (10^($GG$2*Raw!CB33))*(Raw!BO33) )/( (10^($GG$2*Raw!CB33))*(Raw!BN33))&lt;0.5,(10^($GG$2*Raw!CB33))*(Raw!BO33))</f>
        <v>0.2600350695297361</v>
      </c>
      <c r="GL32">
        <f>(Raw!C33)/((Raw!CC33*1000)^(1/3))</f>
        <v>236.67650919925282</v>
      </c>
      <c r="GM32" s="75">
        <f>Raw!U33</f>
        <v>3.60107421875E-2</v>
      </c>
      <c r="GN32" s="75">
        <f>(LOG(Raw!CC33)+5)/25</f>
        <v>0.24029283811690977</v>
      </c>
      <c r="GO32">
        <f>(Raw!C33)/((Raw!CC33*1000)^(1/3))</f>
        <v>236.67650919925282</v>
      </c>
      <c r="GP32" s="75">
        <f>Raw!W33</f>
        <v>4.21142578125E-2</v>
      </c>
      <c r="GR32">
        <f>(Raw!C33)/((Raw!CC33*1000)^(1/3))</f>
        <v>236.67650919925282</v>
      </c>
      <c r="GS32" s="75">
        <f>Raw!AE33</f>
        <v>9.765625E-2</v>
      </c>
      <c r="GU32">
        <f>(Raw!C33)/((Raw!CC33*1000)^(1/3))</f>
        <v>236.67650919925282</v>
      </c>
      <c r="GV32" s="75">
        <f>Raw!AG33</f>
        <v>0.234375</v>
      </c>
      <c r="GX32">
        <f>(Raw!C33)/((Raw!CC33*1000)^(1/3))</f>
        <v>236.67650919925282</v>
      </c>
      <c r="GY32">
        <f>Raw!BQ33</f>
        <v>1.5</v>
      </c>
      <c r="HA32">
        <f>Raw!C33</f>
        <v>5127.7731751947103</v>
      </c>
      <c r="HB32" s="75">
        <f>Raw!U33</f>
        <v>3.60107421875E-2</v>
      </c>
      <c r="HC32" s="4"/>
      <c r="HD32">
        <f>Raw!C33</f>
        <v>5127.7731751947103</v>
      </c>
      <c r="HE32" s="75">
        <f>Raw!W33</f>
        <v>4.21142578125E-2</v>
      </c>
      <c r="HG32">
        <f>Raw!C33</f>
        <v>5127.7731751947103</v>
      </c>
      <c r="HH32" s="75">
        <f>Raw!AE33</f>
        <v>9.765625E-2</v>
      </c>
      <c r="HJ32">
        <f>Raw!C33</f>
        <v>5127.7731751947103</v>
      </c>
      <c r="HK32" s="75">
        <f>Raw!AG33</f>
        <v>0.234375</v>
      </c>
      <c r="HM32">
        <f>Raw!C33</f>
        <v>5127.7731751947103</v>
      </c>
      <c r="HN32">
        <f>Raw!BQ33</f>
        <v>1.5</v>
      </c>
      <c r="HP32">
        <f>Raw!CC33*1000</f>
        <v>10170</v>
      </c>
      <c r="HQ32">
        <f>Raw!N33</f>
        <v>31.936347999054899</v>
      </c>
      <c r="HR32">
        <f>MIN(ABS(Raw!CB33)/100,0.3)</f>
        <v>5.9101000000000001E-2</v>
      </c>
      <c r="HS32" t="str">
        <f>IF( Raw!CB33&gt;0,"@rgb(255,0,0)","@rgb(0,128,255)" )</f>
        <v>@rgb(0,128,255)</v>
      </c>
      <c r="HU32" t="str">
        <f t="shared" si="27"/>
        <v xml:space="preserve"> </v>
      </c>
      <c r="HV32">
        <f>IF(Raw!CC33&gt;7,(Raw!C33)/((Raw!CC33*1000)^(1/3)))</f>
        <v>236.67650919925282</v>
      </c>
      <c r="HW32">
        <f>IF(Raw!CC33&gt;7,(10^($FM$2*Raw!CB33))*(Raw!D33))</f>
        <v>0.78251501134352008</v>
      </c>
      <c r="HX32">
        <f>IF(Raw!CC33&gt;7,(10^($HU$2*Raw!CB33))*(Raw!E33))</f>
        <v>0.43964984420812475</v>
      </c>
      <c r="IA32">
        <f>IF(Raw!CC33&gt;7,(Raw!C33)/((Raw!CC33*1000)^(1/3)))</f>
        <v>236.67650919925282</v>
      </c>
      <c r="IB32">
        <f>IF(Raw!CC33&gt;7,(10^($HZ$2*Raw!CB33))*(Raw!F33))</f>
        <v>1.0639943250148278</v>
      </c>
      <c r="IC32">
        <f>IF(Raw!CC33&gt;7,(10^($HZ$2*Raw!CB33))*(Raw!G33))</f>
        <v>0.87977845699027679</v>
      </c>
      <c r="IF32">
        <f>IF(Raw!CC33&gt;7,(Raw!C33)/((Raw!CC33*1000)^(1/3)))</f>
        <v>236.67650919925282</v>
      </c>
      <c r="IG32">
        <f>IF(Raw!CC33&gt;7,(10^($IE$2*Raw!CB33))*(Raw!BJ33))</f>
        <v>4.2660606430538484E-2</v>
      </c>
      <c r="IH32">
        <f>IF(Raw!CC33&gt;7,(10^($IE$2*Raw!CB33))*(Raw!BK33))</f>
        <v>22.491394301208917</v>
      </c>
      <c r="IJ32" t="str">
        <f t="shared" si="28"/>
        <v xml:space="preserve"> </v>
      </c>
      <c r="IK32">
        <f>IF(Raw!CC33&gt;7,(Raw!C33)/((Raw!CC33*1000)^(1/3)))</f>
        <v>236.67650919925282</v>
      </c>
      <c r="IL32">
        <f>IF(Raw!CC33&gt;7,(10^($IJ$2*Raw!CB33))*(Raw!BL33))</f>
        <v>10.929940300591934</v>
      </c>
      <c r="IM32">
        <f>IF(Raw!CC33&gt;7,(10^($IJ$2*Raw!CB33))*(Raw!BM33))</f>
        <v>11.317452903885323</v>
      </c>
      <c r="IO32" t="str">
        <f t="shared" si="29"/>
        <v xml:space="preserve"> </v>
      </c>
      <c r="IP32">
        <f>IF(Raw!CC33&gt;7,(Raw!C33)/((Raw!CC33*1000)^(1/3)))</f>
        <v>236.67650919925282</v>
      </c>
      <c r="IQ32">
        <f>IF(Raw!CC33&gt;7,(10^($IO$2*Raw!CB33))*(Raw!BN33))</f>
        <v>1.1466220123556432</v>
      </c>
      <c r="IR32">
        <f>IF(Raw!CC33&gt;7,(10^($IO$2*Raw!CB33))*(Raw!BO33))</f>
        <v>0.2702816782308618</v>
      </c>
      <c r="IT32" s="68" t="str">
        <f t="shared" si="30"/>
        <v xml:space="preserve"> </v>
      </c>
      <c r="IU32" s="68" t="b">
        <f>IF(Raw!CC33&lt;3.5,(Raw!C33)/((Raw!CC33*1000)^(1/3)))</f>
        <v>0</v>
      </c>
      <c r="IV32" s="68" t="b">
        <f>IF(Raw!CC33&lt;3.5,(10^($IT$2*Raw!CB33))*(Raw!D33))</f>
        <v>0</v>
      </c>
      <c r="IW32" s="68" t="b">
        <f>IF(Raw!CC33&lt;3.5,(10^($IT$2*Raw!CB33))*(Raw!E33))</f>
        <v>0</v>
      </c>
      <c r="IY32" s="68" t="str">
        <f t="shared" si="31"/>
        <v xml:space="preserve"> </v>
      </c>
      <c r="IZ32" s="74" t="b">
        <f>IF(Raw!CC33&lt;3.5,(Raw!C33)/((Raw!CC33*1000)^(1/3)))</f>
        <v>0</v>
      </c>
      <c r="JA32" s="68" t="b">
        <f>IF(Raw!CC33&lt;3.5,(10^($IY$2*Raw!CB33))*(Raw!F33))</f>
        <v>0</v>
      </c>
      <c r="JB32" s="68" t="b">
        <f>IF(Raw!CC33&lt;3.5,(10^($IY$2*Raw!CB33))*(Raw!G33))</f>
        <v>0</v>
      </c>
      <c r="JD32" s="68" t="str">
        <f t="shared" si="32"/>
        <v xml:space="preserve"> </v>
      </c>
      <c r="JE32" s="74" t="b">
        <f>IF(Raw!CC33&lt;3.5,(Raw!C33)/((Raw!CC33*1000)^(1/3)))</f>
        <v>0</v>
      </c>
      <c r="JF32" s="74" t="b">
        <f>IF(Raw!CC33&lt;3.5,(10^($JD$2*Raw!CB33))*(Raw!BJ33))</f>
        <v>0</v>
      </c>
      <c r="JG32" s="74" t="b">
        <f>IF(Raw!CC33&lt;3.5,(10^($JD$2*Raw!CB33))*(Raw!BK33))</f>
        <v>0</v>
      </c>
      <c r="JI32" s="68" t="str">
        <f t="shared" si="33"/>
        <v xml:space="preserve"> </v>
      </c>
      <c r="JJ32" s="74" t="b">
        <f>IF( AND( Raw!CC33&lt;3.5, ( (10^($JI$2*Raw!CB33))*(Raw!BM33) )/( (10^($JI$2*Raw!CB33))*(Raw!BL33))&lt;0.9 ),(Raw!C33)/((Raw!CC33*1000)^(1/3)) )</f>
        <v>0</v>
      </c>
      <c r="JK32" s="74" t="b">
        <f>IF( AND( Raw!CC33&lt;3.5, ( (10^($JI$2*Raw!CB33))*(Raw!BM33) )/( (10^($JI$2*Raw!CB33))*(Raw!BL33))&lt;0.9 ), (10^($JI$2*Raw!CB33))*(Raw!BL33) )</f>
        <v>0</v>
      </c>
      <c r="JL32" s="74" t="b">
        <f>IF( AND( Raw!CC33&lt;3.5, ( (10^($JI$2*Raw!CB33))*(Raw!BM33) )/( (10^($JI$2*Raw!CB33))*(Raw!BL33))&lt;0.9 ), (10^($JI$2*Raw!CB33))*(Raw!BM33) )</f>
        <v>0</v>
      </c>
      <c r="JN32" s="68" t="str">
        <f t="shared" si="34"/>
        <v xml:space="preserve"> </v>
      </c>
      <c r="JO32" s="74" t="b">
        <f>IF( AND( Raw!CC33&lt;3.5, ( (10^($JN$2*Raw!CB33))*(Raw!BO33) )/( (10^($JN$2*Raw!CB33))*(Raw!BN33))&lt;0.5 ),(Raw!C33)/((Raw!CC33*1000)^(1/3)))</f>
        <v>0</v>
      </c>
      <c r="JP32" s="74" t="b">
        <f>IF( AND( Raw!CC33&lt;3.5, ( (10^($JN$2*Raw!CB33))*(Raw!BO33) )/( (10^($JN$2*Raw!CB33))*(Raw!BN33))&lt;0.5 ),(10^($JN$2*Raw!CB33))*(Raw!BN33))</f>
        <v>0</v>
      </c>
      <c r="JQ32" s="74" t="b">
        <f>IF( AND( Raw!CC33&lt;3.5, ( (10^($JN$2*Raw!CB33))*(Raw!BO33) )/( (10^($JN$2*Raw!CB33))*(Raw!BN33))&lt;0.5 ),(10^($JN$2*Raw!CB33))*(Raw!BO33))</f>
        <v>0</v>
      </c>
      <c r="JS32">
        <v>2320</v>
      </c>
      <c r="JW32">
        <v>2320</v>
      </c>
      <c r="JX32">
        <v>6.0681481481481496</v>
      </c>
      <c r="JY32">
        <v>6.0681481481481496</v>
      </c>
      <c r="KA32">
        <v>2320</v>
      </c>
      <c r="KB32">
        <v>6.0681481481481496</v>
      </c>
      <c r="KC32">
        <v>6.0681481481481496</v>
      </c>
      <c r="KK32" s="76"/>
      <c r="KO32" s="76"/>
      <c r="KQ32">
        <f>Raw!CC33*1000</f>
        <v>10170</v>
      </c>
      <c r="KR32">
        <f>Raw!N33</f>
        <v>31.936347999054899</v>
      </c>
      <c r="KS32">
        <f>(1/ABS(Raw!BL33))*2</f>
        <v>0.19546823470811495</v>
      </c>
      <c r="KU32">
        <f>Raw!CC33*1000</f>
        <v>10170</v>
      </c>
      <c r="KV32">
        <f>Raw!N33</f>
        <v>31.936347999054899</v>
      </c>
      <c r="KW32">
        <f>MIN(1/ABS(Raw!BN33)/2,0.8)</f>
        <v>0.49888519785311941</v>
      </c>
      <c r="KY32">
        <f>Raw!CC33*1000</f>
        <v>10170</v>
      </c>
      <c r="KZ32">
        <f>Raw!CP33</f>
        <v>31.321632651276001</v>
      </c>
      <c r="LA32">
        <f t="shared" si="11"/>
        <v>31.936347999054899</v>
      </c>
      <c r="NJ32" s="76"/>
      <c r="NV32" s="76"/>
      <c r="OH32" s="76"/>
      <c r="OT32" s="76"/>
      <c r="PF32" s="76"/>
      <c r="PR32" s="76"/>
      <c r="QD32" s="76"/>
      <c r="QP32" s="76"/>
      <c r="RB32" s="76"/>
      <c r="RN32" s="76"/>
      <c r="RZ32" s="76"/>
      <c r="SL32" s="76"/>
      <c r="SX32" s="76"/>
      <c r="TJ32" s="76"/>
      <c r="TV32" s="76"/>
      <c r="UF32" t="b">
        <f>IF(Raw!CC33&lt;3.5,Raw!C33)</f>
        <v>0</v>
      </c>
      <c r="UH32">
        <f t="shared" si="49"/>
        <v>5314.604667141778</v>
      </c>
      <c r="UI32">
        <f>UI3</f>
        <v>1</v>
      </c>
      <c r="UK32">
        <f>IF(Raw!CC33&gt;7,Raw!C33)</f>
        <v>5127.7731751947103</v>
      </c>
      <c r="UM32">
        <f t="shared" si="50"/>
        <v>10465.656467954848</v>
      </c>
      <c r="UN32">
        <f>UN3</f>
        <v>1</v>
      </c>
      <c r="UP32">
        <f>Raw!C33</f>
        <v>5127.7731751947103</v>
      </c>
      <c r="UR32">
        <f t="shared" si="51"/>
        <v>10144.042792582541</v>
      </c>
      <c r="US32">
        <f>US3</f>
        <v>1</v>
      </c>
      <c r="UU32" t="str">
        <f t="shared" si="54"/>
        <v xml:space="preserve"> </v>
      </c>
      <c r="UV32" t="b">
        <f>IF(AND(Raw!BL33&lt;$UU$3,Raw!BL33&gt;$UU$4),(Raw!C33)/((Raw!CC33*1000)^(1/3)))</f>
        <v>0</v>
      </c>
      <c r="UW32" t="b">
        <f>IF(AND(Raw!BL33&lt;$UU$3,Raw!BL33&gt;$UU$4),(10^($UU$2*Raw!CB33))*(Raw!D33))</f>
        <v>0</v>
      </c>
      <c r="UX32" t="b">
        <f>IF(AND(Raw!BL33&lt;$UU$3,Raw!BL33&gt;$UU$4),(10^($FM$2*Raw!CB33))*(Raw!E33))</f>
        <v>0</v>
      </c>
      <c r="UZ32">
        <f>Raw!C33</f>
        <v>5127.7731751947103</v>
      </c>
      <c r="VA32">
        <f>((LOG10(Raw!CC34))+ABS(LOG10(MIN(Raw!CC$3:$CC231)))+0.3)/5</f>
        <v>0.60125819145175252</v>
      </c>
      <c r="VB32">
        <f>Raw!BQ33</f>
        <v>1.5</v>
      </c>
      <c r="VE32">
        <f>(Raw!C33)/((Raw!CC33)^(1/2))</f>
        <v>1607.9344114144278</v>
      </c>
      <c r="VF32">
        <f>((LOG10(Raw!CC34))+ABS(LOG10(MIN(Raw!CC$3:$CC231)))+0.3)/5</f>
        <v>0.60125819145175252</v>
      </c>
      <c r="VG32">
        <f>Raw!BQ33</f>
        <v>1.5</v>
      </c>
      <c r="VK32">
        <f>(Raw!C33)/((Raw!CC33)^(1/2))</f>
        <v>1607.9344114144278</v>
      </c>
      <c r="VL32">
        <f>Raw!BZ33</f>
        <v>1409.9645409584</v>
      </c>
      <c r="VM32">
        <f>MIN(Raw!BL34/150,0.6)</f>
        <v>3.1496222475780468E-2</v>
      </c>
      <c r="VO32">
        <f>(Raw!C33)/((Raw!CC33)^(1/2))</f>
        <v>1607.9344114144278</v>
      </c>
      <c r="VP32">
        <f>Raw!BZ33</f>
        <v>1409.9645409584</v>
      </c>
      <c r="VQ32">
        <f>MIN(Raw!BN34/50,0.6)</f>
        <v>1.392444760148866E-2</v>
      </c>
      <c r="VS32">
        <f>(Raw!C33)/((Raw!CC33)^(1/2))</f>
        <v>1607.9344114144278</v>
      </c>
      <c r="VT32">
        <f>Raw!BZ33</f>
        <v>1409.9645409584</v>
      </c>
      <c r="VU32">
        <f>(LOG10(Raw!AS34)-LOG10(MIN(Raw!AS$3:AS$200)) + 0.1)/10</f>
        <v>0.47180912405878228</v>
      </c>
      <c r="VW32">
        <f>Raw!CB33</f>
        <v>-5.9100999999999999</v>
      </c>
      <c r="VX32">
        <f>IF(ABS((Raw!BR33)-(Raw!CJ33))=343.0818,16.89,ABS((Raw!BR33)-(Raw!CJ33)))</f>
        <v>0.4893240390869007</v>
      </c>
      <c r="VY32">
        <f>(LOG10(Raw!C34)-LOG10(MIN(Raw!C$3:C$200)))/2</f>
        <v>0.53713902424104432</v>
      </c>
      <c r="WA32" s="78">
        <v>38914</v>
      </c>
      <c r="WB32">
        <f t="shared" si="12"/>
        <v>7</v>
      </c>
      <c r="WF32">
        <v>0.27</v>
      </c>
      <c r="WG32">
        <f t="shared" si="13"/>
        <v>-0.56863623584101264</v>
      </c>
      <c r="WN32">
        <f t="shared" si="36"/>
        <v>6000</v>
      </c>
      <c r="WO32">
        <f t="shared" si="14"/>
        <v>1.3780409334885653</v>
      </c>
      <c r="WQ32">
        <f>Raw!BP33</f>
        <v>3.2000000000000001E-2</v>
      </c>
      <c r="WR32">
        <f>Raw!BZ33</f>
        <v>1409.9645409584</v>
      </c>
      <c r="WT32">
        <f>Raw!N33</f>
        <v>31.936347999054899</v>
      </c>
      <c r="WU32">
        <f>Raw!CP33</f>
        <v>31.321632651276001</v>
      </c>
      <c r="WV32">
        <f t="shared" si="15"/>
        <v>-0.61471534777889758</v>
      </c>
      <c r="WX32">
        <f>Raw!C33</f>
        <v>5127.7731751947103</v>
      </c>
      <c r="WY32">
        <f>Raw!BP33</f>
        <v>3.2000000000000001E-2</v>
      </c>
      <c r="WZ32">
        <f>((LOG10(Raw!CC34))+ABS(LOG10(MIN(Raw!CC$3:$CC231)))+0.3)/5</f>
        <v>0.60125819145175252</v>
      </c>
      <c r="XD32">
        <f t="shared" si="37"/>
        <v>6000</v>
      </c>
      <c r="XE32">
        <f t="shared" si="16"/>
        <v>7.3822045430960728E-2</v>
      </c>
      <c r="XG32">
        <f>(Raw!C33)/((Raw!CC33)^(1/2))</f>
        <v>1607.9344114144278</v>
      </c>
      <c r="XH32">
        <f>Raw!BP33</f>
        <v>3.2000000000000001E-2</v>
      </c>
      <c r="XL32">
        <f t="shared" si="38"/>
        <v>6000</v>
      </c>
      <c r="XM32">
        <f t="shared" si="17"/>
        <v>0.49001030679534158</v>
      </c>
      <c r="XR32">
        <f>Raw!CB33</f>
        <v>-5.9100999999999999</v>
      </c>
      <c r="XS32">
        <f>IF(ABS((Raw!BR33)-(Raw!CJ33))=343.0818,16.89,(Raw!BR33)-(Raw!CJ33))</f>
        <v>-0.4893240390869007</v>
      </c>
      <c r="XT32">
        <f>(LOG10(Raw!C34)-LOG10(MIN(Raw!C$3:C$200)))/2</f>
        <v>0.53713902424104432</v>
      </c>
      <c r="XW32">
        <f t="shared" si="39"/>
        <v>6000</v>
      </c>
      <c r="XX32">
        <f t="shared" si="18"/>
        <v>4.022495927325787</v>
      </c>
      <c r="YC32">
        <v>5127.7731751947103</v>
      </c>
      <c r="YD32">
        <f>Raw!CC33</f>
        <v>10.17</v>
      </c>
      <c r="YE32">
        <f>((LOG10(Raw!CC34))+ABS(LOG10(MIN(Raw!CC$3:$CC231)))+0.3)/5</f>
        <v>0.60125819145175252</v>
      </c>
      <c r="YF32">
        <v>133.168830303676</v>
      </c>
      <c r="YG32">
        <v>2.6051871511131299</v>
      </c>
      <c r="YH32">
        <v>8.4262717199648798E-2</v>
      </c>
      <c r="YI32">
        <v>3.6718224874521701E-3</v>
      </c>
      <c r="YJ32">
        <v>1.6493777695558099E-4</v>
      </c>
      <c r="YP32">
        <v>1</v>
      </c>
      <c r="YT32">
        <v>5127.7731751947103</v>
      </c>
      <c r="YU32">
        <v>10.17</v>
      </c>
      <c r="YV32" s="79">
        <v>3.3962598217399099E-9</v>
      </c>
      <c r="ZE32">
        <v>2147.5980033782298</v>
      </c>
      <c r="ZF32">
        <v>2.50965940081693E-3</v>
      </c>
      <c r="ZK32">
        <f t="shared" si="40"/>
        <v>6020</v>
      </c>
      <c r="ZL32" s="81">
        <f t="shared" si="19"/>
        <v>10968.389967095636</v>
      </c>
    </row>
    <row r="33" spans="1:688">
      <c r="A33" s="37">
        <f>Raw!CC34*1000</f>
        <v>10170</v>
      </c>
      <c r="B33" s="37">
        <f>Raw!N34</f>
        <v>10.048071448026301</v>
      </c>
      <c r="C33" s="37">
        <f>Raw!O34</f>
        <v>0.89273905052203195</v>
      </c>
      <c r="E33" s="37">
        <f>(Raw!C34)/((Raw!CC34*1000)^(1/2))</f>
        <v>37.967896537674967</v>
      </c>
      <c r="F33" s="37">
        <f>Raw!N34</f>
        <v>10.048071448026301</v>
      </c>
      <c r="G33" s="37">
        <f>Raw!O34</f>
        <v>0.89273905052203195</v>
      </c>
      <c r="I33" s="37">
        <f>(Raw!C34)/((Raw!CC34*1000)^(1/3))</f>
        <v>176.72718624650258</v>
      </c>
      <c r="J33" s="37">
        <f>Raw!N34</f>
        <v>10.048071448026301</v>
      </c>
      <c r="K33" s="37">
        <f>Raw!O34</f>
        <v>0.89273905052203195</v>
      </c>
      <c r="M33" s="39">
        <f>Raw!CC34*1000</f>
        <v>10170</v>
      </c>
      <c r="N33" s="39">
        <f>1/(Raw!R34)</f>
        <v>6.4</v>
      </c>
      <c r="O33" s="39">
        <f>IF(1/(Raw!R34-Raw!S34)-1/(Raw!R34+Raw!S34)&gt;0,1/(Raw!R34-Raw!S34)-1/(Raw!R34+Raw!S34),2)</f>
        <v>2</v>
      </c>
      <c r="Q33" s="39">
        <f>(Raw!C34)/((Raw!CC34*1000)^(1/2))</f>
        <v>37.967896537674967</v>
      </c>
      <c r="R33" s="39">
        <f>1/(Raw!R34)</f>
        <v>6.4</v>
      </c>
      <c r="S33" s="39">
        <f>IF(1/(Raw!R34-Raw!S34)-1/(Raw!R34+Raw!S34)&gt;0,1/(Raw!R34-Raw!S34)-1/(Raw!R34+Raw!S34),2)</f>
        <v>2</v>
      </c>
      <c r="U33" s="39">
        <f>(Raw!C34)/((Raw!CC34*1000)^(1/3))</f>
        <v>176.72718624650258</v>
      </c>
      <c r="V33" s="39">
        <f>1/(Raw!R34)</f>
        <v>6.4</v>
      </c>
      <c r="W33" s="39">
        <f>IF(1/(Raw!R34-Raw!S34)-1/(Raw!R34+Raw!S34)&gt;0,1/(Raw!R34-Raw!S34)-1/(Raw!R34+Raw!S34),2)</f>
        <v>2</v>
      </c>
      <c r="Y33" s="41">
        <f>Raw!CC34*1000</f>
        <v>10170</v>
      </c>
      <c r="Z33" s="41">
        <f>1/(Raw!AB34)</f>
        <v>11.377777777777778</v>
      </c>
      <c r="AA33" s="41">
        <f>IF(1/(Raw!AB34-Raw!AC34)-1/(Raw!AB34+Raw!AC34)&gt;0,1/(Raw!AB34-Raw!AC34)-1/(Raw!AB34+Raw!AC34),5)</f>
        <v>5</v>
      </c>
      <c r="AC33" s="41">
        <f>(Raw!C34)/((Raw!CC34*1000)^(1/2))</f>
        <v>37.967896537674967</v>
      </c>
      <c r="AD33" s="41">
        <f>1/(Raw!AB34)</f>
        <v>11.377777777777778</v>
      </c>
      <c r="AE33" s="41">
        <f>IF(1/(Raw!AB34-Raw!AC34)-1/(Raw!AB34+Raw!AC34)&gt;0,1/(Raw!AB34-Raw!AC34)-1/(Raw!AB34+Raw!AC34),5)</f>
        <v>5</v>
      </c>
      <c r="AG33" s="41">
        <f>(Raw!C34)/((Raw!CC34*1000)^(1/3))</f>
        <v>176.72718624650258</v>
      </c>
      <c r="AH33" s="41">
        <f>1/(Raw!AB34)</f>
        <v>11.377777777777778</v>
      </c>
      <c r="AI33" s="41">
        <f>IF(1/(Raw!AB34-Raw!AC34)-1/(Raw!AB34+Raw!AC34)&gt;0,1/(Raw!AB34-Raw!AC34)-1/(Raw!AB34+Raw!AC34),5)</f>
        <v>5</v>
      </c>
      <c r="AK33" s="43">
        <f>Raw!CC34*1000</f>
        <v>10170</v>
      </c>
      <c r="AL33" s="43">
        <f>Raw!BL34</f>
        <v>4.7244333713670699</v>
      </c>
      <c r="AM33" s="43">
        <f>Raw!BM34</f>
        <v>9.8436496161021108</v>
      </c>
      <c r="AO33" s="43">
        <f>(Raw!C34)/((Raw!CC34*1000)^(1/2))</f>
        <v>37.967896537674967</v>
      </c>
      <c r="AP33" s="43">
        <f>Raw!BL34</f>
        <v>4.7244333713670699</v>
      </c>
      <c r="AQ33" s="43">
        <f>Raw!BM34</f>
        <v>9.8436496161021108</v>
      </c>
      <c r="AS33" s="43">
        <f>(Raw!C34)/((Raw!CC34*1000)^(1/3))</f>
        <v>176.72718624650258</v>
      </c>
      <c r="AT33" s="43">
        <f>Raw!BL34</f>
        <v>4.7244333713670699</v>
      </c>
      <c r="AU33" s="43">
        <f>Raw!BM34</f>
        <v>9.8436496161021108</v>
      </c>
      <c r="AW33" s="21">
        <f>Raw!CC34*1000</f>
        <v>10170</v>
      </c>
      <c r="AX33" s="21">
        <f>Raw!BN34</f>
        <v>0.69622238007443304</v>
      </c>
      <c r="AY33" s="21">
        <f>Raw!BO34</f>
        <v>0.36155972519276303</v>
      </c>
      <c r="BA33" s="21">
        <f>(Raw!C34)/((Raw!CC34*1000)^(1/2))</f>
        <v>37.967896537674967</v>
      </c>
      <c r="BB33" s="21">
        <f>Raw!BN34</f>
        <v>0.69622238007443304</v>
      </c>
      <c r="BC33" s="21">
        <f>Raw!BO34</f>
        <v>0.36155972519276303</v>
      </c>
      <c r="BE33" s="21">
        <f>(Raw!C34)/((Raw!CC34*1000)^(1/3))</f>
        <v>176.72718624650258</v>
      </c>
      <c r="BF33" s="21">
        <f>Raw!BN34</f>
        <v>0.69622238007443304</v>
      </c>
      <c r="BG33" s="21">
        <f>Raw!BO34</f>
        <v>0.36155972519276303</v>
      </c>
      <c r="BI33" s="46">
        <f>Raw!C34</f>
        <v>3828.9263604083799</v>
      </c>
      <c r="BJ33" s="46">
        <f>(Raw!C34)/(Raw!CG34)</f>
        <v>0.28189106680471027</v>
      </c>
      <c r="BK33" s="46"/>
      <c r="BM33" s="47">
        <f>Raw!CC34*1000</f>
        <v>10170</v>
      </c>
      <c r="BN33" s="47">
        <f>(Raw!C34)/(Raw!CG34)</f>
        <v>0.28189106680471027</v>
      </c>
      <c r="BO33" s="47"/>
      <c r="BQ33" s="46">
        <f>(Raw!C34)/((Raw!CC34*1000)^(1/2))</f>
        <v>37.967896537674967</v>
      </c>
      <c r="BR33" s="47">
        <f>(Raw!C34)/(Raw!CG34)</f>
        <v>0.28189106680471027</v>
      </c>
      <c r="BS33" s="47"/>
      <c r="BU33" s="49">
        <f>(Raw!C34)/((Raw!CC34*1000)^(1/3))</f>
        <v>176.72718624650258</v>
      </c>
      <c r="BV33" s="49">
        <f>(Raw!C34)/(Raw!CG34)</f>
        <v>0.28189106680471027</v>
      </c>
      <c r="BW33" s="49"/>
      <c r="BY33" s="51">
        <f>Raw!C34</f>
        <v>3828.9263604083799</v>
      </c>
      <c r="BZ33" s="51">
        <f>Raw!BS34</f>
        <v>0.27900000000000003</v>
      </c>
      <c r="CA33" s="51"/>
      <c r="CG33" s="55"/>
      <c r="CH33" s="55" t="e">
        <f t="shared" si="42"/>
        <v>#N/A</v>
      </c>
      <c r="CI33" s="55" t="e">
        <f>CI3</f>
        <v>#N/A</v>
      </c>
      <c r="CK33" s="55"/>
      <c r="CL33" s="55" t="e">
        <f t="shared" si="43"/>
        <v>#N/A</v>
      </c>
      <c r="CM33" s="55" t="e">
        <f>CM3</f>
        <v>#N/A</v>
      </c>
      <c r="CO33" s="57"/>
      <c r="CP33" s="57" t="e">
        <f t="shared" si="44"/>
        <v>#N/A</v>
      </c>
      <c r="CQ33" s="57" t="e">
        <f>CQ3</f>
        <v>#N/A</v>
      </c>
      <c r="CS33" s="57"/>
      <c r="CT33" s="57" t="e">
        <f t="shared" si="45"/>
        <v>#N/A</v>
      </c>
      <c r="CU33" s="57" t="e">
        <f>CU3</f>
        <v>#N/A</v>
      </c>
      <c r="CW33" s="57"/>
      <c r="CX33" s="57" t="e">
        <f t="shared" si="46"/>
        <v>#N/A</v>
      </c>
      <c r="CY33" s="57" t="e">
        <f>CY3</f>
        <v>#N/A</v>
      </c>
      <c r="DA33" s="57"/>
      <c r="DB33" s="57" t="e">
        <f t="shared" si="47"/>
        <v>#N/A</v>
      </c>
      <c r="DC33" s="57" t="e">
        <f>DC3</f>
        <v>#N/A</v>
      </c>
      <c r="DE33" s="57"/>
      <c r="DF33" s="57" t="e">
        <f t="shared" si="48"/>
        <v>#N/A</v>
      </c>
      <c r="DG33" s="57" t="e">
        <f>DG3</f>
        <v>#N/A</v>
      </c>
      <c r="DI33" s="59">
        <f t="shared" si="20"/>
        <v>4660</v>
      </c>
      <c r="DJ33" s="59">
        <f t="shared" si="0"/>
        <v>7.6285481633370571</v>
      </c>
      <c r="DL33" s="25">
        <f t="shared" si="21"/>
        <v>4660</v>
      </c>
      <c r="DM33" s="25">
        <f t="shared" si="1"/>
        <v>9.1351144031096005</v>
      </c>
      <c r="DO33" s="39">
        <f t="shared" si="2"/>
        <v>10170</v>
      </c>
      <c r="DP33" s="39">
        <f t="shared" si="3"/>
        <v>6.4</v>
      </c>
      <c r="DQ33" s="39">
        <f t="shared" si="4"/>
        <v>2</v>
      </c>
      <c r="DS33" s="39">
        <f t="shared" si="5"/>
        <v>37.967896537674967</v>
      </c>
      <c r="DT33" s="39">
        <f t="shared" si="6"/>
        <v>6.4</v>
      </c>
      <c r="DU33" s="39">
        <f t="shared" si="7"/>
        <v>2</v>
      </c>
      <c r="DW33" s="39">
        <f t="shared" si="8"/>
        <v>176.72718624650258</v>
      </c>
      <c r="DX33" s="39">
        <f t="shared" si="9"/>
        <v>6.4</v>
      </c>
      <c r="DY33" s="39">
        <f t="shared" si="10"/>
        <v>2</v>
      </c>
      <c r="EA33" s="61">
        <f>Raw!N34</f>
        <v>10.048071448026301</v>
      </c>
      <c r="EB33" s="61">
        <f>Raw!O34</f>
        <v>0.89273905052203195</v>
      </c>
      <c r="EC33" s="61">
        <f>1/Raw!R34</f>
        <v>6.4</v>
      </c>
      <c r="ED33" s="61">
        <f>1/(Raw!R34-Raw!S34)-1/(Raw!R34+Raw!S34)</f>
        <v>0</v>
      </c>
      <c r="EF33" s="62">
        <f>Raw!N34</f>
        <v>10.048071448026301</v>
      </c>
      <c r="EG33" s="61">
        <f>Raw!O34</f>
        <v>0.89273905052203195</v>
      </c>
      <c r="EH33" s="61">
        <f>1/Raw!AB34</f>
        <v>11.377777777777778</v>
      </c>
      <c r="EI33" s="61">
        <f>1/(Raw!AB34-Raw!AC34)-1/(Raw!AB34+Raw!AC34)</f>
        <v>0</v>
      </c>
      <c r="EK33" s="37">
        <f>Raw!CB34</f>
        <v>77.562799999999996</v>
      </c>
      <c r="EL33" s="72">
        <f>(Raw!C34)/(Raw!CG34)</f>
        <v>0.28189106680471027</v>
      </c>
      <c r="EN33" s="37">
        <f>Raw!BS34</f>
        <v>0.27900000000000003</v>
      </c>
      <c r="EO33" s="72">
        <f>(Raw!C34)/(Raw!CG34)</f>
        <v>0.28189106680471027</v>
      </c>
      <c r="EQ33" s="64">
        <f>(Raw!C34)/((Raw!CC34*1000)^(1/3))</f>
        <v>176.72718624650258</v>
      </c>
      <c r="ER33" s="64">
        <f>Raw!BZ34</f>
        <v>159.79591846466101</v>
      </c>
      <c r="ET33" s="64">
        <f>Raw!BN34</f>
        <v>0.69622238007443304</v>
      </c>
      <c r="EU33" s="64">
        <f>Raw!BZ34</f>
        <v>159.79591846466101</v>
      </c>
      <c r="EW33" s="66">
        <f>Raw!AI34</f>
        <v>8.3721797376624697E-3</v>
      </c>
      <c r="EX33" s="66">
        <f>Raw!BZ34</f>
        <v>159.79591846466101</v>
      </c>
      <c r="EZ33" s="73">
        <f>Raw!AI34</f>
        <v>8.3721797376624697E-3</v>
      </c>
      <c r="FA33" s="66">
        <f>Raw!F34</f>
        <v>0.163143701013614</v>
      </c>
      <c r="FB33" s="66">
        <f>Raw!G34</f>
        <v>0.32408318574290701</v>
      </c>
      <c r="FD33" s="66">
        <f>(Raw!C34)/((Raw!CC34*1000)^(1/3))</f>
        <v>176.72718624650258</v>
      </c>
      <c r="FE33" s="66">
        <f>(Raw!BZ34)*(Raw!AI34)</f>
        <v>1.3378401507309992</v>
      </c>
      <c r="FG33" s="59">
        <f>Raw!CJ34</f>
        <v>237.38317582769901</v>
      </c>
      <c r="FH33" s="59">
        <f>Raw!BR34</f>
        <v>231.81399999999999</v>
      </c>
      <c r="FJ33" s="25">
        <f>Raw!CB34</f>
        <v>77.562799999999996</v>
      </c>
      <c r="FK33" s="25">
        <f>(Raw!BR34)-(Raw!CJ34)</f>
        <v>-5.5691758276990129</v>
      </c>
      <c r="FM33" s="68" t="str">
        <f t="shared" si="22"/>
        <v xml:space="preserve"> </v>
      </c>
      <c r="FN33" s="68">
        <f>(Raw!C34)/((Raw!CC34*1000)^(1/3))</f>
        <v>176.72718624650258</v>
      </c>
      <c r="FO33" s="68">
        <f>(10^($FM$2*Raw!CB34))*(Raw!D34)</f>
        <v>2.1714865909008597E-2</v>
      </c>
      <c r="FP33" s="68">
        <f>(10^($FM$2*Raw!CB34))*(Raw!E34)</f>
        <v>4.023802569740046E-2</v>
      </c>
      <c r="FR33" s="68" t="str">
        <f t="shared" si="23"/>
        <v xml:space="preserve"> </v>
      </c>
      <c r="FS33" s="74">
        <f>(Raw!C34)/((Raw!CC34*1000)^(1/3))</f>
        <v>176.72718624650258</v>
      </c>
      <c r="FT33" s="68">
        <f>(10^($FR$2*Raw!CB34))*(Raw!F34)</f>
        <v>4.0295225110670595E-2</v>
      </c>
      <c r="FU33" s="68">
        <f>(10^($FR$2*Raw!CB34))*(Raw!G34)</f>
        <v>8.0046025944967139E-2</v>
      </c>
      <c r="FW33" s="68" t="str">
        <f t="shared" si="24"/>
        <v xml:space="preserve"> </v>
      </c>
      <c r="FX33" s="74">
        <f>(Raw!C34)/((Raw!CC34*1000)^(1/3))</f>
        <v>176.72718624650258</v>
      </c>
      <c r="FY33" s="74">
        <f>(10^($FW$2*Raw!CB34))*(Raw!BJ34)</f>
        <v>-2.4149078307184615E-3</v>
      </c>
      <c r="FZ33" s="74">
        <f>(10^($FW$2*Raw!CB34))*(Raw!BK34)</f>
        <v>5.3235506146419601E-2</v>
      </c>
      <c r="GB33" s="68" t="str">
        <f t="shared" si="25"/>
        <v xml:space="preserve"> </v>
      </c>
      <c r="GC33" s="74" t="b">
        <f>IF(  ( (10^($FR$2*Raw!CB34))*(Raw!BM34) )/( (10^($FR$2*Raw!CB34))*(Raw!BL34))&lt;0.9,(Raw!C34)/((Raw!CC34*1000)^(1/3)) )</f>
        <v>0</v>
      </c>
      <c r="GD33" s="74" t="b">
        <f>IF(  ( (10^($FR$2*Raw!CB34))*(Raw!BM34) )/( (10^($FR$2*Raw!CB34))*(Raw!BL34))&lt;0.9, (10^($GB$2*Raw!CB34))*(Raw!BL34) )</f>
        <v>0</v>
      </c>
      <c r="GE33" s="74" t="b">
        <f>IF( ( (10^($FR$2*Raw!CB34))*(Raw!BM34) )/( (10^($FR$2*Raw!CB34))*(Raw!BL34))&lt;0.9, (10^($FR$2*Raw!CB34))*(Raw!BM34) )</f>
        <v>0</v>
      </c>
      <c r="GG33" s="68" t="str">
        <f t="shared" si="26"/>
        <v xml:space="preserve"> </v>
      </c>
      <c r="GH33" s="74" t="b">
        <f>IF( ( (10^($GG$2*Raw!CB34))*(Raw!BO34) )/( (10^($GG$2*Raw!CB34))*(Raw!BN34))&lt;0.5,(Raw!C34)/((Raw!CC34*1000)^(1/3)))</f>
        <v>0</v>
      </c>
      <c r="GI33" s="74" t="b">
        <f>IF( ( (10^($GG$2*Raw!CB34))*(Raw!BO34) )/( (10^($GG$2*Raw!CB34))*(Raw!BN34))&lt;0.5,(10^($GG$2*Raw!CB34))*(Raw!BN34))</f>
        <v>0</v>
      </c>
      <c r="GJ33" s="74" t="b">
        <f>IF( ( (10^($GG$2*Raw!CB34))*(Raw!BO34) )/( (10^($GG$2*Raw!CB34))*(Raw!BN34))&lt;0.5,(10^($GG$2*Raw!CB34))*(Raw!BO34))</f>
        <v>0</v>
      </c>
      <c r="GL33">
        <f>(Raw!C34)/((Raw!CC34*1000)^(1/3))</f>
        <v>176.72718624650258</v>
      </c>
      <c r="GM33" s="75">
        <f>Raw!U34</f>
        <v>0.1611328125</v>
      </c>
      <c r="GN33" s="75">
        <f>(LOG(Raw!CC34)+5)/25</f>
        <v>0.24029283811690977</v>
      </c>
      <c r="GO33">
        <f>(Raw!C34)/((Raw!CC34*1000)^(1/3))</f>
        <v>176.72718624650258</v>
      </c>
      <c r="GP33" s="75">
        <f>Raw!W34</f>
        <v>0.1806640625</v>
      </c>
      <c r="GR33">
        <f>(Raw!C34)/((Raw!CC34*1000)^(1/3))</f>
        <v>176.72718624650258</v>
      </c>
      <c r="GS33" s="75">
        <f>Raw!AE34</f>
        <v>9.765625E-2</v>
      </c>
      <c r="GU33">
        <f>(Raw!C34)/((Raw!CC34*1000)^(1/3))</f>
        <v>176.72718624650258</v>
      </c>
      <c r="GV33" s="75">
        <f>Raw!AG34</f>
        <v>0.15625</v>
      </c>
      <c r="GX33">
        <f>(Raw!C34)/((Raw!CC34*1000)^(1/3))</f>
        <v>176.72718624650258</v>
      </c>
      <c r="GY33">
        <f>Raw!BQ34</f>
        <v>1.5</v>
      </c>
      <c r="HA33">
        <f>Raw!C34</f>
        <v>3828.9263604083799</v>
      </c>
      <c r="HB33" s="75">
        <f>Raw!U34</f>
        <v>0.1611328125</v>
      </c>
      <c r="HC33" s="4"/>
      <c r="HD33">
        <f>Raw!C34</f>
        <v>3828.9263604083799</v>
      </c>
      <c r="HE33" s="75">
        <f>Raw!W34</f>
        <v>0.1806640625</v>
      </c>
      <c r="HG33">
        <f>Raw!C34</f>
        <v>3828.9263604083799</v>
      </c>
      <c r="HH33" s="75">
        <f>Raw!AE34</f>
        <v>9.765625E-2</v>
      </c>
      <c r="HJ33">
        <f>Raw!C34</f>
        <v>3828.9263604083799</v>
      </c>
      <c r="HK33" s="75">
        <f>Raw!AG34</f>
        <v>0.15625</v>
      </c>
      <c r="HM33">
        <f>Raw!C34</f>
        <v>3828.9263604083799</v>
      </c>
      <c r="HN33">
        <f>Raw!BQ34</f>
        <v>1.5</v>
      </c>
      <c r="HP33">
        <f>Raw!CC34*1000</f>
        <v>10170</v>
      </c>
      <c r="HQ33">
        <f>Raw!N34</f>
        <v>10.048071448026301</v>
      </c>
      <c r="HR33">
        <f>MIN(ABS(Raw!CB34)/100,0.3)</f>
        <v>0.3</v>
      </c>
      <c r="HS33" t="str">
        <f>IF( Raw!CB34&gt;0,"@rgb(255,0,0)","@rgb(0,128,255)" )</f>
        <v>@rgb(255,0,0)</v>
      </c>
      <c r="HU33" t="str">
        <f t="shared" si="27"/>
        <v xml:space="preserve"> </v>
      </c>
      <c r="HV33">
        <f>IF(Raw!CC34&gt;7,(Raw!C34)/((Raw!CC34*1000)^(1/3)))</f>
        <v>176.72718624650258</v>
      </c>
      <c r="HW33">
        <f>IF(Raw!CC34&gt;7,(10^($FM$2*Raw!CB34))*(Raw!D34))</f>
        <v>2.1714865909008597E-2</v>
      </c>
      <c r="HX33">
        <f>IF(Raw!CC34&gt;7,(10^($HU$2*Raw!CB34))*(Raw!E34))</f>
        <v>7.585506828716973E-2</v>
      </c>
      <c r="IA33">
        <f>IF(Raw!CC34&gt;7,(Raw!C34)/((Raw!CC34*1000)^(1/3)))</f>
        <v>176.72718624650258</v>
      </c>
      <c r="IB33">
        <f>IF(Raw!CC34&gt;7,(10^($HZ$2*Raw!CB34))*(Raw!F34))</f>
        <v>7.5827353440717879E-2</v>
      </c>
      <c r="IC33">
        <f>IF(Raw!CC34&gt;7,(10^($HZ$2*Raw!CB34))*(Raw!G34))</f>
        <v>0.15063021199617477</v>
      </c>
      <c r="IF33">
        <f>IF(Raw!CC34&gt;7,(Raw!C34)/((Raw!CC34*1000)^(1/3)))</f>
        <v>176.72718624650258</v>
      </c>
      <c r="IG33">
        <f>IF(Raw!CC34&gt;7,(10^($IE$2*Raw!CB34))*(Raw!BJ34))</f>
        <v>-2.0516482484235727E-2</v>
      </c>
      <c r="IH33">
        <f>IF(Raw!CC34&gt;7,(10^($IE$2*Raw!CB34))*(Raw!BK34))</f>
        <v>0.45227619683832743</v>
      </c>
      <c r="IJ33" t="str">
        <f t="shared" si="28"/>
        <v xml:space="preserve"> </v>
      </c>
      <c r="IK33">
        <f>IF(Raw!CC34&gt;7,(Raw!C34)/((Raw!CC34*1000)^(1/3)))</f>
        <v>176.72718624650258</v>
      </c>
      <c r="IL33">
        <f>IF(Raw!CC34&gt;7,(10^($IJ$2*Raw!CB34))*(Raw!BL34))</f>
        <v>1.9868731849330432</v>
      </c>
      <c r="IM33">
        <f>IF(Raw!CC34&gt;7,(10^($IJ$2*Raw!CB34))*(Raw!BM34))</f>
        <v>4.1397733710551554</v>
      </c>
      <c r="IO33" t="str">
        <f t="shared" si="29"/>
        <v xml:space="preserve"> </v>
      </c>
      <c r="IP33">
        <f>IF(Raw!CC34&gt;7,(Raw!C34)/((Raw!CC34*1000)^(1/3)))</f>
        <v>176.72718624650258</v>
      </c>
      <c r="IQ33">
        <f>IF(Raw!CC34&gt;7,(10^($IO$2*Raw!CB34))*(Raw!BN34))</f>
        <v>0.1190287540468644</v>
      </c>
      <c r="IR33">
        <f>IF(Raw!CC34&gt;7,(10^($IO$2*Raw!CB34))*(Raw!BO34))</f>
        <v>6.1813588351785388E-2</v>
      </c>
      <c r="IT33" s="68" t="str">
        <f t="shared" si="30"/>
        <v xml:space="preserve"> </v>
      </c>
      <c r="IU33" s="68" t="b">
        <f>IF(Raw!CC34&lt;3.5,(Raw!C34)/((Raw!CC34*1000)^(1/3)))</f>
        <v>0</v>
      </c>
      <c r="IV33" s="68" t="b">
        <f>IF(Raw!CC34&lt;3.5,(10^($IT$2*Raw!CB34))*(Raw!D34))</f>
        <v>0</v>
      </c>
      <c r="IW33" s="68" t="b">
        <f>IF(Raw!CC34&lt;3.5,(10^($IT$2*Raw!CB34))*(Raw!E34))</f>
        <v>0</v>
      </c>
      <c r="IY33" s="68" t="str">
        <f t="shared" si="31"/>
        <v xml:space="preserve"> </v>
      </c>
      <c r="IZ33" s="74" t="b">
        <f>IF(Raw!CC34&lt;3.5,(Raw!C34)/((Raw!CC34*1000)^(1/3)))</f>
        <v>0</v>
      </c>
      <c r="JA33" s="68" t="b">
        <f>IF(Raw!CC34&lt;3.5,(10^($IY$2*Raw!CB34))*(Raw!F34))</f>
        <v>0</v>
      </c>
      <c r="JB33" s="68" t="b">
        <f>IF(Raw!CC34&lt;3.5,(10^($IY$2*Raw!CB34))*(Raw!G34))</f>
        <v>0</v>
      </c>
      <c r="JD33" s="68" t="str">
        <f t="shared" si="32"/>
        <v xml:space="preserve"> </v>
      </c>
      <c r="JE33" s="74" t="b">
        <f>IF(Raw!CC34&lt;3.5,(Raw!C34)/((Raw!CC34*1000)^(1/3)))</f>
        <v>0</v>
      </c>
      <c r="JF33" s="74" t="b">
        <f>IF(Raw!CC34&lt;3.5,(10^($JD$2*Raw!CB34))*(Raw!BJ34))</f>
        <v>0</v>
      </c>
      <c r="JG33" s="74" t="b">
        <f>IF(Raw!CC34&lt;3.5,(10^($JD$2*Raw!CB34))*(Raw!BK34))</f>
        <v>0</v>
      </c>
      <c r="JI33" s="68" t="str">
        <f t="shared" si="33"/>
        <v xml:space="preserve"> </v>
      </c>
      <c r="JJ33" s="74" t="b">
        <f>IF( AND( Raw!CC34&lt;3.5, ( (10^($JI$2*Raw!CB34))*(Raw!BM34) )/( (10^($JI$2*Raw!CB34))*(Raw!BL34))&lt;0.9 ),(Raw!C34)/((Raw!CC34*1000)^(1/3)) )</f>
        <v>0</v>
      </c>
      <c r="JK33" s="74" t="b">
        <f>IF( AND( Raw!CC34&lt;3.5, ( (10^($JI$2*Raw!CB34))*(Raw!BM34) )/( (10^($JI$2*Raw!CB34))*(Raw!BL34))&lt;0.9 ), (10^($JI$2*Raw!CB34))*(Raw!BL34) )</f>
        <v>0</v>
      </c>
      <c r="JL33" s="74" t="b">
        <f>IF( AND( Raw!CC34&lt;3.5, ( (10^($JI$2*Raw!CB34))*(Raw!BM34) )/( (10^($JI$2*Raw!CB34))*(Raw!BL34))&lt;0.9 ), (10^($JI$2*Raw!CB34))*(Raw!BM34) )</f>
        <v>0</v>
      </c>
      <c r="JN33" s="68" t="str">
        <f t="shared" si="34"/>
        <v xml:space="preserve"> </v>
      </c>
      <c r="JO33" s="74" t="b">
        <f>IF( AND( Raw!CC34&lt;3.5, ( (10^($JN$2*Raw!CB34))*(Raw!BO34) )/( (10^($JN$2*Raw!CB34))*(Raw!BN34))&lt;0.5 ),(Raw!C34)/((Raw!CC34*1000)^(1/3)))</f>
        <v>0</v>
      </c>
      <c r="JP33" s="74" t="b">
        <f>IF( AND( Raw!CC34&lt;3.5, ( (10^($JN$2*Raw!CB34))*(Raw!BO34) )/( (10^($JN$2*Raw!CB34))*(Raw!BN34))&lt;0.5 ),(10^($JN$2*Raw!CB34))*(Raw!BN34))</f>
        <v>0</v>
      </c>
      <c r="JQ33" s="74" t="b">
        <f>IF( AND( Raw!CC34&lt;3.5, ( (10^($JN$2*Raw!CB34))*(Raw!BO34) )/( (10^($JN$2*Raw!CB34))*(Raw!BN34))&lt;0.5 ),(10^($JN$2*Raw!CB34))*(Raw!BO34))</f>
        <v>0</v>
      </c>
      <c r="JS33">
        <v>270</v>
      </c>
      <c r="JW33">
        <v>270</v>
      </c>
      <c r="JX33">
        <v>4.0156862745098003</v>
      </c>
      <c r="JY33">
        <v>4.0156862745098003</v>
      </c>
      <c r="KA33">
        <v>270</v>
      </c>
      <c r="KB33">
        <v>4.0156862745098003</v>
      </c>
      <c r="KC33">
        <v>4.0156862745098003</v>
      </c>
      <c r="KK33" s="76"/>
      <c r="KQ33">
        <f>Raw!CC34*1000</f>
        <v>10170</v>
      </c>
      <c r="KR33">
        <f>Raw!N34</f>
        <v>10.048071448026301</v>
      </c>
      <c r="KS33">
        <f>(1/ABS(Raw!BL34))*2</f>
        <v>0.42333118975096834</v>
      </c>
      <c r="KU33">
        <f>Raw!CC34*1000</f>
        <v>10170</v>
      </c>
      <c r="KV33">
        <f>Raw!N34</f>
        <v>10.048071448026301</v>
      </c>
      <c r="KW33">
        <f>MIN(1/ABS(Raw!BN34)/2,0.8)</f>
        <v>0.71816134371685247</v>
      </c>
      <c r="KY33">
        <f>Raw!CC34*1000</f>
        <v>10170</v>
      </c>
      <c r="KZ33">
        <f>Raw!CP34</f>
        <v>13.862309038823501</v>
      </c>
      <c r="LA33">
        <f t="shared" si="11"/>
        <v>10.048071448026301</v>
      </c>
      <c r="NJ33" s="76"/>
      <c r="NV33" s="76"/>
      <c r="OH33" s="76"/>
      <c r="OT33" s="76"/>
      <c r="PF33" s="76"/>
      <c r="PR33" s="76"/>
      <c r="QD33" s="76"/>
      <c r="QP33" s="76"/>
      <c r="RB33" s="76"/>
      <c r="RN33" s="76"/>
      <c r="RZ33" s="76"/>
      <c r="SL33" s="76"/>
      <c r="SX33" s="76"/>
      <c r="TJ33" s="76"/>
      <c r="TV33" s="76"/>
      <c r="UF33" t="b">
        <f>IF(Raw!CC34&lt;3.5,Raw!C34)</f>
        <v>0</v>
      </c>
      <c r="UH33">
        <f t="shared" si="49"/>
        <v>5486.7393108363221</v>
      </c>
      <c r="UI33">
        <f>UI3</f>
        <v>1</v>
      </c>
      <c r="UK33">
        <f>IF(Raw!CC34&gt;7,Raw!C34)</f>
        <v>3828.9263604083799</v>
      </c>
      <c r="UM33">
        <f t="shared" si="50"/>
        <v>10789.008523880031</v>
      </c>
      <c r="UN33">
        <f>UN3</f>
        <v>1</v>
      </c>
      <c r="UP33">
        <f>Raw!C34</f>
        <v>3828.9263604083799</v>
      </c>
      <c r="UR33">
        <f t="shared" si="51"/>
        <v>10482.709785430214</v>
      </c>
      <c r="US33">
        <f>US3</f>
        <v>1</v>
      </c>
      <c r="UU33" t="str">
        <f t="shared" si="54"/>
        <v xml:space="preserve"> </v>
      </c>
      <c r="UV33" t="b">
        <f>IF(AND(Raw!BL34&lt;$UU$3,Raw!BL34&gt;$UU$4),(Raw!C34)/((Raw!CC34*1000)^(1/3)))</f>
        <v>0</v>
      </c>
      <c r="UW33" t="b">
        <f>IF(AND(Raw!BL34&lt;$UU$3,Raw!BL34&gt;$UU$4),(10^($UU$2*Raw!CB34))*(Raw!D34))</f>
        <v>0</v>
      </c>
      <c r="UX33" t="b">
        <f>IF(AND(Raw!BL34&lt;$UU$3,Raw!BL34&gt;$UU$4),(10^($FM$2*Raw!CB34))*(Raw!E34))</f>
        <v>0</v>
      </c>
      <c r="UZ33">
        <f>Raw!C34</f>
        <v>3828.9263604083799</v>
      </c>
      <c r="VA33">
        <f>((LOG10(Raw!CC35))+ABS(LOG10(MIN(Raw!CC$3:$CC232)))+0.3)/5</f>
        <v>0.60125819145175252</v>
      </c>
      <c r="VB33">
        <f>Raw!BQ34</f>
        <v>1.5</v>
      </c>
      <c r="VE33">
        <f>(Raw!C34)/((Raw!CC34)^(1/2))</f>
        <v>1200.6503102467393</v>
      </c>
      <c r="VF33">
        <f>((LOG10(Raw!CC35))+ABS(LOG10(MIN(Raw!CC$3:$CC232)))+0.3)/5</f>
        <v>0.60125819145175252</v>
      </c>
      <c r="VG33">
        <f>Raw!BQ34</f>
        <v>1.5</v>
      </c>
      <c r="VK33">
        <f>(Raw!C34)/((Raw!CC34)^(1/2))</f>
        <v>1200.6503102467393</v>
      </c>
      <c r="VL33">
        <f>Raw!BZ34</f>
        <v>159.79591846466101</v>
      </c>
      <c r="VM33">
        <f>MIN(Raw!BL35/150,0.6)</f>
        <v>8.6033760412433324E-2</v>
      </c>
      <c r="VO33">
        <f>(Raw!C34)/((Raw!CC34)^(1/2))</f>
        <v>1200.6503102467393</v>
      </c>
      <c r="VP33">
        <f>Raw!BZ34</f>
        <v>159.79591846466101</v>
      </c>
      <c r="VQ33">
        <f>MIN(Raw!BN35/50,0.6)</f>
        <v>5.5782423618413804E-2</v>
      </c>
      <c r="VS33">
        <f>(Raw!C34)/((Raw!CC34)^(1/2))</f>
        <v>1200.6503102467393</v>
      </c>
      <c r="VT33">
        <f>Raw!BZ34</f>
        <v>159.79591846466101</v>
      </c>
      <c r="VU33">
        <f>(LOG10(Raw!AS35)-LOG10(MIN(Raw!AS$3:AS$200)) + 0.1)/10</f>
        <v>0.41987374947607953</v>
      </c>
      <c r="VW33">
        <f>Raw!CB34</f>
        <v>77.562799999999996</v>
      </c>
      <c r="VX33">
        <f>IF(ABS((Raw!BR34)-(Raw!CJ34))=343.0818,16.89,ABS((Raw!BR34)-(Raw!CJ34)))</f>
        <v>5.5691758276990129</v>
      </c>
      <c r="VY33">
        <f>(LOG10(Raw!C35)-LOG10(MIN(Raw!C$3:C$200)))/2</f>
        <v>0.46382163820735522</v>
      </c>
      <c r="WA33" s="78">
        <v>38913</v>
      </c>
      <c r="WB33">
        <f t="shared" si="12"/>
        <v>7</v>
      </c>
      <c r="WF33">
        <v>0.38</v>
      </c>
      <c r="WG33">
        <f t="shared" si="13"/>
        <v>-0.42021640338318983</v>
      </c>
      <c r="WN33">
        <f t="shared" si="36"/>
        <v>6200</v>
      </c>
      <c r="WO33">
        <f t="shared" si="14"/>
        <v>1.2909304618010431</v>
      </c>
      <c r="WQ33">
        <f>Raw!BP34</f>
        <v>0.05</v>
      </c>
      <c r="WR33">
        <f>Raw!BZ34</f>
        <v>159.79591846466101</v>
      </c>
      <c r="WT33">
        <f>Raw!N34</f>
        <v>10.048071448026301</v>
      </c>
      <c r="WU33">
        <f>Raw!CP34</f>
        <v>13.862309038823501</v>
      </c>
      <c r="WV33">
        <f t="shared" si="15"/>
        <v>3.8142375907971999</v>
      </c>
      <c r="WX33">
        <f>Raw!C34</f>
        <v>3828.9263604083799</v>
      </c>
      <c r="WY33">
        <f>Raw!BP34</f>
        <v>0.05</v>
      </c>
      <c r="WZ33">
        <f>((LOG10(Raw!CC35))+ABS(LOG10(MIN(Raw!CC$3:$CC232)))+0.3)/5</f>
        <v>0.60125819145175252</v>
      </c>
      <c r="XD33">
        <f t="shared" si="37"/>
        <v>6200</v>
      </c>
      <c r="XE33">
        <f t="shared" si="16"/>
        <v>7.0042644904977067E-2</v>
      </c>
      <c r="XG33">
        <f>(Raw!C34)/((Raw!CC34)^(1/2))</f>
        <v>1200.6503102467393</v>
      </c>
      <c r="XH33">
        <f>Raw!BP34</f>
        <v>0.05</v>
      </c>
      <c r="XL33">
        <f t="shared" si="38"/>
        <v>6200</v>
      </c>
      <c r="XM33">
        <f t="shared" si="17"/>
        <v>0.47192105046380561</v>
      </c>
      <c r="XR33">
        <f>Raw!CB34</f>
        <v>77.562799999999996</v>
      </c>
      <c r="XS33">
        <f>IF(ABS((Raw!BR34)-(Raw!CJ34))=343.0818,16.89,(Raw!BR34)-(Raw!CJ34))</f>
        <v>-5.5691758276990129</v>
      </c>
      <c r="XT33">
        <f>(LOG10(Raw!C35)-LOG10(MIN(Raw!C$3:C$200)))/2</f>
        <v>0.46382163820735522</v>
      </c>
      <c r="XW33">
        <f t="shared" si="39"/>
        <v>6200</v>
      </c>
      <c r="XX33">
        <f t="shared" si="18"/>
        <v>3.8779415518715616</v>
      </c>
      <c r="YC33">
        <v>3828.9263604083799</v>
      </c>
      <c r="YD33">
        <f>Raw!CC34</f>
        <v>10.17</v>
      </c>
      <c r="YE33">
        <f>((LOG10(Raw!CC35))+ABS(LOG10(MIN(Raw!CC$3:$CC232)))+0.3)/5</f>
        <v>0.60125819145175252</v>
      </c>
      <c r="YF33">
        <v>-2.6301725260555</v>
      </c>
      <c r="YG33">
        <v>-0.128034440984716</v>
      </c>
      <c r="YH33">
        <v>-8.9507059497460698E-3</v>
      </c>
      <c r="YI33">
        <v>-7.6043700446961596E-4</v>
      </c>
      <c r="YJ33" s="10" t="s">
        <v>811</v>
      </c>
      <c r="YP33">
        <v>1</v>
      </c>
      <c r="YT33">
        <v>3828.9263604083799</v>
      </c>
      <c r="YU33">
        <v>10.17</v>
      </c>
      <c r="YV33" s="79">
        <v>1.9859948075806801E-9</v>
      </c>
      <c r="ZE33">
        <v>1862.3511725324599</v>
      </c>
      <c r="ZF33">
        <v>2.9151498488535901E-2</v>
      </c>
      <c r="ZK33">
        <f t="shared" si="40"/>
        <v>6220</v>
      </c>
      <c r="ZL33" s="81">
        <f t="shared" si="19"/>
        <v>11086.945337659316</v>
      </c>
    </row>
    <row r="34" spans="1:688">
      <c r="A34" s="37">
        <f>Raw!CC35*1000</f>
        <v>10170</v>
      </c>
      <c r="B34" s="37">
        <f>Raw!N35</f>
        <v>5.6309572256011702</v>
      </c>
      <c r="C34" s="37">
        <f>Raw!O35</f>
        <v>0.212402051498465</v>
      </c>
      <c r="E34" s="37">
        <f>(Raw!C35)/((Raw!CC35*1000)^(1/2))</f>
        <v>27.088300923198052</v>
      </c>
      <c r="F34" s="37">
        <f>Raw!N35</f>
        <v>5.6309572256011702</v>
      </c>
      <c r="G34" s="37">
        <f>Raw!O35</f>
        <v>0.212402051498465</v>
      </c>
      <c r="I34" s="37">
        <f>(Raw!C35)/((Raw!CC35*1000)^(1/3))</f>
        <v>126.08650040976131</v>
      </c>
      <c r="J34" s="37">
        <f>Raw!N35</f>
        <v>5.6309572256011702</v>
      </c>
      <c r="K34" s="37">
        <f>Raw!O35</f>
        <v>0.212402051498465</v>
      </c>
      <c r="M34" s="39">
        <f>Raw!CC35*1000</f>
        <v>10170</v>
      </c>
      <c r="N34" s="39">
        <f>1/(Raw!R35)</f>
        <v>4.8761904761904766</v>
      </c>
      <c r="O34" s="39">
        <f>IF(1/(Raw!R35-Raw!S35)-1/(Raw!R35+Raw!S35)&gt;0,1/(Raw!R35-Raw!S35)-1/(Raw!R35+Raw!S35),2)</f>
        <v>0.10552492400233149</v>
      </c>
      <c r="Q34" s="39">
        <f>(Raw!C35)/((Raw!CC35*1000)^(1/2))</f>
        <v>27.088300923198052</v>
      </c>
      <c r="R34" s="39">
        <f>1/(Raw!R35)</f>
        <v>4.8761904761904766</v>
      </c>
      <c r="S34" s="39">
        <f>IF(1/(Raw!R35-Raw!S35)-1/(Raw!R35+Raw!S35)&gt;0,1/(Raw!R35-Raw!S35)-1/(Raw!R35+Raw!S35),2)</f>
        <v>0.10552492400233149</v>
      </c>
      <c r="U34" s="39">
        <f>(Raw!C35)/((Raw!CC35*1000)^(1/3))</f>
        <v>126.08650040976131</v>
      </c>
      <c r="V34" s="39">
        <f>1/(Raw!R35)</f>
        <v>4.8761904761904766</v>
      </c>
      <c r="W34" s="39">
        <f>IF(1/(Raw!R35-Raw!S35)-1/(Raw!R35+Raw!S35)&gt;0,1/(Raw!R35-Raw!S35)-1/(Raw!R35+Raw!S35),2)</f>
        <v>0.10552492400233149</v>
      </c>
      <c r="Y34" s="41">
        <f>Raw!CC35*1000</f>
        <v>10170</v>
      </c>
      <c r="Z34" s="41">
        <f>1/(Raw!AB35)</f>
        <v>5.6888888888888891</v>
      </c>
      <c r="AA34" s="41">
        <f>IF(1/(Raw!AB35-Raw!AC35)-1/(Raw!AB35+Raw!AC35)&gt;0,1/(Raw!AB35-Raw!AC35)-1/(Raw!AB35+Raw!AC35),5)</f>
        <v>0.50864476688183125</v>
      </c>
      <c r="AC34" s="41">
        <f>(Raw!C35)/((Raw!CC35*1000)^(1/2))</f>
        <v>27.088300923198052</v>
      </c>
      <c r="AD34" s="41">
        <f>1/(Raw!AB35)</f>
        <v>5.6888888888888891</v>
      </c>
      <c r="AE34" s="41">
        <f>IF(1/(Raw!AB35-Raw!AC35)-1/(Raw!AB35+Raw!AC35)&gt;0,1/(Raw!AB35-Raw!AC35)-1/(Raw!AB35+Raw!AC35),5)</f>
        <v>0.50864476688183125</v>
      </c>
      <c r="AG34" s="41">
        <f>(Raw!C35)/((Raw!CC35*1000)^(1/3))</f>
        <v>126.08650040976131</v>
      </c>
      <c r="AH34" s="41">
        <f>1/(Raw!AB35)</f>
        <v>5.6888888888888891</v>
      </c>
      <c r="AI34" s="41">
        <f>IF(1/(Raw!AB35-Raw!AC35)-1/(Raw!AB35+Raw!AC35)&gt;0,1/(Raw!AB35-Raw!AC35)-1/(Raw!AB35+Raw!AC35),5)</f>
        <v>0.50864476688183125</v>
      </c>
      <c r="AK34" s="43">
        <f>Raw!CC35*1000</f>
        <v>10170</v>
      </c>
      <c r="AL34" s="43">
        <f>Raw!BL35</f>
        <v>12.905064061865</v>
      </c>
      <c r="AM34" s="43">
        <f>Raw!BM35</f>
        <v>8.4064927261237798</v>
      </c>
      <c r="AO34" s="43">
        <f>(Raw!C35)/((Raw!CC35*1000)^(1/2))</f>
        <v>27.088300923198052</v>
      </c>
      <c r="AP34" s="43">
        <f>Raw!BL35</f>
        <v>12.905064061865</v>
      </c>
      <c r="AQ34" s="43">
        <f>Raw!BM35</f>
        <v>8.4064927261237798</v>
      </c>
      <c r="AS34" s="43">
        <f>(Raw!C35)/((Raw!CC35*1000)^(1/3))</f>
        <v>126.08650040976131</v>
      </c>
      <c r="AT34" s="43">
        <f>Raw!BL35</f>
        <v>12.905064061865</v>
      </c>
      <c r="AU34" s="43">
        <f>Raw!BM35</f>
        <v>8.4064927261237798</v>
      </c>
      <c r="AW34" s="21">
        <f>Raw!CC35*1000</f>
        <v>10170</v>
      </c>
      <c r="AX34" s="21">
        <f>Raw!BN35</f>
        <v>2.7891211809206902</v>
      </c>
      <c r="AY34" s="21">
        <f>Raw!BO35</f>
        <v>0.111289182899212</v>
      </c>
      <c r="BA34" s="21">
        <f>(Raw!C35)/((Raw!CC35*1000)^(1/2))</f>
        <v>27.088300923198052</v>
      </c>
      <c r="BB34" s="21">
        <f>Raw!BN35</f>
        <v>2.7891211809206902</v>
      </c>
      <c r="BC34" s="21">
        <f>Raw!BO35</f>
        <v>0.111289182899212</v>
      </c>
      <c r="BE34" s="21">
        <f>(Raw!C35)/((Raw!CC35*1000)^(1/3))</f>
        <v>126.08650040976131</v>
      </c>
      <c r="BF34" s="21">
        <f>Raw!BN35</f>
        <v>2.7891211809206902</v>
      </c>
      <c r="BG34" s="21">
        <f>Raw!BO35</f>
        <v>0.111289182899212</v>
      </c>
      <c r="BI34" s="46">
        <f>Raw!C35</f>
        <v>2731.7581146637599</v>
      </c>
      <c r="BJ34" s="46">
        <f>(Raw!C35)/(Raw!CG35)</f>
        <v>0.29222915218910567</v>
      </c>
      <c r="BK34" s="46"/>
      <c r="BM34" s="47">
        <f>Raw!CC35*1000</f>
        <v>10170</v>
      </c>
      <c r="BN34" s="47">
        <f>(Raw!C35)/(Raw!CG35)</f>
        <v>0.29222915218910567</v>
      </c>
      <c r="BO34" s="47"/>
      <c r="BQ34" s="46">
        <f>(Raw!C35)/((Raw!CC35*1000)^(1/2))</f>
        <v>27.088300923198052</v>
      </c>
      <c r="BR34" s="47">
        <f>(Raw!C35)/(Raw!CG35)</f>
        <v>0.29222915218910567</v>
      </c>
      <c r="BS34" s="47"/>
      <c r="BU34" s="49">
        <f>(Raw!C35)/((Raw!CC35*1000)^(1/3))</f>
        <v>126.08650040976131</v>
      </c>
      <c r="BV34" s="49">
        <f>(Raw!C35)/(Raw!CG35)</f>
        <v>0.29222915218910567</v>
      </c>
      <c r="BW34" s="49"/>
      <c r="BY34" s="51">
        <f>Raw!C35</f>
        <v>2731.7581146637599</v>
      </c>
      <c r="BZ34" s="51">
        <f>Raw!BS35</f>
        <v>0.35399999999999998</v>
      </c>
      <c r="CA34" s="51"/>
      <c r="CG34" s="55"/>
      <c r="CH34" s="55" t="e">
        <f t="shared" si="42"/>
        <v>#N/A</v>
      </c>
      <c r="CI34" s="55" t="e">
        <f>CI3</f>
        <v>#N/A</v>
      </c>
      <c r="CK34" s="55"/>
      <c r="CL34" s="55" t="e">
        <f t="shared" si="43"/>
        <v>#N/A</v>
      </c>
      <c r="CM34" s="55" t="e">
        <f>CM3</f>
        <v>#N/A</v>
      </c>
      <c r="CO34" s="57"/>
      <c r="CP34" s="57" t="e">
        <f t="shared" si="44"/>
        <v>#N/A</v>
      </c>
      <c r="CQ34" s="57" t="e">
        <f>CQ3</f>
        <v>#N/A</v>
      </c>
      <c r="CS34" s="57"/>
      <c r="CT34" s="57" t="e">
        <f t="shared" si="45"/>
        <v>#N/A</v>
      </c>
      <c r="CU34" s="57" t="e">
        <f>CU3</f>
        <v>#N/A</v>
      </c>
      <c r="CW34" s="57"/>
      <c r="CX34" s="57" t="e">
        <f t="shared" si="46"/>
        <v>#N/A</v>
      </c>
      <c r="CY34" s="57" t="e">
        <f>CY3</f>
        <v>#N/A</v>
      </c>
      <c r="DA34" s="57"/>
      <c r="DB34" s="57" t="e">
        <f t="shared" si="47"/>
        <v>#N/A</v>
      </c>
      <c r="DC34" s="57" t="e">
        <f>DC3</f>
        <v>#N/A</v>
      </c>
      <c r="DE34" s="57"/>
      <c r="DF34" s="57" t="e">
        <f t="shared" si="48"/>
        <v>#N/A</v>
      </c>
      <c r="DG34" s="57" t="e">
        <f>DG3</f>
        <v>#N/A</v>
      </c>
      <c r="DI34" s="59">
        <f t="shared" si="20"/>
        <v>4810</v>
      </c>
      <c r="DJ34" s="59">
        <f t="shared" ref="DJ34:DJ65" si="55">10^((LOG10(DI34/1000/2)+2.58)/3.34)</f>
        <v>7.7012531849622912</v>
      </c>
      <c r="DL34" s="25">
        <f t="shared" si="21"/>
        <v>4810</v>
      </c>
      <c r="DM34" s="25">
        <f t="shared" ref="DM34:DM65" si="56">10^((LOG10(DI34/1000/2)+3.61)/4.14)</f>
        <v>9.2052896651632867</v>
      </c>
      <c r="DO34" s="39">
        <f t="shared" ref="DO34:DO65" si="57">IF(O34&gt;0,M34)</f>
        <v>10170</v>
      </c>
      <c r="DP34" s="39">
        <f t="shared" ref="DP34:DP65" si="58">IF(O34&gt;0,N34)</f>
        <v>4.8761904761904766</v>
      </c>
      <c r="DQ34" s="39">
        <f t="shared" ref="DQ34:DQ65" si="59">IF(O34&gt;0,O34)</f>
        <v>0.10552492400233149</v>
      </c>
      <c r="DS34" s="39">
        <f t="shared" ref="DS34:DS65" si="60">IF(S34&gt;0,Q34)</f>
        <v>27.088300923198052</v>
      </c>
      <c r="DT34" s="39">
        <f t="shared" ref="DT34:DT65" si="61">IF(S34&gt;0,R34)</f>
        <v>4.8761904761904766</v>
      </c>
      <c r="DU34" s="39">
        <f t="shared" ref="DU34:DU65" si="62">IF(S34&gt;0,S34)</f>
        <v>0.10552492400233149</v>
      </c>
      <c r="DW34" s="39">
        <f t="shared" ref="DW34:DW65" si="63">IF(W34&gt;0,U34)</f>
        <v>126.08650040976131</v>
      </c>
      <c r="DX34" s="39">
        <f t="shared" ref="DX34:DX65" si="64">IF(W34&gt;0,V34)</f>
        <v>4.8761904761904766</v>
      </c>
      <c r="DY34" s="39">
        <f t="shared" ref="DY34:DY65" si="65">IF(W34&gt;0,W34)</f>
        <v>0.10552492400233149</v>
      </c>
      <c r="EA34" s="61">
        <f>Raw!N35</f>
        <v>5.6309572256011702</v>
      </c>
      <c r="EB34" s="61">
        <f>Raw!O35</f>
        <v>0.212402051498465</v>
      </c>
      <c r="EC34" s="61">
        <f>1/Raw!R35</f>
        <v>4.8761904761904766</v>
      </c>
      <c r="ED34" s="61">
        <f>1/(Raw!R35-Raw!S35)-1/(Raw!R35+Raw!S35)</f>
        <v>0.10552492400233149</v>
      </c>
      <c r="EF34" s="62">
        <f>Raw!N35</f>
        <v>5.6309572256011702</v>
      </c>
      <c r="EG34" s="61">
        <f>Raw!O35</f>
        <v>0.212402051498465</v>
      </c>
      <c r="EH34" s="61">
        <f>1/Raw!AB35</f>
        <v>5.6888888888888891</v>
      </c>
      <c r="EI34" s="61">
        <f>1/(Raw!AB35-Raw!AC35)-1/(Raw!AB35+Raw!AC35)</f>
        <v>0.50864476688183125</v>
      </c>
      <c r="EK34" s="37">
        <f>Raw!CB35</f>
        <v>-4.6811999999999996</v>
      </c>
      <c r="EL34" s="72">
        <f>(Raw!C35)/(Raw!CG35)</f>
        <v>0.29222915218910567</v>
      </c>
      <c r="EN34" s="37">
        <f>Raw!BS35</f>
        <v>0.35399999999999998</v>
      </c>
      <c r="EO34" s="72">
        <f>(Raw!C35)/(Raw!CG35)</f>
        <v>0.29222915218910567</v>
      </c>
      <c r="EQ34" s="64">
        <f>(Raw!C35)/((Raw!CC35*1000)^(1/3))</f>
        <v>126.08650040976131</v>
      </c>
      <c r="ER34" s="64">
        <f>Raw!BZ35</f>
        <v>254.18359851837201</v>
      </c>
      <c r="ET34" s="64">
        <f>Raw!BN35</f>
        <v>2.7891211809206902</v>
      </c>
      <c r="EU34" s="64">
        <f>Raw!BZ35</f>
        <v>254.18359851837201</v>
      </c>
      <c r="EW34" s="66">
        <f>Raw!AI35</f>
        <v>4.41733426341872E-2</v>
      </c>
      <c r="EX34" s="66">
        <f>Raw!BZ35</f>
        <v>254.18359851837201</v>
      </c>
      <c r="EZ34" s="73">
        <f>Raw!AI35</f>
        <v>4.41733426341872E-2</v>
      </c>
      <c r="FA34" s="66">
        <f>Raw!F35</f>
        <v>0.35481079029739199</v>
      </c>
      <c r="FB34" s="66">
        <f>Raw!G35</f>
        <v>0.104315163790067</v>
      </c>
      <c r="FD34" s="66">
        <f>(Raw!C35)/((Raw!CC35*1000)^(1/3))</f>
        <v>126.08650040976131</v>
      </c>
      <c r="FE34" s="66">
        <f>(Raw!BZ35)*(Raw!AI35)</f>
        <v>11.228139189342725</v>
      </c>
      <c r="FG34" s="59">
        <f>Raw!CJ35</f>
        <v>152.78443113561701</v>
      </c>
      <c r="FH34" s="59">
        <f>Raw!BR35</f>
        <v>151.24799999999999</v>
      </c>
      <c r="FJ34" s="25">
        <f>Raw!CB35</f>
        <v>-4.6811999999999996</v>
      </c>
      <c r="FK34" s="25">
        <f>(Raw!BR35)-(Raw!CJ35)</f>
        <v>-1.5364311356170219</v>
      </c>
      <c r="FM34" s="68" t="str">
        <f t="shared" si="22"/>
        <v xml:space="preserve"> </v>
      </c>
      <c r="FN34" s="68">
        <f>(Raw!C35)/((Raw!CC35*1000)^(1/3))</f>
        <v>126.08650040976131</v>
      </c>
      <c r="FO34" s="68">
        <f>(10^($FM$2*Raw!CB35))*(Raw!D35)</f>
        <v>0.22705507087159918</v>
      </c>
      <c r="FP34" s="68">
        <f>(10^($FM$2*Raw!CB35))*(Raw!E35)</f>
        <v>5.6732354585648993E-2</v>
      </c>
      <c r="FR34" s="68" t="str">
        <f t="shared" si="23"/>
        <v xml:space="preserve"> </v>
      </c>
      <c r="FS34" s="74">
        <f>(Raw!C35)/((Raw!CC35*1000)^(1/3))</f>
        <v>126.08650040976131</v>
      </c>
      <c r="FT34" s="68">
        <f>(10^($FR$2*Raw!CB35))*(Raw!F35)</f>
        <v>0.38605627406880777</v>
      </c>
      <c r="FU34" s="68">
        <f>(10^($FR$2*Raw!CB35))*(Raw!G35)</f>
        <v>0.11350140571518771</v>
      </c>
      <c r="FW34" s="68" t="str">
        <f t="shared" si="24"/>
        <v xml:space="preserve"> </v>
      </c>
      <c r="FX34" s="74">
        <f>(Raw!C35)/((Raw!CC35*1000)^(1/3))</f>
        <v>126.08650040976131</v>
      </c>
      <c r="FY34" s="74">
        <f>(10^($FW$2*Raw!CB35))*(Raw!BJ35)</f>
        <v>0.64463423831749345</v>
      </c>
      <c r="FZ34" s="74">
        <f>(10^($FW$2*Raw!CB35))*(Raw!BK35)</f>
        <v>0.46195082337365523</v>
      </c>
      <c r="GB34" s="68" t="str">
        <f t="shared" si="25"/>
        <v xml:space="preserve"> </v>
      </c>
      <c r="GC34" s="74">
        <f>IF(  ( (10^($FR$2*Raw!CB35))*(Raw!BM35) )/( (10^($FR$2*Raw!CB35))*(Raw!BL35))&lt;0.9,(Raw!C35)/((Raw!CC35*1000)^(1/3)) )</f>
        <v>126.08650040976131</v>
      </c>
      <c r="GD34" s="74">
        <f>IF(  ( (10^($FR$2*Raw!CB35))*(Raw!BM35) )/( (10^($FR$2*Raw!CB35))*(Raw!BL35))&lt;0.9, (10^($GB$2*Raw!CB35))*(Raw!BL35) )</f>
        <v>13.544991996773231</v>
      </c>
      <c r="GE34" s="74">
        <f>IF( ( (10^($FR$2*Raw!CB35))*(Raw!BM35) )/( (10^($FR$2*Raw!CB35))*(Raw!BL35))&lt;0.9, (10^($FR$2*Raw!CB35))*(Raw!BM35) )</f>
        <v>9.146788509767978</v>
      </c>
      <c r="GG34" s="68" t="str">
        <f t="shared" si="26"/>
        <v xml:space="preserve"> </v>
      </c>
      <c r="GH34" s="74">
        <f>IF( ( (10^($GG$2*Raw!CB35))*(Raw!BO35) )/( (10^($GG$2*Raw!CB35))*(Raw!BN35))&lt;0.5,(Raw!C35)/((Raw!CC35*1000)^(1/3)))</f>
        <v>126.08650040976131</v>
      </c>
      <c r="GI34" s="74">
        <f>IF( ( (10^($GG$2*Raw!CB35))*(Raw!BO35) )/( (10^($GG$2*Raw!CB35))*(Raw!BN35))&lt;0.5,(10^($GG$2*Raw!CB35))*(Raw!BN35))</f>
        <v>3.0093302019354935</v>
      </c>
      <c r="GJ34" s="74">
        <f>IF( ( (10^($GG$2*Raw!CB35))*(Raw!BO35) )/( (10^($GG$2*Raw!CB35))*(Raw!BN35))&lt;0.5,(10^($GG$2*Raw!CB35))*(Raw!BO35))</f>
        <v>0.12007577925917479</v>
      </c>
      <c r="GL34">
        <f>(Raw!C35)/((Raw!CC35*1000)^(1/3))</f>
        <v>126.08650040976131</v>
      </c>
      <c r="GM34" s="75">
        <f>Raw!U35</f>
        <v>0.2197265625</v>
      </c>
      <c r="GN34" s="75">
        <f>(LOG(Raw!CC35)+5)/25</f>
        <v>0.24029283811690977</v>
      </c>
      <c r="GO34">
        <f>(Raw!C35)/((Raw!CC35*1000)^(1/3))</f>
        <v>126.08650040976131</v>
      </c>
      <c r="GP34" s="75">
        <f>Raw!W35</f>
        <v>0.2587890625</v>
      </c>
      <c r="GR34">
        <f>(Raw!C35)/((Raw!CC35*1000)^(1/3))</f>
        <v>126.08650040976131</v>
      </c>
      <c r="GS34" s="75">
        <f>Raw!AE35</f>
        <v>0.41015625</v>
      </c>
      <c r="GU34">
        <f>(Raw!C35)/((Raw!CC35*1000)^(1/3))</f>
        <v>126.08650040976131</v>
      </c>
      <c r="GV34" s="75">
        <f>Raw!AG35</f>
        <v>0.546875</v>
      </c>
      <c r="GX34">
        <f>(Raw!C35)/((Raw!CC35*1000)^(1/3))</f>
        <v>126.08650040976131</v>
      </c>
      <c r="GY34">
        <f>Raw!BQ35</f>
        <v>0.4</v>
      </c>
      <c r="HA34">
        <f>Raw!C35</f>
        <v>2731.7581146637599</v>
      </c>
      <c r="HB34" s="75">
        <f>Raw!U35</f>
        <v>0.2197265625</v>
      </c>
      <c r="HC34" s="4"/>
      <c r="HD34">
        <f>Raw!C35</f>
        <v>2731.7581146637599</v>
      </c>
      <c r="HE34" s="75">
        <f>Raw!W35</f>
        <v>0.2587890625</v>
      </c>
      <c r="HG34">
        <f>Raw!C35</f>
        <v>2731.7581146637599</v>
      </c>
      <c r="HH34" s="75">
        <f>Raw!AE35</f>
        <v>0.41015625</v>
      </c>
      <c r="HJ34">
        <f>Raw!C35</f>
        <v>2731.7581146637599</v>
      </c>
      <c r="HK34" s="75">
        <f>Raw!AG35</f>
        <v>0.546875</v>
      </c>
      <c r="HM34">
        <f>Raw!C35</f>
        <v>2731.7581146637599</v>
      </c>
      <c r="HN34">
        <f>Raw!BQ35</f>
        <v>0.4</v>
      </c>
      <c r="HP34">
        <f>Raw!CC35*1000</f>
        <v>10170</v>
      </c>
      <c r="HQ34">
        <f>Raw!N35</f>
        <v>5.6309572256011702</v>
      </c>
      <c r="HR34">
        <f>MIN(ABS(Raw!CB35)/100,0.3)</f>
        <v>4.6811999999999993E-2</v>
      </c>
      <c r="HS34" t="str">
        <f>IF( Raw!CB35&gt;0,"@rgb(255,0,0)","@rgb(0,128,255)" )</f>
        <v>@rgb(0,128,255)</v>
      </c>
      <c r="HU34" t="str">
        <f t="shared" si="27"/>
        <v xml:space="preserve"> </v>
      </c>
      <c r="HV34">
        <f>IF(Raw!CC35&gt;7,(Raw!C35)/((Raw!CC35*1000)^(1/3)))</f>
        <v>126.08650040976131</v>
      </c>
      <c r="HW34">
        <f>IF(Raw!CC35&gt;7,(10^($FM$2*Raw!CB35))*(Raw!D35))</f>
        <v>0.22705507087159918</v>
      </c>
      <c r="HX34">
        <f>IF(Raw!CC35&gt;7,(10^($HU$2*Raw!CB35))*(Raw!E35))</f>
        <v>5.4602502653933134E-2</v>
      </c>
      <c r="IA34">
        <f>IF(Raw!CC35&gt;7,(Raw!C35)/((Raw!CC35*1000)^(1/3)))</f>
        <v>126.08650040976131</v>
      </c>
      <c r="IB34">
        <f>IF(Raw!CC35&gt;7,(10^($HZ$2*Raw!CB35))*(Raw!F35))</f>
        <v>0.37160296185259373</v>
      </c>
      <c r="IC34">
        <f>IF(Raw!CC35&gt;7,(10^($HZ$2*Raw!CB35))*(Raw!G35))</f>
        <v>0.10925209968399394</v>
      </c>
      <c r="IF34">
        <f>IF(Raw!CC35&gt;7,(Raw!C35)/((Raw!CC35*1000)^(1/3)))</f>
        <v>126.08650040976131</v>
      </c>
      <c r="IG34">
        <f>IF(Raw!CC35&gt;7,(10^($IE$2*Raw!CB35))*(Raw!BJ35))</f>
        <v>0.56654262749074147</v>
      </c>
      <c r="IH34">
        <f>IF(Raw!CC35&gt;7,(10^($IE$2*Raw!CB35))*(Raw!BK35))</f>
        <v>0.4059896569079271</v>
      </c>
      <c r="IJ34" t="str">
        <f t="shared" si="28"/>
        <v xml:space="preserve"> </v>
      </c>
      <c r="IK34">
        <f>IF(Raw!CC35&gt;7,(Raw!C35)/((Raw!CC35*1000)^(1/3)))</f>
        <v>126.08650040976131</v>
      </c>
      <c r="IL34">
        <f>IF(Raw!CC35&gt;7,(10^($IJ$2*Raw!CB35))*(Raw!BL35))</f>
        <v>13.597653957766749</v>
      </c>
      <c r="IM34">
        <f>IF(Raw!CC35&gt;7,(10^($IJ$2*Raw!CB35))*(Raw!BM35))</f>
        <v>8.8576529756331084</v>
      </c>
      <c r="IO34" t="str">
        <f t="shared" si="29"/>
        <v xml:space="preserve"> </v>
      </c>
      <c r="IP34">
        <f>IF(Raw!CC35&gt;7,(Raw!C35)/((Raw!CC35*1000)^(1/3)))</f>
        <v>126.08650040976131</v>
      </c>
      <c r="IQ34">
        <f>IF(Raw!CC35&gt;7,(10^($IO$2*Raw!CB35))*(Raw!BN35))</f>
        <v>3.1028762252149424</v>
      </c>
      <c r="IR34">
        <f>IF(Raw!CC35&gt;7,(10^($IO$2*Raw!CB35))*(Raw!BO35))</f>
        <v>0.12380837451729979</v>
      </c>
      <c r="IT34" s="68" t="str">
        <f t="shared" si="30"/>
        <v xml:space="preserve"> </v>
      </c>
      <c r="IU34" s="68" t="b">
        <f>IF(Raw!CC35&lt;3.5,(Raw!C35)/((Raw!CC35*1000)^(1/3)))</f>
        <v>0</v>
      </c>
      <c r="IV34" s="68" t="b">
        <f>IF(Raw!CC35&lt;3.5,(10^($IT$2*Raw!CB35))*(Raw!D35))</f>
        <v>0</v>
      </c>
      <c r="IW34" s="68" t="b">
        <f>IF(Raw!CC35&lt;3.5,(10^($IT$2*Raw!CB35))*(Raw!E35))</f>
        <v>0</v>
      </c>
      <c r="IY34" s="68" t="str">
        <f t="shared" si="31"/>
        <v xml:space="preserve"> </v>
      </c>
      <c r="IZ34" s="74" t="b">
        <f>IF(Raw!CC35&lt;3.5,(Raw!C35)/((Raw!CC35*1000)^(1/3)))</f>
        <v>0</v>
      </c>
      <c r="JA34" s="68" t="b">
        <f>IF(Raw!CC35&lt;3.5,(10^($IY$2*Raw!CB35))*(Raw!F35))</f>
        <v>0</v>
      </c>
      <c r="JB34" s="68" t="b">
        <f>IF(Raw!CC35&lt;3.5,(10^($IY$2*Raw!CB35))*(Raw!G35))</f>
        <v>0</v>
      </c>
      <c r="JD34" s="68" t="str">
        <f t="shared" si="32"/>
        <v xml:space="preserve"> </v>
      </c>
      <c r="JE34" s="74" t="b">
        <f>IF(Raw!CC35&lt;3.5,(Raw!C35)/((Raw!CC35*1000)^(1/3)))</f>
        <v>0</v>
      </c>
      <c r="JF34" s="74" t="b">
        <f>IF(Raw!CC35&lt;3.5,(10^($JD$2*Raw!CB35))*(Raw!BJ35))</f>
        <v>0</v>
      </c>
      <c r="JG34" s="74" t="b">
        <f>IF(Raw!CC35&lt;3.5,(10^($JD$2*Raw!CB35))*(Raw!BK35))</f>
        <v>0</v>
      </c>
      <c r="JI34" s="68" t="str">
        <f t="shared" si="33"/>
        <v xml:space="preserve"> </v>
      </c>
      <c r="JJ34" s="74" t="b">
        <f>IF( AND( Raw!CC35&lt;3.5, ( (10^($JI$2*Raw!CB35))*(Raw!BM35) )/( (10^($JI$2*Raw!CB35))*(Raw!BL35))&lt;0.9 ),(Raw!C35)/((Raw!CC35*1000)^(1/3)) )</f>
        <v>0</v>
      </c>
      <c r="JK34" s="74" t="b">
        <f>IF( AND( Raw!CC35&lt;3.5, ( (10^($JI$2*Raw!CB35))*(Raw!BM35) )/( (10^($JI$2*Raw!CB35))*(Raw!BL35))&lt;0.9 ), (10^($JI$2*Raw!CB35))*(Raw!BL35) )</f>
        <v>0</v>
      </c>
      <c r="JL34" s="74" t="b">
        <f>IF( AND( Raw!CC35&lt;3.5, ( (10^($JI$2*Raw!CB35))*(Raw!BM35) )/( (10^($JI$2*Raw!CB35))*(Raw!BL35))&lt;0.9 ), (10^($JI$2*Raw!CB35))*(Raw!BM35) )</f>
        <v>0</v>
      </c>
      <c r="JN34" s="68" t="str">
        <f t="shared" si="34"/>
        <v xml:space="preserve"> </v>
      </c>
      <c r="JO34" s="74" t="b">
        <f>IF( AND( Raw!CC35&lt;3.5, ( (10^($JN$2*Raw!CB35))*(Raw!BO35) )/( (10^($JN$2*Raw!CB35))*(Raw!BN35))&lt;0.5 ),(Raw!C35)/((Raw!CC35*1000)^(1/3)))</f>
        <v>0</v>
      </c>
      <c r="JP34" s="74" t="b">
        <f>IF( AND( Raw!CC35&lt;3.5, ( (10^($JN$2*Raw!CB35))*(Raw!BO35) )/( (10^($JN$2*Raw!CB35))*(Raw!BN35))&lt;0.5 ),(10^($JN$2*Raw!CB35))*(Raw!BN35))</f>
        <v>0</v>
      </c>
      <c r="JQ34" s="74" t="b">
        <f>IF( AND( Raw!CC35&lt;3.5, ( (10^($JN$2*Raw!CB35))*(Raw!BO35) )/( (10^($JN$2*Raw!CB35))*(Raw!BN35))&lt;0.5 ),(10^($JN$2*Raw!CB35))*(Raw!BO35))</f>
        <v>0</v>
      </c>
      <c r="JS34">
        <v>380</v>
      </c>
      <c r="JW34">
        <v>380</v>
      </c>
      <c r="JX34">
        <v>1.8703196347032001</v>
      </c>
      <c r="JY34" s="76">
        <v>1.8703196347032001</v>
      </c>
      <c r="KA34">
        <v>380</v>
      </c>
      <c r="KB34">
        <v>1.8703196347032001</v>
      </c>
      <c r="KC34">
        <v>1.8703196347032001</v>
      </c>
      <c r="KQ34">
        <f>Raw!CC35*1000</f>
        <v>10170</v>
      </c>
      <c r="KR34">
        <f>Raw!N35</f>
        <v>5.6309572256011702</v>
      </c>
      <c r="KS34">
        <f>(1/ABS(Raw!BL35))*2</f>
        <v>0.15497792110231232</v>
      </c>
      <c r="KU34">
        <f>Raw!CC35*1000</f>
        <v>10170</v>
      </c>
      <c r="KV34">
        <f>Raw!N35</f>
        <v>5.6309572256011702</v>
      </c>
      <c r="KW34">
        <f>MIN(1/ABS(Raw!BN35)/2,0.8)</f>
        <v>0.1792679369474186</v>
      </c>
      <c r="KY34">
        <f>Raw!CC35*1000</f>
        <v>10170</v>
      </c>
      <c r="KZ34">
        <f>Raw!CP35</f>
        <v>5.5421774415009004</v>
      </c>
      <c r="LA34">
        <f t="shared" ref="LA34:LA65" si="66">KV34</f>
        <v>5.6309572256011702</v>
      </c>
      <c r="NJ34" s="76"/>
      <c r="NV34" s="76"/>
      <c r="OH34" s="76"/>
      <c r="OT34" s="76"/>
      <c r="PF34" s="76"/>
      <c r="PR34" s="76"/>
      <c r="QD34" s="76"/>
      <c r="QP34" s="76"/>
      <c r="RB34" s="76"/>
      <c r="RN34" s="76"/>
      <c r="RZ34" s="76"/>
      <c r="SL34" s="76"/>
      <c r="SX34" s="76"/>
      <c r="TJ34" s="76"/>
      <c r="TV34" s="76"/>
      <c r="UF34" t="b">
        <f>IF(Raw!CC35&lt;3.5,Raw!C35)</f>
        <v>0</v>
      </c>
      <c r="UH34">
        <f t="shared" si="49"/>
        <v>5658.8739545308663</v>
      </c>
      <c r="UI34">
        <f>UI3</f>
        <v>1</v>
      </c>
      <c r="UK34">
        <f>IF(Raw!CC35&gt;7,Raw!C35)</f>
        <v>2731.7581146637599</v>
      </c>
      <c r="UM34">
        <f t="shared" si="50"/>
        <v>11112.360579805214</v>
      </c>
      <c r="UN34">
        <f>UN3</f>
        <v>1</v>
      </c>
      <c r="UP34">
        <f>Raw!C35</f>
        <v>2731.7581146637599</v>
      </c>
      <c r="UR34">
        <f t="shared" si="51"/>
        <v>10821.376778277887</v>
      </c>
      <c r="US34">
        <f>US3</f>
        <v>1</v>
      </c>
      <c r="UU34" t="str">
        <f t="shared" si="54"/>
        <v xml:space="preserve"> </v>
      </c>
      <c r="UV34" t="b">
        <f>IF(AND(Raw!BL35&lt;$UU$3,Raw!BL35&gt;$UU$4),(Raw!C35)/((Raw!CC35*1000)^(1/3)))</f>
        <v>0</v>
      </c>
      <c r="UW34" t="b">
        <f>IF(AND(Raw!BL35&lt;$UU$3,Raw!BL35&gt;$UU$4),(10^($UU$2*Raw!CB35))*(Raw!D35))</f>
        <v>0</v>
      </c>
      <c r="UX34" t="b">
        <f>IF(AND(Raw!BL35&lt;$UU$3,Raw!BL35&gt;$UU$4),(10^($FM$2*Raw!CB35))*(Raw!E35))</f>
        <v>0</v>
      </c>
      <c r="UZ34">
        <f>Raw!C35</f>
        <v>2731.7581146637599</v>
      </c>
      <c r="VA34">
        <f>((LOG10(Raw!CC36))+ABS(LOG10(MIN(Raw!CC$3:$CC233)))+0.3)/5</f>
        <v>0.06</v>
      </c>
      <c r="VB34">
        <f>Raw!BQ35</f>
        <v>0.4</v>
      </c>
      <c r="VE34">
        <f>(Raw!C35)/((Raw!CC35)^(1/2))</f>
        <v>856.60728861347695</v>
      </c>
      <c r="VF34">
        <f>((LOG10(Raw!CC36))+ABS(LOG10(MIN(Raw!CC$3:$CC233)))+0.3)/5</f>
        <v>0.06</v>
      </c>
      <c r="VG34">
        <f>Raw!BQ35</f>
        <v>0.4</v>
      </c>
      <c r="VK34">
        <f>(Raw!C35)/((Raw!CC35)^(1/2))</f>
        <v>856.60728861347695</v>
      </c>
      <c r="VL34">
        <f>Raw!BZ35</f>
        <v>254.18359851837201</v>
      </c>
      <c r="VM34">
        <f>MIN(Raw!BL36/150,0.6)</f>
        <v>5.7932851836968065E-2</v>
      </c>
      <c r="VO34">
        <f>(Raw!C35)/((Raw!CC35)^(1/2))</f>
        <v>856.60728861347695</v>
      </c>
      <c r="VP34">
        <f>Raw!BZ35</f>
        <v>254.18359851837201</v>
      </c>
      <c r="VQ34">
        <f>MIN(Raw!BN36/50,0.6)</f>
        <v>6.2475402781436401E-2</v>
      </c>
      <c r="VS34">
        <f>(Raw!C35)/((Raw!CC35)^(1/2))</f>
        <v>856.60728861347695</v>
      </c>
      <c r="VT34">
        <f>Raw!BZ35</f>
        <v>254.18359851837201</v>
      </c>
      <c r="VU34">
        <f>(LOG10(Raw!AS36)-LOG10(MIN(Raw!AS$3:AS$200)) + 0.1)/10</f>
        <v>0.27138340336886702</v>
      </c>
      <c r="VW34">
        <f>Raw!CB35</f>
        <v>-4.6811999999999996</v>
      </c>
      <c r="VX34">
        <f>IF(ABS((Raw!BR35)-(Raw!CJ35))=343.0818,16.89,ABS((Raw!BR35)-(Raw!CJ35)))</f>
        <v>1.5364311356170219</v>
      </c>
      <c r="VY34">
        <f>(LOG10(Raw!C36)-LOG10(MIN(Raw!C$3:C$200)))/2</f>
        <v>0.31403719636477034</v>
      </c>
      <c r="WA34" s="78">
        <v>38875</v>
      </c>
      <c r="WB34">
        <f t="shared" ref="WB34:WB64" si="67">MONTH(WA34)</f>
        <v>6</v>
      </c>
      <c r="WF34">
        <v>0.19</v>
      </c>
      <c r="WG34">
        <f t="shared" ref="WG34:WG64" si="68">LOG10(WF34)</f>
        <v>-0.72124639904717103</v>
      </c>
      <c r="WN34">
        <f t="shared" si="36"/>
        <v>6400</v>
      </c>
      <c r="WO34">
        <f t="shared" ref="WO34:WO65" si="69">$WM$3+$WM$5*EXP(-WN34/$WM$7)</f>
        <v>1.2125987293841016</v>
      </c>
      <c r="WQ34">
        <f>Raw!BP35</f>
        <v>7.0000000000000007E-2</v>
      </c>
      <c r="WR34">
        <f>Raw!BZ35</f>
        <v>254.18359851837201</v>
      </c>
      <c r="WT34">
        <f>Raw!N35</f>
        <v>5.6309572256011702</v>
      </c>
      <c r="WU34">
        <f>Raw!CP35</f>
        <v>5.5421774415009004</v>
      </c>
      <c r="WV34">
        <f t="shared" ref="WV34:WV65" si="70">WU34-WT34</f>
        <v>-8.8779784100269765E-2</v>
      </c>
      <c r="WX34">
        <f>Raw!C35</f>
        <v>2731.7581146637599</v>
      </c>
      <c r="WY34">
        <f>Raw!BP35</f>
        <v>7.0000000000000007E-2</v>
      </c>
      <c r="WZ34">
        <f>((LOG10(Raw!CC36))+ABS(LOG10(MIN(Raw!CC$3:$CC233)))+0.3)/5</f>
        <v>0.06</v>
      </c>
      <c r="XD34">
        <f t="shared" si="37"/>
        <v>6400</v>
      </c>
      <c r="XE34">
        <f t="shared" ref="XE34:XE65" si="71">$XC$3+$XC$5*EXP(-XD34/$XC$7)</f>
        <v>6.7227585759283032E-2</v>
      </c>
      <c r="XG34">
        <f>(Raw!C35)/((Raw!CC35)^(1/2))</f>
        <v>856.60728861347695</v>
      </c>
      <c r="XH34">
        <f>Raw!BP35</f>
        <v>7.0000000000000007E-2</v>
      </c>
      <c r="XL34">
        <f t="shared" si="38"/>
        <v>6400</v>
      </c>
      <c r="XM34">
        <f t="shared" ref="XM34:XM65" si="72">$XK$3+$XK$5*EXP(-XL34/$XK$7)</f>
        <v>0.45563804628770288</v>
      </c>
      <c r="XR34">
        <f>Raw!CB35</f>
        <v>-4.6811999999999996</v>
      </c>
      <c r="XS34">
        <f>IF(ABS((Raw!BR35)-(Raw!CJ35))=343.0818,16.89,(Raw!BR35)-(Raw!CJ35))</f>
        <v>-1.5364311356170219</v>
      </c>
      <c r="XT34">
        <f>(LOG10(Raw!C36)-LOG10(MIN(Raw!C$3:C$200)))/2</f>
        <v>0.31403719636477034</v>
      </c>
      <c r="XW34">
        <f t="shared" si="39"/>
        <v>6400</v>
      </c>
      <c r="XX34">
        <f t="shared" ref="XX34:XX65" si="73">$XV$3+$XV$5*EXP(-XW34/$XV$7)</f>
        <v>3.740524104125651</v>
      </c>
      <c r="YC34">
        <v>2731.7581146637599</v>
      </c>
      <c r="YD34">
        <f>Raw!CC35</f>
        <v>10.17</v>
      </c>
      <c r="YE34">
        <f>((LOG10(Raw!CC36))+ABS(LOG10(MIN(Raw!CC$3:$CC233)))+0.3)/5</f>
        <v>0.06</v>
      </c>
      <c r="YF34">
        <v>0.52715945483690996</v>
      </c>
      <c r="YG34">
        <v>6.3854396271996405E-2</v>
      </c>
      <c r="YH34">
        <v>9.6483984774508105E-3</v>
      </c>
      <c r="YI34">
        <v>1.5981624372122501E-3</v>
      </c>
      <c r="YJ34">
        <v>2.33122720675422E-4</v>
      </c>
      <c r="YP34">
        <v>2</v>
      </c>
      <c r="YT34">
        <v>2731.7581146637599</v>
      </c>
      <c r="YU34">
        <v>10.17</v>
      </c>
      <c r="YV34" s="79">
        <v>4.30251335715476E-9</v>
      </c>
      <c r="ZE34">
        <v>2513.8756845333101</v>
      </c>
      <c r="ZF34">
        <v>7.5366677999688901E-3</v>
      </c>
      <c r="ZK34">
        <f t="shared" si="40"/>
        <v>6420</v>
      </c>
      <c r="ZL34" s="81">
        <f t="shared" ref="ZL34:ZL65" si="74">10^($ZJ$3+$ZJ$5*LOG10(ZK34))</f>
        <v>11202.969427907083</v>
      </c>
    </row>
    <row r="35" spans="1:688">
      <c r="A35" s="37">
        <f>Raw!CC36*1000</f>
        <v>20</v>
      </c>
      <c r="B35" s="37">
        <f>Raw!N36</f>
        <v>2.1075633211749998</v>
      </c>
      <c r="C35" s="37">
        <f>Raw!O36</f>
        <v>0.56610213404265697</v>
      </c>
      <c r="E35" s="37">
        <f>(Raw!C36)/((Raw!CC36*1000)^(1/2))</f>
        <v>306.44910711004286</v>
      </c>
      <c r="F35" s="37">
        <f>Raw!N36</f>
        <v>2.1075633211749998</v>
      </c>
      <c r="G35" s="37">
        <f>Raw!O36</f>
        <v>0.56610213404265697</v>
      </c>
      <c r="I35" s="37">
        <f>(Raw!C36)/((Raw!CC36*1000)^(1/3))</f>
        <v>504.88991152493969</v>
      </c>
      <c r="J35" s="37">
        <f>Raw!N36</f>
        <v>2.1075633211749998</v>
      </c>
      <c r="K35" s="37">
        <f>Raw!O36</f>
        <v>0.56610213404265697</v>
      </c>
      <c r="M35" s="39">
        <f>Raw!CC36*1000</f>
        <v>20</v>
      </c>
      <c r="N35" s="39">
        <f>1/(Raw!R36)</f>
        <v>3.4133333333333336</v>
      </c>
      <c r="O35" s="39">
        <f>IF(1/(Raw!R36-Raw!S36)-1/(Raw!R36+Raw!S36)&gt;0,1/(Raw!R36-Raw!S36)-1/(Raw!R36+Raw!S36),2)</f>
        <v>1.6003048851869996</v>
      </c>
      <c r="Q35" s="39">
        <f>(Raw!C36)/((Raw!CC36*1000)^(1/2))</f>
        <v>306.44910711004286</v>
      </c>
      <c r="R35" s="39">
        <f>1/(Raw!R36)</f>
        <v>3.4133333333333336</v>
      </c>
      <c r="S35" s="39">
        <f>IF(1/(Raw!R36-Raw!S36)-1/(Raw!R36+Raw!S36)&gt;0,1/(Raw!R36-Raw!S36)-1/(Raw!R36+Raw!S36),2)</f>
        <v>1.6003048851869996</v>
      </c>
      <c r="U35" s="39">
        <f>(Raw!C36)/((Raw!CC36*1000)^(1/3))</f>
        <v>504.88991152493969</v>
      </c>
      <c r="V35" s="39">
        <f>1/(Raw!R36)</f>
        <v>3.4133333333333336</v>
      </c>
      <c r="W35" s="39">
        <f>IF(1/(Raw!R36-Raw!S36)-1/(Raw!R36+Raw!S36)&gt;0,1/(Raw!R36-Raw!S36)-1/(Raw!R36+Raw!S36),2)</f>
        <v>1.6003048851869996</v>
      </c>
      <c r="Y35" s="41">
        <f>Raw!CC36*1000</f>
        <v>20</v>
      </c>
      <c r="Z35" s="41">
        <f>1/(Raw!AB36)</f>
        <v>3.4133333333333336</v>
      </c>
      <c r="AA35" s="41">
        <f>IF(1/(Raw!AB36-Raw!AC36)-1/(Raw!AB36+Raw!AC36)&gt;0,1/(Raw!AB36-Raw!AC36)-1/(Raw!AB36+Raw!AC36),5)</f>
        <v>1.7407972419019351</v>
      </c>
      <c r="AC35" s="41">
        <f>(Raw!C36)/((Raw!CC36*1000)^(1/2))</f>
        <v>306.44910711004286</v>
      </c>
      <c r="AD35" s="41">
        <f>1/(Raw!AB36)</f>
        <v>3.4133333333333336</v>
      </c>
      <c r="AE35" s="41">
        <f>IF(1/(Raw!AB36-Raw!AC36)-1/(Raw!AB36+Raw!AC36)&gt;0,1/(Raw!AB36-Raw!AC36)-1/(Raw!AB36+Raw!AC36),5)</f>
        <v>1.7407972419019351</v>
      </c>
      <c r="AG35" s="41">
        <f>(Raw!C36)/((Raw!CC36*1000)^(1/3))</f>
        <v>504.88991152493969</v>
      </c>
      <c r="AH35" s="41">
        <f>1/(Raw!AB36)</f>
        <v>3.4133333333333336</v>
      </c>
      <c r="AI35" s="41">
        <f>IF(1/(Raw!AB36-Raw!AC36)-1/(Raw!AB36+Raw!AC36)&gt;0,1/(Raw!AB36-Raw!AC36)-1/(Raw!AB36+Raw!AC36),5)</f>
        <v>1.7407972419019351</v>
      </c>
      <c r="AK35" s="43">
        <f>Raw!CC36*1000</f>
        <v>20</v>
      </c>
      <c r="AL35" s="43">
        <f>Raw!BL36</f>
        <v>8.6899277755452093</v>
      </c>
      <c r="AM35" s="43">
        <f>Raw!BM36</f>
        <v>6.9057929454381703</v>
      </c>
      <c r="AO35" s="43">
        <f>(Raw!C36)/((Raw!CC36*1000)^(1/2))</f>
        <v>306.44910711004286</v>
      </c>
      <c r="AP35" s="43">
        <f>Raw!BL36</f>
        <v>8.6899277755452093</v>
      </c>
      <c r="AQ35" s="43">
        <f>Raw!BM36</f>
        <v>6.9057929454381703</v>
      </c>
      <c r="AS35" s="43">
        <f>(Raw!C36)/((Raw!CC36*1000)^(1/3))</f>
        <v>504.88991152493969</v>
      </c>
      <c r="AT35" s="43">
        <f>Raw!BL36</f>
        <v>8.6899277755452093</v>
      </c>
      <c r="AU35" s="43">
        <f>Raw!BM36</f>
        <v>6.9057929454381703</v>
      </c>
      <c r="AW35" s="21">
        <f>Raw!CC36*1000</f>
        <v>20</v>
      </c>
      <c r="AX35" s="21">
        <f>Raw!BN36</f>
        <v>3.1237701390718202</v>
      </c>
      <c r="AY35" s="21">
        <f>Raw!BO36</f>
        <v>0.50323160521689403</v>
      </c>
      <c r="BA35" s="21">
        <f>(Raw!C36)/((Raw!CC36*1000)^(1/2))</f>
        <v>306.44910711004286</v>
      </c>
      <c r="BB35" s="21">
        <f>Raw!BN36</f>
        <v>3.1237701390718202</v>
      </c>
      <c r="BC35" s="21">
        <f>Raw!BO36</f>
        <v>0.50323160521689403</v>
      </c>
      <c r="BE35" s="21">
        <f>(Raw!C36)/((Raw!CC36*1000)^(1/3))</f>
        <v>504.88991152493969</v>
      </c>
      <c r="BF35" s="21">
        <f>Raw!BN36</f>
        <v>3.1237701390718202</v>
      </c>
      <c r="BG35" s="21">
        <f>Raw!BO36</f>
        <v>0.50323160521689403</v>
      </c>
      <c r="BI35" s="46">
        <f>Raw!C36</f>
        <v>1370.4820702843399</v>
      </c>
      <c r="BJ35" s="46">
        <f>(Raw!C36)/(Raw!CG36)</f>
        <v>0.26289700178099751</v>
      </c>
      <c r="BK35" s="46"/>
      <c r="BM35" s="47">
        <f>Raw!CC36*1000</f>
        <v>20</v>
      </c>
      <c r="BN35" s="47">
        <f>(Raw!C36)/(Raw!CG36)</f>
        <v>0.26289700178099751</v>
      </c>
      <c r="BO35" s="47"/>
      <c r="BQ35" s="46">
        <f>(Raw!C36)/((Raw!CC36*1000)^(1/2))</f>
        <v>306.44910711004286</v>
      </c>
      <c r="BR35" s="47">
        <f>(Raw!C36)/(Raw!CG36)</f>
        <v>0.26289700178099751</v>
      </c>
      <c r="BS35" s="47"/>
      <c r="BU35" s="49">
        <f>(Raw!C36)/((Raw!CC36*1000)^(1/3))</f>
        <v>504.88991152493969</v>
      </c>
      <c r="BV35" s="49">
        <f>(Raw!C36)/(Raw!CG36)</f>
        <v>0.26289700178099751</v>
      </c>
      <c r="BW35" s="49"/>
      <c r="BY35" s="51">
        <f>Raw!C36</f>
        <v>1370.4820702843399</v>
      </c>
      <c r="BZ35" s="51">
        <f>Raw!BS36</f>
        <v>0.35699999999999998</v>
      </c>
      <c r="CA35" s="51"/>
      <c r="CG35" s="55"/>
      <c r="CH35" s="55" t="e">
        <f t="shared" si="42"/>
        <v>#N/A</v>
      </c>
      <c r="CI35" s="55" t="e">
        <f>CI3</f>
        <v>#N/A</v>
      </c>
      <c r="CK35" s="55"/>
      <c r="CL35" s="55" t="e">
        <f t="shared" si="43"/>
        <v>#N/A</v>
      </c>
      <c r="CM35" s="55" t="e">
        <f>CM3</f>
        <v>#N/A</v>
      </c>
      <c r="CO35" s="57"/>
      <c r="CP35" s="57" t="e">
        <f t="shared" si="44"/>
        <v>#N/A</v>
      </c>
      <c r="CQ35" s="57" t="e">
        <f>CQ3</f>
        <v>#N/A</v>
      </c>
      <c r="CS35" s="57"/>
      <c r="CT35" s="57" t="e">
        <f t="shared" si="45"/>
        <v>#N/A</v>
      </c>
      <c r="CU35" s="57" t="e">
        <f>CU3</f>
        <v>#N/A</v>
      </c>
      <c r="CW35" s="57"/>
      <c r="CX35" s="57" t="e">
        <f t="shared" si="46"/>
        <v>#N/A</v>
      </c>
      <c r="CY35" s="57" t="e">
        <f>CY3</f>
        <v>#N/A</v>
      </c>
      <c r="DA35" s="57"/>
      <c r="DB35" s="57" t="e">
        <f t="shared" si="47"/>
        <v>#N/A</v>
      </c>
      <c r="DC35" s="57" t="e">
        <f>DC3</f>
        <v>#N/A</v>
      </c>
      <c r="DE35" s="57"/>
      <c r="DF35" s="57" t="e">
        <f t="shared" si="48"/>
        <v>#N/A</v>
      </c>
      <c r="DG35" s="57" t="e">
        <f>DG3</f>
        <v>#N/A</v>
      </c>
      <c r="DI35" s="59">
        <f t="shared" ref="DI35:DI66" si="75">DI34+150</f>
        <v>4960</v>
      </c>
      <c r="DJ35" s="59">
        <f t="shared" si="55"/>
        <v>7.7723866197065057</v>
      </c>
      <c r="DL35" s="25">
        <f t="shared" ref="DL35:DL66" si="76">DL34+150</f>
        <v>4960</v>
      </c>
      <c r="DM35" s="25">
        <f t="shared" si="56"/>
        <v>9.2738242257030112</v>
      </c>
      <c r="DO35" s="39">
        <f t="shared" si="57"/>
        <v>20</v>
      </c>
      <c r="DP35" s="39">
        <f t="shared" si="58"/>
        <v>3.4133333333333336</v>
      </c>
      <c r="DQ35" s="39">
        <f t="shared" si="59"/>
        <v>1.6003048851869996</v>
      </c>
      <c r="DS35" s="39">
        <f t="shared" si="60"/>
        <v>306.44910711004286</v>
      </c>
      <c r="DT35" s="39">
        <f t="shared" si="61"/>
        <v>3.4133333333333336</v>
      </c>
      <c r="DU35" s="39">
        <f t="shared" si="62"/>
        <v>1.6003048851869996</v>
      </c>
      <c r="DW35" s="39">
        <f t="shared" si="63"/>
        <v>504.88991152493969</v>
      </c>
      <c r="DX35" s="39">
        <f t="shared" si="64"/>
        <v>3.4133333333333336</v>
      </c>
      <c r="DY35" s="39">
        <f t="shared" si="65"/>
        <v>1.6003048851869996</v>
      </c>
      <c r="EA35" s="61">
        <f>Raw!N36</f>
        <v>2.1075633211749998</v>
      </c>
      <c r="EB35" s="61">
        <f>Raw!O36</f>
        <v>0.56610213404265697</v>
      </c>
      <c r="EC35" s="61">
        <f>1/Raw!R36</f>
        <v>3.4133333333333336</v>
      </c>
      <c r="ED35" s="61">
        <f>1/(Raw!R36-Raw!S36)-1/(Raw!R36+Raw!S36)</f>
        <v>1.6003048851869996</v>
      </c>
      <c r="EF35" s="62">
        <f>Raw!N36</f>
        <v>2.1075633211749998</v>
      </c>
      <c r="EG35" s="61">
        <f>Raw!O36</f>
        <v>0.56610213404265697</v>
      </c>
      <c r="EH35" s="61">
        <f>1/Raw!AB36</f>
        <v>3.4133333333333336</v>
      </c>
      <c r="EI35" s="61">
        <f>1/(Raw!AB36-Raw!AC36)-1/(Raw!AB36+Raw!AC36)</f>
        <v>1.7407972419019351</v>
      </c>
      <c r="EK35" s="37">
        <f>Raw!CB36</f>
        <v>-17.315300000000001</v>
      </c>
      <c r="EL35" s="72">
        <f>(Raw!C36)/(Raw!CG36)</f>
        <v>0.26289700178099751</v>
      </c>
      <c r="EN35" s="37">
        <f>Raw!BS36</f>
        <v>0.35699999999999998</v>
      </c>
      <c r="EO35" s="72">
        <f>(Raw!C36)/(Raw!CG36)</f>
        <v>0.26289700178099751</v>
      </c>
      <c r="EQ35" s="64">
        <f>(Raw!C36)/((Raw!CC36*1000)^(1/3))</f>
        <v>504.88991152493969</v>
      </c>
      <c r="ER35" s="64">
        <f>Raw!BZ36</f>
        <v>40.280612230300903</v>
      </c>
      <c r="ET35" s="64">
        <f>Raw!BN36</f>
        <v>3.1237701390718202</v>
      </c>
      <c r="EU35" s="64">
        <f>Raw!BZ36</f>
        <v>40.280612230300903</v>
      </c>
      <c r="EW35" s="66">
        <f>Raw!AI36</f>
        <v>1.21740152131327E-3</v>
      </c>
      <c r="EX35" s="66">
        <f>Raw!BZ36</f>
        <v>40.280612230300903</v>
      </c>
      <c r="EZ35" s="73">
        <f>Raw!AI36</f>
        <v>1.21740152131327E-3</v>
      </c>
      <c r="FA35" s="66">
        <f>Raw!F36</f>
        <v>5.2775858526384098E-2</v>
      </c>
      <c r="FB35" s="66">
        <f>Raw!G36</f>
        <v>2.4677295215065301E-2</v>
      </c>
      <c r="FD35" s="66">
        <f>(Raw!C36)/((Raw!CC36*1000)^(1/3))</f>
        <v>504.88991152493969</v>
      </c>
      <c r="FE35" s="66">
        <f>(Raw!BZ36)*(Raw!AI36)</f>
        <v>4.9037678608598229E-2</v>
      </c>
      <c r="FG35" s="59">
        <f>Raw!CJ36</f>
        <v>225.78233881877</v>
      </c>
      <c r="FH35" s="59">
        <f>Raw!BR36</f>
        <v>232.13399999999999</v>
      </c>
      <c r="FJ35" s="25">
        <f>Raw!CB36</f>
        <v>-17.315300000000001</v>
      </c>
      <c r="FK35" s="25">
        <f>(Raw!BR36)-(Raw!CJ36)</f>
        <v>6.3516611812299857</v>
      </c>
      <c r="FM35" s="68" t="str">
        <f t="shared" ref="FM35:FM66" si="77">IF(ROW()=2,-0.00869," ")</f>
        <v xml:space="preserve"> </v>
      </c>
      <c r="FN35" s="68">
        <f>(Raw!C36)/((Raw!CC36*1000)^(1/3))</f>
        <v>504.88991152493969</v>
      </c>
      <c r="FO35" s="68">
        <f>(10^($FM$2*Raw!CB36))*(Raw!D36)</f>
        <v>4.3761283116034784E-2</v>
      </c>
      <c r="FP35" s="68">
        <f>(10^($FM$2*Raw!CB36))*(Raw!E36)</f>
        <v>1.6839411156039395E-2</v>
      </c>
      <c r="FR35" s="68" t="str">
        <f t="shared" ref="FR35:FR66" si="78">IF(ROW()=2,-0.00859," ")</f>
        <v xml:space="preserve"> </v>
      </c>
      <c r="FS35" s="74">
        <f>(Raw!C36)/((Raw!CC36*1000)^(1/3))</f>
        <v>504.88991152493969</v>
      </c>
      <c r="FT35" s="68">
        <f>(10^($FR$2*Raw!CB36))*(Raw!F36)</f>
        <v>7.2113090113019765E-2</v>
      </c>
      <c r="FU35" s="68">
        <f>(10^($FR$2*Raw!CB36))*(Raw!G36)</f>
        <v>3.3719129603546789E-2</v>
      </c>
      <c r="FW35" s="68" t="str">
        <f t="shared" ref="FW35:FW66" si="79">IF(ROW()=2,-0.01713," ")</f>
        <v xml:space="preserve"> </v>
      </c>
      <c r="FX35" s="74">
        <f>(Raw!C36)/((Raw!CC36*1000)^(1/3))</f>
        <v>504.88991152493969</v>
      </c>
      <c r="FY35" s="74">
        <f>(10^($FW$2*Raw!CB36))*(Raw!BJ36)</f>
        <v>4.9710220096218774E-3</v>
      </c>
      <c r="FZ35" s="74">
        <f>(10^($FW$2*Raw!CB36))*(Raw!BK36)</f>
        <v>3.2800039624788242E-3</v>
      </c>
      <c r="GB35" s="68" t="str">
        <f t="shared" ref="GB35:GB66" si="80">IF(ROW()=2,-0.0047," ")</f>
        <v xml:space="preserve"> </v>
      </c>
      <c r="GC35" s="74">
        <f>IF(  ( (10^($FR$2*Raw!CB36))*(Raw!BM36) )/( (10^($FR$2*Raw!CB36))*(Raw!BL36))&lt;0.9,(Raw!C36)/((Raw!CC36*1000)^(1/3)) )</f>
        <v>504.88991152493969</v>
      </c>
      <c r="GD35" s="74">
        <f>IF(  ( (10^($FR$2*Raw!CB36))*(Raw!BM36) )/( (10^($FR$2*Raw!CB36))*(Raw!BL36))&lt;0.9, (10^($GB$2*Raw!CB36))*(Raw!BL36) )</f>
        <v>10.393501041755059</v>
      </c>
      <c r="GE35" s="74">
        <f>IF( ( (10^($FR$2*Raw!CB36))*(Raw!BM36) )/( (10^($FR$2*Raw!CB36))*(Raw!BL36))&lt;0.9, (10^($FR$2*Raw!CB36))*(Raw!BM36) )</f>
        <v>9.4360960272636021</v>
      </c>
      <c r="GG35" s="68" t="str">
        <f t="shared" ref="GG35:GG66" si="81">IF(ROW()=2,-0.01169," ")</f>
        <v xml:space="preserve"> </v>
      </c>
      <c r="GH35" s="74">
        <f>IF( ( (10^($GG$2*Raw!CB36))*(Raw!BO36) )/( (10^($GG$2*Raw!CB36))*(Raw!BN36))&lt;0.5,(Raw!C36)/((Raw!CC36*1000)^(1/3)))</f>
        <v>504.88991152493969</v>
      </c>
      <c r="GI35" s="74">
        <f>IF( ( (10^($GG$2*Raw!CB36))*(Raw!BO36) )/( (10^($GG$2*Raw!CB36))*(Raw!BN36))&lt;0.5,(10^($GG$2*Raw!CB36))*(Raw!BN36))</f>
        <v>4.1376326865101181</v>
      </c>
      <c r="GJ35" s="74">
        <f>IF( ( (10^($GG$2*Raw!CB36))*(Raw!BO36) )/( (10^($GG$2*Raw!CB36))*(Raw!BN36))&lt;0.5,(10^($GG$2*Raw!CB36))*(Raw!BO36))</f>
        <v>0.66656234163537598</v>
      </c>
      <c r="GL35">
        <f>(Raw!C36)/((Raw!CC36*1000)^(1/3))</f>
        <v>504.88991152493969</v>
      </c>
      <c r="GM35" s="75">
        <f>Raw!U36</f>
        <v>0.33203125</v>
      </c>
      <c r="GN35" s="75">
        <f>(LOG(Raw!CC36)+5)/25</f>
        <v>0.13204119982655926</v>
      </c>
      <c r="GO35">
        <f>(Raw!C36)/((Raw!CC36*1000)^(1/3))</f>
        <v>504.88991152493969</v>
      </c>
      <c r="GP35" s="75">
        <f>Raw!W36</f>
        <v>0.37109375</v>
      </c>
      <c r="GR35">
        <f>(Raw!C36)/((Raw!CC36*1000)^(1/3))</f>
        <v>504.88991152493969</v>
      </c>
      <c r="GS35" s="75">
        <f>Raw!AE36</f>
        <v>0.33203125</v>
      </c>
      <c r="GU35">
        <f>(Raw!C36)/((Raw!CC36*1000)^(1/3))</f>
        <v>504.88991152493969</v>
      </c>
      <c r="GV35" s="75">
        <f>Raw!AG36</f>
        <v>0.37109375</v>
      </c>
      <c r="GX35">
        <f>(Raw!C36)/((Raw!CC36*1000)^(1/3))</f>
        <v>504.88991152493969</v>
      </c>
      <c r="GY35">
        <f>Raw!BQ36</f>
        <v>1.3</v>
      </c>
      <c r="HA35">
        <f>Raw!C36</f>
        <v>1370.4820702843399</v>
      </c>
      <c r="HB35" s="75">
        <f>Raw!U36</f>
        <v>0.33203125</v>
      </c>
      <c r="HC35" s="4"/>
      <c r="HD35">
        <f>Raw!C36</f>
        <v>1370.4820702843399</v>
      </c>
      <c r="HE35" s="75">
        <f>Raw!W36</f>
        <v>0.37109375</v>
      </c>
      <c r="HG35">
        <f>Raw!C36</f>
        <v>1370.4820702843399</v>
      </c>
      <c r="HH35" s="75">
        <f>Raw!AE36</f>
        <v>0.33203125</v>
      </c>
      <c r="HJ35">
        <f>Raw!C36</f>
        <v>1370.4820702843399</v>
      </c>
      <c r="HK35" s="75">
        <f>Raw!AG36</f>
        <v>0.37109375</v>
      </c>
      <c r="HM35">
        <f>Raw!C36</f>
        <v>1370.4820702843399</v>
      </c>
      <c r="HN35">
        <f>Raw!BQ36</f>
        <v>1.3</v>
      </c>
      <c r="HP35">
        <f>Raw!CC36*1000</f>
        <v>20</v>
      </c>
      <c r="HQ35">
        <f>Raw!N36</f>
        <v>2.1075633211749998</v>
      </c>
      <c r="HR35">
        <f>MIN(ABS(Raw!CB36)/100,0.3)</f>
        <v>0.173153</v>
      </c>
      <c r="HS35" t="str">
        <f>IF( Raw!CB36&gt;0,"@rgb(255,0,0)","@rgb(0,128,255)" )</f>
        <v>@rgb(0,128,255)</v>
      </c>
      <c r="HU35" t="str">
        <f t="shared" ref="HU35:HU66" si="82">IF(ROW()=2,-0.00869," ")</f>
        <v xml:space="preserve"> </v>
      </c>
      <c r="HV35" t="b">
        <f>IF(Raw!CC36&gt;7,(Raw!C36)/((Raw!CC36*1000)^(1/3)))</f>
        <v>0</v>
      </c>
      <c r="HW35" t="b">
        <f>IF(Raw!CC36&gt;7,(10^($FM$2*Raw!CB36))*(Raw!D36))</f>
        <v>0</v>
      </c>
      <c r="HX35" t="b">
        <f>IF(Raw!CC36&gt;7,(10^($HU$2*Raw!CB36))*(Raw!E36))</f>
        <v>0</v>
      </c>
      <c r="IA35" t="b">
        <f>IF(Raw!CC36&gt;7,(Raw!C36)/((Raw!CC36*1000)^(1/3)))</f>
        <v>0</v>
      </c>
      <c r="IB35" t="b">
        <f>IF(Raw!CC36&gt;7,(10^($HZ$2*Raw!CB36))*(Raw!F36))</f>
        <v>0</v>
      </c>
      <c r="IC35" t="b">
        <f>IF(Raw!CC36&gt;7,(10^($HZ$2*Raw!CB36))*(Raw!G36))</f>
        <v>0</v>
      </c>
      <c r="IF35" t="b">
        <f>IF(Raw!CC36&gt;7,(Raw!C36)/((Raw!CC36*1000)^(1/3)))</f>
        <v>0</v>
      </c>
      <c r="IG35" t="b">
        <f>IF(Raw!CC36&gt;7,(10^($IE$2*Raw!CB36))*(Raw!BJ36))</f>
        <v>0</v>
      </c>
      <c r="IH35" t="b">
        <f>IF(Raw!CC36&gt;7,(10^($IE$2*Raw!CB36))*(Raw!BK36))</f>
        <v>0</v>
      </c>
      <c r="IJ35" t="str">
        <f t="shared" ref="IJ35:IJ66" si="83">IF(ROW()=2,-0.0047," ")</f>
        <v xml:space="preserve"> </v>
      </c>
      <c r="IK35" t="b">
        <f>IF(Raw!CC36&gt;7,(Raw!C36)/((Raw!CC36*1000)^(1/3)))</f>
        <v>0</v>
      </c>
      <c r="IL35" t="b">
        <f>IF(Raw!CC36&gt;7,(10^($IJ$2*Raw!CB36))*(Raw!BL36))</f>
        <v>0</v>
      </c>
      <c r="IM35" t="b">
        <f>IF(Raw!CC36&gt;7,(10^($IJ$2*Raw!CB36))*(Raw!BM36))</f>
        <v>0</v>
      </c>
      <c r="IO35" t="str">
        <f t="shared" ref="IO35:IO66" si="84">IF(ROW()=2,-0.01169," ")</f>
        <v xml:space="preserve"> </v>
      </c>
      <c r="IP35" t="b">
        <f>IF(Raw!CC36&gt;7,(Raw!C36)/((Raw!CC36*1000)^(1/3)))</f>
        <v>0</v>
      </c>
      <c r="IQ35" t="b">
        <f>IF(Raw!CC36&gt;7,(10^($IO$2*Raw!CB36))*(Raw!BN36))</f>
        <v>0</v>
      </c>
      <c r="IR35" t="b">
        <f>IF(Raw!CC36&gt;7,(10^($IO$2*Raw!CB36))*(Raw!BO36))</f>
        <v>0</v>
      </c>
      <c r="IT35" s="68" t="str">
        <f t="shared" ref="IT35:IT66" si="85">IF(ROW()=2,-0.00869," ")</f>
        <v xml:space="preserve"> </v>
      </c>
      <c r="IU35" s="68">
        <f>IF(Raw!CC36&lt;3.5,(Raw!C36)/((Raw!CC36*1000)^(1/3)))</f>
        <v>504.88991152493969</v>
      </c>
      <c r="IV35" s="68">
        <f>IF(Raw!CC36&lt;3.5,(10^($IT$2*Raw!CB36))*(Raw!D36))</f>
        <v>4.3361822603706593E-2</v>
      </c>
      <c r="IW35" s="68">
        <f>IF(Raw!CC36&lt;3.5,(10^($IT$2*Raw!CB36))*(Raw!E36))</f>
        <v>1.6685698117281812E-2</v>
      </c>
      <c r="IY35" s="68" t="str">
        <f t="shared" ref="IY35:IY66" si="86">IF(ROW()=2,-0.00859," ")</f>
        <v xml:space="preserve"> </v>
      </c>
      <c r="IZ35" s="74">
        <f>IF(Raw!CC36&lt;3.5,(Raw!C36)/((Raw!CC36*1000)^(1/3)))</f>
        <v>504.88991152493969</v>
      </c>
      <c r="JA35" s="68">
        <f>IF(Raw!CC36&lt;3.5,(10^($IY$2*Raw!CB36))*(Raw!F36))</f>
        <v>7.1312526292217557E-2</v>
      </c>
      <c r="JB35" s="68">
        <f>IF(Raw!CC36&lt;3.5,(10^($IY$2*Raw!CB36))*(Raw!G36))</f>
        <v>3.3344796522170955E-2</v>
      </c>
      <c r="JD35" s="68" t="str">
        <f t="shared" ref="JD35:JD66" si="87">IF(ROW()=2,-0.01713," ")</f>
        <v xml:space="preserve"> </v>
      </c>
      <c r="JE35" s="74">
        <f>IF(Raw!CC36&lt;3.5,(Raw!C36)/((Raw!CC36*1000)^(1/3)))</f>
        <v>504.88991152493969</v>
      </c>
      <c r="JF35" s="74">
        <f>IF(Raw!CC36&lt;3.5,(10^($JD$2*Raw!CB36))*(Raw!BJ36))</f>
        <v>5.1198708746381097E-3</v>
      </c>
      <c r="JG35" s="74">
        <f>IF(Raw!CC36&lt;3.5,(10^($JD$2*Raw!CB36))*(Raw!BK36))</f>
        <v>3.3782181458235595E-3</v>
      </c>
      <c r="JI35" s="68" t="str">
        <f t="shared" ref="JI35:JI66" si="88">IF(ROW()=2,-0.0047," ")</f>
        <v xml:space="preserve"> </v>
      </c>
      <c r="JJ35" s="74">
        <f>IF( AND( Raw!CC36&lt;3.5, ( (10^($JI$2*Raw!CB36))*(Raw!BM36) )/( (10^($JI$2*Raw!CB36))*(Raw!BL36))&lt;0.9 ),(Raw!C36)/((Raw!CC36*1000)^(1/3)) )</f>
        <v>504.88991152493969</v>
      </c>
      <c r="JK35" s="74">
        <f>IF( AND( Raw!CC36&lt;3.5, ( (10^($JI$2*Raw!CB36))*(Raw!BM36) )/( (10^($JI$2*Raw!CB36))*(Raw!BL36))&lt;0.9 ), (10^($JI$2*Raw!CB36))*(Raw!BL36) )</f>
        <v>9.4450691947541845</v>
      </c>
      <c r="JL35" s="74">
        <f>IF( AND( Raw!CC36&lt;3.5, ( (10^($JI$2*Raw!CB36))*(Raw!BM36) )/( (10^($JI$2*Raw!CB36))*(Raw!BL36))&lt;0.9 ), (10^($JI$2*Raw!CB36))*(Raw!BM36) )</f>
        <v>7.5058957794636614</v>
      </c>
      <c r="JN35" s="68" t="str">
        <f t="shared" ref="JN35:JN66" si="89">IF(ROW()=2,-0.01169," ")</f>
        <v xml:space="preserve"> </v>
      </c>
      <c r="JO35" s="74">
        <f>IF( AND( Raw!CC36&lt;3.5, ( (10^($JN$2*Raw!CB36))*(Raw!BO36) )/( (10^($JN$2*Raw!CB36))*(Raw!BN36))&lt;0.5 ),(Raw!C36)/((Raw!CC36*1000)^(1/3)))</f>
        <v>504.88991152493969</v>
      </c>
      <c r="JP35" s="74">
        <f>IF( AND( Raw!CC36&lt;3.5, ( (10^($JN$2*Raw!CB36))*(Raw!BO36) )/( (10^($JN$2*Raw!CB36))*(Raw!BN36))&lt;0.5 ),(10^($JN$2*Raw!CB36))*(Raw!BN36))</f>
        <v>3.2314472733981954</v>
      </c>
      <c r="JQ35" s="74">
        <f>IF( AND( Raw!CC36&lt;3.5, ( (10^($JN$2*Raw!CB36))*(Raw!BO36) )/( (10^($JN$2*Raw!CB36))*(Raw!BN36))&lt;0.5 ),(10^($JN$2*Raw!CB36))*(Raw!BO36))</f>
        <v>0.52057812392339453</v>
      </c>
      <c r="JS35">
        <v>190</v>
      </c>
      <c r="JW35">
        <v>190</v>
      </c>
      <c r="JX35">
        <v>3.70678733031674</v>
      </c>
      <c r="JY35">
        <v>3.70678733031674</v>
      </c>
      <c r="KA35">
        <v>190</v>
      </c>
      <c r="KB35">
        <v>3.70678733031674</v>
      </c>
      <c r="KC35">
        <v>3.70678733031674</v>
      </c>
      <c r="KQ35">
        <f>Raw!CC36*1000</f>
        <v>20</v>
      </c>
      <c r="KR35">
        <f>Raw!N36</f>
        <v>2.1075633211749998</v>
      </c>
      <c r="KS35">
        <f>(1/ABS(Raw!BL36))*2</f>
        <v>0.23015151007679338</v>
      </c>
      <c r="KU35">
        <f>Raw!CC36*1000</f>
        <v>20</v>
      </c>
      <c r="KV35">
        <f>Raw!N36</f>
        <v>2.1075633211749998</v>
      </c>
      <c r="KW35">
        <f>MIN(1/ABS(Raw!BN36)/2,0.8)</f>
        <v>0.1600629936710283</v>
      </c>
      <c r="KY35">
        <f>Raw!CC36*1000</f>
        <v>20</v>
      </c>
      <c r="KZ35">
        <f>Raw!CP36</f>
        <v>1.9773295985896799</v>
      </c>
      <c r="LA35">
        <f t="shared" si="66"/>
        <v>2.1075633211749998</v>
      </c>
      <c r="NJ35" s="76"/>
      <c r="NV35" s="76"/>
      <c r="OH35" s="76"/>
      <c r="OT35" s="76"/>
      <c r="PF35" s="76"/>
      <c r="PR35" s="76"/>
      <c r="QD35" s="76"/>
      <c r="QP35" s="76"/>
      <c r="RB35" s="76"/>
      <c r="RN35" s="76"/>
      <c r="RZ35" s="76"/>
      <c r="SL35" s="76"/>
      <c r="SX35" s="76"/>
      <c r="TJ35" s="76"/>
      <c r="TV35" s="76"/>
      <c r="UF35">
        <f>IF(Raw!CC36&lt;3.5,Raw!C36)</f>
        <v>1370.4820702843399</v>
      </c>
      <c r="UH35">
        <f t="shared" si="49"/>
        <v>5831.0085982254104</v>
      </c>
      <c r="UI35">
        <f>UI3</f>
        <v>1</v>
      </c>
      <c r="UK35" t="b">
        <f>IF(Raw!CC36&gt;7,Raw!C36)</f>
        <v>0</v>
      </c>
      <c r="UM35">
        <f t="shared" si="50"/>
        <v>11435.712635730397</v>
      </c>
      <c r="UN35">
        <f>UN3</f>
        <v>1</v>
      </c>
      <c r="UP35">
        <f>Raw!C36</f>
        <v>1370.4820702843399</v>
      </c>
      <c r="UR35">
        <f t="shared" si="51"/>
        <v>11160.04377112556</v>
      </c>
      <c r="US35">
        <f>US3</f>
        <v>1</v>
      </c>
      <c r="UU35" t="str">
        <f t="shared" si="54"/>
        <v xml:space="preserve"> </v>
      </c>
      <c r="UV35" t="b">
        <f>IF(AND(Raw!BL36&lt;$UU$3,Raw!BL36&gt;$UU$4),(Raw!C36)/((Raw!CC36*1000)^(1/3)))</f>
        <v>0</v>
      </c>
      <c r="UW35" t="b">
        <f>IF(AND(Raw!BL36&lt;$UU$3,Raw!BL36&gt;$UU$4),(10^($UU$2*Raw!CB36))*(Raw!D36))</f>
        <v>0</v>
      </c>
      <c r="UX35" t="b">
        <f>IF(AND(Raw!BL36&lt;$UU$3,Raw!BL36&gt;$UU$4),(10^($FM$2*Raw!CB36))*(Raw!E36))</f>
        <v>0</v>
      </c>
      <c r="UZ35">
        <f>Raw!C36</f>
        <v>1370.4820702843399</v>
      </c>
      <c r="VA35">
        <f>((LOG10(Raw!CC37))+ABS(LOG10(MIN(Raw!CC$3:$CC234)))+0.3)/5</f>
        <v>0.06</v>
      </c>
      <c r="VB35">
        <f>Raw!BQ36</f>
        <v>1.3</v>
      </c>
      <c r="VE35">
        <f>(Raw!C36)/((Raw!CC36)^(1/2))</f>
        <v>9690.7716539263547</v>
      </c>
      <c r="VF35">
        <f>((LOG10(Raw!CC37))+ABS(LOG10(MIN(Raw!CC$3:$CC234)))+0.3)/5</f>
        <v>0.06</v>
      </c>
      <c r="VG35">
        <f>Raw!BQ36</f>
        <v>1.3</v>
      </c>
      <c r="VK35">
        <f>(Raw!C36)/((Raw!CC36)^(1/2))</f>
        <v>9690.7716539263547</v>
      </c>
      <c r="VL35">
        <f>Raw!BZ36</f>
        <v>40.280612230300903</v>
      </c>
      <c r="VM35">
        <f>MIN(Raw!BL37/150,0.6)</f>
        <v>0.109082823263044</v>
      </c>
      <c r="VO35">
        <f>(Raw!C36)/((Raw!CC36)^(1/2))</f>
        <v>9690.7716539263547</v>
      </c>
      <c r="VP35">
        <f>Raw!BZ36</f>
        <v>40.280612230300903</v>
      </c>
      <c r="VQ35">
        <f>MIN(Raw!BN37/50,0.6)</f>
        <v>0.1157613370446286</v>
      </c>
      <c r="VS35">
        <f>(Raw!C36)/((Raw!CC36)^(1/2))</f>
        <v>9690.7716539263547</v>
      </c>
      <c r="VT35">
        <f>Raw!BZ36</f>
        <v>40.280612230300903</v>
      </c>
      <c r="VU35">
        <f>(LOG10(Raw!AS37)-LOG10(MIN(Raw!AS$3:AS$200)) + 0.1)/10</f>
        <v>0.28682923930478921</v>
      </c>
      <c r="VW35">
        <f>Raw!CB36</f>
        <v>-17.315300000000001</v>
      </c>
      <c r="VX35">
        <f>IF(ABS((Raw!BR36)-(Raw!CJ36))=343.0818,16.89,ABS((Raw!BR36)-(Raw!CJ36)))</f>
        <v>6.3516611812299857</v>
      </c>
      <c r="VY35">
        <f>(LOG10(Raw!C37)-LOG10(MIN(Raw!C$3:C$200)))/2</f>
        <v>0.25324539704612969</v>
      </c>
      <c r="WA35" s="78">
        <v>38858</v>
      </c>
      <c r="WB35">
        <f t="shared" si="67"/>
        <v>5</v>
      </c>
      <c r="WF35">
        <v>0.6</v>
      </c>
      <c r="WG35">
        <f t="shared" si="68"/>
        <v>-0.22184874961635639</v>
      </c>
      <c r="WN35">
        <f t="shared" ref="WN35:WN66" si="90">WN34+200</f>
        <v>6600</v>
      </c>
      <c r="WO35">
        <f t="shared" si="69"/>
        <v>1.142161040498092</v>
      </c>
      <c r="WQ35">
        <f>Raw!BP36</f>
        <v>0.09</v>
      </c>
      <c r="WR35">
        <f>Raw!BZ36</f>
        <v>40.280612230300903</v>
      </c>
      <c r="WT35">
        <f>Raw!N36</f>
        <v>2.1075633211749998</v>
      </c>
      <c r="WU35">
        <f>Raw!CP36</f>
        <v>1.9773295985896799</v>
      </c>
      <c r="WV35">
        <f t="shared" si="70"/>
        <v>-0.13023372258531984</v>
      </c>
      <c r="WX35">
        <f>Raw!C36</f>
        <v>1370.4820702843399</v>
      </c>
      <c r="WY35">
        <f>Raw!BP36</f>
        <v>0.09</v>
      </c>
      <c r="WZ35">
        <f>((LOG10(Raw!CC37))+ABS(LOG10(MIN(Raw!CC$3:$CC234)))+0.3)/5</f>
        <v>0.06</v>
      </c>
      <c r="XD35">
        <f t="shared" ref="XD35:XD66" si="91">XD34+200</f>
        <v>6600</v>
      </c>
      <c r="XE35">
        <f t="shared" si="71"/>
        <v>6.5130809315697966E-2</v>
      </c>
      <c r="XG35">
        <f>(Raw!C36)/((Raw!CC36)^(1/2))</f>
        <v>9690.7716539263547</v>
      </c>
      <c r="XH35">
        <f>Raw!BP36</f>
        <v>0.09</v>
      </c>
      <c r="XL35">
        <f t="shared" ref="XL35:XL66" si="92">XL34+200</f>
        <v>6600</v>
      </c>
      <c r="XM35">
        <f t="shared" si="72"/>
        <v>0.44098093600413885</v>
      </c>
      <c r="XR35">
        <f>Raw!CB36</f>
        <v>-17.315300000000001</v>
      </c>
      <c r="XS35">
        <f>IF(ABS((Raw!BR36)-(Raw!CJ36))=343.0818,16.89,(Raw!BR36)-(Raw!CJ36))</f>
        <v>6.3516611812299857</v>
      </c>
      <c r="XT35">
        <f>(LOG10(Raw!C37)-LOG10(MIN(Raw!C$3:C$200)))/2</f>
        <v>0.25324539704612969</v>
      </c>
      <c r="XW35">
        <f t="shared" ref="XW35:XW66" si="93">XW34+200</f>
        <v>6600</v>
      </c>
      <c r="XX35">
        <f t="shared" si="73"/>
        <v>3.6098912202322144</v>
      </c>
      <c r="YC35">
        <v>1370.4820702843399</v>
      </c>
      <c r="YD35">
        <f>Raw!CC36</f>
        <v>0.02</v>
      </c>
      <c r="YE35">
        <f>((LOG10(Raw!CC37))+ABS(LOG10(MIN(Raw!CC$3:$CC234)))+0.3)/5</f>
        <v>0.06</v>
      </c>
      <c r="YF35">
        <v>9.4599099284295995E-3</v>
      </c>
      <c r="YG35">
        <v>2.8512942251487702E-3</v>
      </c>
      <c r="YH35">
        <v>9.3119451887022802E-4</v>
      </c>
      <c r="YI35">
        <v>3.0072243780866E-4</v>
      </c>
      <c r="YJ35" s="10" t="s">
        <v>812</v>
      </c>
      <c r="YP35">
        <v>1</v>
      </c>
      <c r="YT35">
        <v>1370.4820702843399</v>
      </c>
      <c r="YU35">
        <v>0.02</v>
      </c>
      <c r="YV35" s="79">
        <v>1.4148888198734399E-8</v>
      </c>
      <c r="ZE35">
        <v>4191.0927784832202</v>
      </c>
      <c r="ZF35">
        <v>1.5103494095900699E-2</v>
      </c>
      <c r="ZK35">
        <f t="shared" ref="ZK35:ZK66" si="94">ZK34+200</f>
        <v>6620</v>
      </c>
      <c r="ZL35" s="81">
        <f t="shared" si="74"/>
        <v>11316.592685177058</v>
      </c>
    </row>
    <row r="36" spans="1:688">
      <c r="A36" s="37">
        <f>Raw!CC37*1000</f>
        <v>20</v>
      </c>
      <c r="B36" s="37">
        <f>Raw!N37</f>
        <v>2.1678735133855902</v>
      </c>
      <c r="C36" s="37">
        <f>Raw!O37</f>
        <v>0.23040137392681001</v>
      </c>
      <c r="E36" s="37">
        <f>(Raw!C37)/((Raw!CC37*1000)^(1/2))</f>
        <v>231.6193090184056</v>
      </c>
      <c r="F36" s="37">
        <f>Raw!N37</f>
        <v>2.1678735133855902</v>
      </c>
      <c r="G36" s="37">
        <f>Raw!O37</f>
        <v>0.23040137392681001</v>
      </c>
      <c r="I36" s="37">
        <f>(Raw!C37)/((Raw!CC37*1000)^(1/3))</f>
        <v>381.60415457101544</v>
      </c>
      <c r="J36" s="37">
        <f>Raw!N37</f>
        <v>2.1678735133855902</v>
      </c>
      <c r="K36" s="37">
        <f>Raw!O37</f>
        <v>0.23040137392681001</v>
      </c>
      <c r="M36" s="39">
        <f>Raw!CC37*1000</f>
        <v>20</v>
      </c>
      <c r="N36" s="39">
        <f>1/(Raw!R37)</f>
        <v>2.5924050632911393</v>
      </c>
      <c r="O36" s="39">
        <f>IF(1/(Raw!R37-Raw!S37)-1/(Raw!R37+Raw!S37)&gt;0,1/(Raw!R37-Raw!S37)-1/(Raw!R37+Raw!S37),2)</f>
        <v>4.3199921833263044E-2</v>
      </c>
      <c r="Q36" s="39">
        <f>(Raw!C37)/((Raw!CC37*1000)^(1/2))</f>
        <v>231.6193090184056</v>
      </c>
      <c r="R36" s="39">
        <f>1/(Raw!R37)</f>
        <v>2.5924050632911393</v>
      </c>
      <c r="S36" s="39">
        <f>IF(1/(Raw!R37-Raw!S37)-1/(Raw!R37+Raw!S37)&gt;0,1/(Raw!R37-Raw!S37)-1/(Raw!R37+Raw!S37),2)</f>
        <v>4.3199921833263044E-2</v>
      </c>
      <c r="U36" s="39">
        <f>(Raw!C37)/((Raw!CC37*1000)^(1/3))</f>
        <v>381.60415457101544</v>
      </c>
      <c r="V36" s="39">
        <f>1/(Raw!R37)</f>
        <v>2.5924050632911393</v>
      </c>
      <c r="W36" s="39">
        <f>IF(1/(Raw!R37-Raw!S37)-1/(Raw!R37+Raw!S37)&gt;0,1/(Raw!R37-Raw!S37)-1/(Raw!R37+Raw!S37),2)</f>
        <v>4.3199921833263044E-2</v>
      </c>
      <c r="Y36" s="41">
        <f>Raw!CC37*1000</f>
        <v>20</v>
      </c>
      <c r="Z36" s="41">
        <f>1/(Raw!AB37)</f>
        <v>2.8444444444444446</v>
      </c>
      <c r="AA36" s="41">
        <f>IF(1/(Raw!AB37-Raw!AC37)-1/(Raw!AB37+Raw!AC37)&gt;0,1/(Raw!AB37-Raw!AC37)-1/(Raw!AB37+Raw!AC37),5)</f>
        <v>0.10832156197183274</v>
      </c>
      <c r="AC36" s="41">
        <f>(Raw!C37)/((Raw!CC37*1000)^(1/2))</f>
        <v>231.6193090184056</v>
      </c>
      <c r="AD36" s="41">
        <f>1/(Raw!AB37)</f>
        <v>2.8444444444444446</v>
      </c>
      <c r="AE36" s="41">
        <f>IF(1/(Raw!AB37-Raw!AC37)-1/(Raw!AB37+Raw!AC37)&gt;0,1/(Raw!AB37-Raw!AC37)-1/(Raw!AB37+Raw!AC37),5)</f>
        <v>0.10832156197183274</v>
      </c>
      <c r="AG36" s="41">
        <f>(Raw!C37)/((Raw!CC37*1000)^(1/3))</f>
        <v>381.60415457101544</v>
      </c>
      <c r="AH36" s="41">
        <f>1/(Raw!AB37)</f>
        <v>2.8444444444444446</v>
      </c>
      <c r="AI36" s="41">
        <f>IF(1/(Raw!AB37-Raw!AC37)-1/(Raw!AB37+Raw!AC37)&gt;0,1/(Raw!AB37-Raw!AC37)-1/(Raw!AB37+Raw!AC37),5)</f>
        <v>0.10832156197183274</v>
      </c>
      <c r="AK36" s="43">
        <f>Raw!CC37*1000</f>
        <v>20</v>
      </c>
      <c r="AL36" s="43">
        <f>Raw!BL37</f>
        <v>16.362423489456599</v>
      </c>
      <c r="AM36" s="43">
        <f>Raw!BM37</f>
        <v>11.4531963783778</v>
      </c>
      <c r="AO36" s="43">
        <f>(Raw!C37)/((Raw!CC37*1000)^(1/2))</f>
        <v>231.6193090184056</v>
      </c>
      <c r="AP36" s="43">
        <f>Raw!BL37</f>
        <v>16.362423489456599</v>
      </c>
      <c r="AQ36" s="43">
        <f>Raw!BM37</f>
        <v>11.4531963783778</v>
      </c>
      <c r="AS36" s="43">
        <f>(Raw!C37)/((Raw!CC37*1000)^(1/3))</f>
        <v>381.60415457101544</v>
      </c>
      <c r="AT36" s="43">
        <f>Raw!BL37</f>
        <v>16.362423489456599</v>
      </c>
      <c r="AU36" s="43">
        <f>Raw!BM37</f>
        <v>11.4531963783778</v>
      </c>
      <c r="AW36" s="21">
        <f>Raw!CC37*1000</f>
        <v>20</v>
      </c>
      <c r="AX36" s="21">
        <f>Raw!BN37</f>
        <v>5.78806685223143</v>
      </c>
      <c r="AY36" s="21">
        <f>Raw!BO37</f>
        <v>0.500747178407007</v>
      </c>
      <c r="BA36" s="21">
        <f>(Raw!C37)/((Raw!CC37*1000)^(1/2))</f>
        <v>231.6193090184056</v>
      </c>
      <c r="BB36" s="21">
        <f>Raw!BN37</f>
        <v>5.78806685223143</v>
      </c>
      <c r="BC36" s="21">
        <f>Raw!BO37</f>
        <v>0.500747178407007</v>
      </c>
      <c r="BE36" s="21">
        <f>(Raw!C37)/((Raw!CC37*1000)^(1/3))</f>
        <v>381.60415457101544</v>
      </c>
      <c r="BF36" s="21">
        <f>Raw!BN37</f>
        <v>5.78806685223143</v>
      </c>
      <c r="BG36" s="21">
        <f>Raw!BO37</f>
        <v>0.500747178407007</v>
      </c>
      <c r="BI36" s="46">
        <f>Raw!C37</f>
        <v>1035.83303973337</v>
      </c>
      <c r="BJ36" s="46">
        <f>(Raw!C37)/(Raw!CG37)</f>
        <v>0.33274431086841311</v>
      </c>
      <c r="BK36" s="46"/>
      <c r="BM36" s="47">
        <f>Raw!CC37*1000</f>
        <v>20</v>
      </c>
      <c r="BN36" s="47">
        <f>(Raw!C37)/(Raw!CG37)</f>
        <v>0.33274431086841311</v>
      </c>
      <c r="BO36" s="47"/>
      <c r="BQ36" s="46">
        <f>(Raw!C37)/((Raw!CC37*1000)^(1/2))</f>
        <v>231.6193090184056</v>
      </c>
      <c r="BR36" s="47">
        <f>(Raw!C37)/(Raw!CG37)</f>
        <v>0.33274431086841311</v>
      </c>
      <c r="BS36" s="47"/>
      <c r="BU36" s="49">
        <f>(Raw!C37)/((Raw!CC37*1000)^(1/3))</f>
        <v>381.60415457101544</v>
      </c>
      <c r="BV36" s="49">
        <f>(Raw!C37)/(Raw!CG37)</f>
        <v>0.33274431086841311</v>
      </c>
      <c r="BW36" s="49"/>
      <c r="BY36" s="51">
        <f>Raw!C37</f>
        <v>1035.83303973337</v>
      </c>
      <c r="BZ36" s="51">
        <f>Raw!BS37</f>
        <v>0.34399999999999997</v>
      </c>
      <c r="CA36" s="51"/>
      <c r="CG36" s="55"/>
      <c r="CH36" s="55" t="e">
        <f t="shared" si="42"/>
        <v>#N/A</v>
      </c>
      <c r="CI36" s="55" t="e">
        <f>CI3</f>
        <v>#N/A</v>
      </c>
      <c r="CK36" s="55"/>
      <c r="CL36" s="55" t="e">
        <f t="shared" si="43"/>
        <v>#N/A</v>
      </c>
      <c r="CM36" s="55" t="e">
        <f>CM3</f>
        <v>#N/A</v>
      </c>
      <c r="CO36" s="57"/>
      <c r="CP36" s="57" t="e">
        <f t="shared" si="44"/>
        <v>#N/A</v>
      </c>
      <c r="CQ36" s="57" t="e">
        <f>CQ3</f>
        <v>#N/A</v>
      </c>
      <c r="CS36" s="57"/>
      <c r="CT36" s="57" t="e">
        <f t="shared" si="45"/>
        <v>#N/A</v>
      </c>
      <c r="CU36" s="57" t="e">
        <f>CU3</f>
        <v>#N/A</v>
      </c>
      <c r="CW36" s="57"/>
      <c r="CX36" s="57" t="e">
        <f t="shared" si="46"/>
        <v>#N/A</v>
      </c>
      <c r="CY36" s="57" t="e">
        <f>CY3</f>
        <v>#N/A</v>
      </c>
      <c r="DA36" s="57"/>
      <c r="DB36" s="57" t="e">
        <f t="shared" si="47"/>
        <v>#N/A</v>
      </c>
      <c r="DC36" s="57" t="e">
        <f>DC3</f>
        <v>#N/A</v>
      </c>
      <c r="DE36" s="57"/>
      <c r="DF36" s="57" t="e">
        <f t="shared" si="48"/>
        <v>#N/A</v>
      </c>
      <c r="DG36" s="57" t="e">
        <f>DG3</f>
        <v>#N/A</v>
      </c>
      <c r="DI36" s="59">
        <f t="shared" si="75"/>
        <v>5110</v>
      </c>
      <c r="DJ36" s="59">
        <f t="shared" si="55"/>
        <v>7.8420284675777108</v>
      </c>
      <c r="DL36" s="25">
        <f t="shared" si="76"/>
        <v>5110</v>
      </c>
      <c r="DM36" s="25">
        <f t="shared" si="56"/>
        <v>9.3408043690105629</v>
      </c>
      <c r="DO36" s="39">
        <f t="shared" si="57"/>
        <v>20</v>
      </c>
      <c r="DP36" s="39">
        <f t="shared" si="58"/>
        <v>2.5924050632911393</v>
      </c>
      <c r="DQ36" s="39">
        <f t="shared" si="59"/>
        <v>4.3199921833263044E-2</v>
      </c>
      <c r="DS36" s="39">
        <f t="shared" si="60"/>
        <v>231.6193090184056</v>
      </c>
      <c r="DT36" s="39">
        <f t="shared" si="61"/>
        <v>2.5924050632911393</v>
      </c>
      <c r="DU36" s="39">
        <f t="shared" si="62"/>
        <v>4.3199921833263044E-2</v>
      </c>
      <c r="DW36" s="39">
        <f t="shared" si="63"/>
        <v>381.60415457101544</v>
      </c>
      <c r="DX36" s="39">
        <f t="shared" si="64"/>
        <v>2.5924050632911393</v>
      </c>
      <c r="DY36" s="39">
        <f t="shared" si="65"/>
        <v>4.3199921833263044E-2</v>
      </c>
      <c r="EA36" s="61">
        <f>Raw!N37</f>
        <v>2.1678735133855902</v>
      </c>
      <c r="EB36" s="61">
        <f>Raw!O37</f>
        <v>0.23040137392681001</v>
      </c>
      <c r="EC36" s="61">
        <f>1/Raw!R37</f>
        <v>2.5924050632911393</v>
      </c>
      <c r="ED36" s="61">
        <f>1/(Raw!R37-Raw!S37)-1/(Raw!R37+Raw!S37)</f>
        <v>4.3199921833263044E-2</v>
      </c>
      <c r="EF36" s="62">
        <f>Raw!N37</f>
        <v>2.1678735133855902</v>
      </c>
      <c r="EG36" s="61">
        <f>Raw!O37</f>
        <v>0.23040137392681001</v>
      </c>
      <c r="EH36" s="61">
        <f>1/Raw!AB37</f>
        <v>2.8444444444444446</v>
      </c>
      <c r="EI36" s="61">
        <f>1/(Raw!AB37-Raw!AC37)-1/(Raw!AB37+Raw!AC37)</f>
        <v>0.10832156197183274</v>
      </c>
      <c r="EK36" s="37">
        <f>Raw!CB37</f>
        <v>19.085999999999999</v>
      </c>
      <c r="EL36" s="72">
        <f>(Raw!C37)/(Raw!CG37)</f>
        <v>0.33274431086841311</v>
      </c>
      <c r="EN36" s="37">
        <f>Raw!BS37</f>
        <v>0.34399999999999997</v>
      </c>
      <c r="EO36" s="72">
        <f>(Raw!C37)/(Raw!CG37)</f>
        <v>0.33274431086841311</v>
      </c>
      <c r="EQ36" s="64">
        <f>(Raw!C37)/((Raw!CC37*1000)^(1/3))</f>
        <v>381.60415457101544</v>
      </c>
      <c r="ER36" s="64">
        <f>Raw!BZ37</f>
        <v>260.71428585052502</v>
      </c>
      <c r="ET36" s="64">
        <f>Raw!BN37</f>
        <v>5.78806685223143</v>
      </c>
      <c r="EU36" s="64">
        <f>Raw!BZ37</f>
        <v>260.71428585052502</v>
      </c>
      <c r="EW36" s="66">
        <f>Raw!AI37</f>
        <v>7.0231854781556402E-4</v>
      </c>
      <c r="EX36" s="66">
        <f>Raw!BZ37</f>
        <v>260.71428585052502</v>
      </c>
      <c r="EZ36" s="73">
        <f>Raw!AI37</f>
        <v>7.0231854781556402E-4</v>
      </c>
      <c r="FA36" s="66">
        <f>Raw!F37</f>
        <v>0.140493678216081</v>
      </c>
      <c r="FB36" s="66">
        <f>Raw!G37</f>
        <v>4.8990442602779703E-2</v>
      </c>
      <c r="FD36" s="66">
        <f>(Raw!C37)/((Raw!CC37*1000)^(1/3))</f>
        <v>381.60415457101544</v>
      </c>
      <c r="FE36" s="66">
        <f>(Raw!BZ37)*(Raw!AI37)</f>
        <v>0.18310447863331258</v>
      </c>
      <c r="FG36" s="59">
        <f>Raw!CJ37</f>
        <v>54.302304411975797</v>
      </c>
      <c r="FH36" s="59">
        <f>Raw!BR37</f>
        <v>48.186</v>
      </c>
      <c r="FJ36" s="25">
        <f>Raw!CB37</f>
        <v>19.085999999999999</v>
      </c>
      <c r="FK36" s="25">
        <f>(Raw!BR37)-(Raw!CJ37)</f>
        <v>-6.116304411975797</v>
      </c>
      <c r="FM36" s="68" t="str">
        <f t="shared" si="77"/>
        <v xml:space="preserve"> </v>
      </c>
      <c r="FN36" s="68">
        <f>(Raw!C37)/((Raw!CC37*1000)^(1/3))</f>
        <v>381.60415457101544</v>
      </c>
      <c r="FO36" s="68">
        <f>(10^($FM$2*Raw!CB37))*(Raw!D37)</f>
        <v>7.9121217282741185E-2</v>
      </c>
      <c r="FP36" s="68">
        <f>(10^($FM$2*Raw!CB37))*(Raw!E37)</f>
        <v>1.7386436047814275E-2</v>
      </c>
      <c r="FR36" s="68" t="str">
        <f t="shared" si="78"/>
        <v xml:space="preserve"> </v>
      </c>
      <c r="FS36" s="74">
        <f>(Raw!C37)/((Raw!CC37*1000)^(1/3))</f>
        <v>381.60415457101544</v>
      </c>
      <c r="FT36" s="68">
        <f>(10^($FR$2*Raw!CB37))*(Raw!F37)</f>
        <v>9.958946578871887E-2</v>
      </c>
      <c r="FU36" s="68">
        <f>(10^($FR$2*Raw!CB37))*(Raw!G37)</f>
        <v>3.472705725634051E-2</v>
      </c>
      <c r="FW36" s="68" t="str">
        <f t="shared" si="79"/>
        <v xml:space="preserve"> </v>
      </c>
      <c r="FX36" s="74">
        <f>(Raw!C37)/((Raw!CC37*1000)^(1/3))</f>
        <v>381.60415457101544</v>
      </c>
      <c r="FY36" s="74">
        <f>(10^($FW$2*Raw!CB37))*(Raw!BJ37)</f>
        <v>4.5283188044599465E-2</v>
      </c>
      <c r="FZ36" s="74">
        <f>(10^($FW$2*Raw!CB37))*(Raw!BK37)</f>
        <v>1.5115616035153137E-2</v>
      </c>
      <c r="GB36" s="68" t="str">
        <f t="shared" si="80"/>
        <v xml:space="preserve"> </v>
      </c>
      <c r="GC36" s="74">
        <f>IF(  ( (10^($FR$2*Raw!CB37))*(Raw!BM37) )/( (10^($FR$2*Raw!CB37))*(Raw!BL37))&lt;0.9,(Raw!C37)/((Raw!CC37*1000)^(1/3)) )</f>
        <v>381.60415457101544</v>
      </c>
      <c r="GD36" s="74">
        <f>IF(  ( (10^($FR$2*Raw!CB37))*(Raw!BM37) )/( (10^($FR$2*Raw!CB37))*(Raw!BL37))&lt;0.9, (10^($GB$2*Raw!CB37))*(Raw!BL37) )</f>
        <v>13.432334205610999</v>
      </c>
      <c r="GE36" s="74">
        <f>IF( ( (10^($FR$2*Raw!CB37))*(Raw!BM37) )/( (10^($FR$2*Raw!CB37))*(Raw!BL37))&lt;0.9, (10^($FR$2*Raw!CB37))*(Raw!BM37) )</f>
        <v>8.1186408056144046</v>
      </c>
      <c r="GG36" s="68" t="str">
        <f t="shared" si="81"/>
        <v xml:space="preserve"> </v>
      </c>
      <c r="GH36" s="74">
        <f>IF( ( (10^($GG$2*Raw!CB37))*(Raw!BO37) )/( (10^($GG$2*Raw!CB37))*(Raw!BN37))&lt;0.5,(Raw!C37)/((Raw!CC37*1000)^(1/3)))</f>
        <v>381.60415457101544</v>
      </c>
      <c r="GI36" s="74">
        <f>IF( ( (10^($GG$2*Raw!CB37))*(Raw!BO37) )/( (10^($GG$2*Raw!CB37))*(Raw!BN37))&lt;0.5,(10^($GG$2*Raw!CB37))*(Raw!BN37))</f>
        <v>4.2459731017460367</v>
      </c>
      <c r="GJ36" s="74">
        <f>IF( ( (10^($GG$2*Raw!CB37))*(Raw!BO37) )/( (10^($GG$2*Raw!CB37))*(Raw!BN37))&lt;0.5,(10^($GG$2*Raw!CB37))*(Raw!BO37))</f>
        <v>0.36733491588330452</v>
      </c>
      <c r="GL36">
        <f>(Raw!C37)/((Raw!CC37*1000)^(1/3))</f>
        <v>381.60415457101544</v>
      </c>
      <c r="GM36" s="75">
        <f>Raw!U37</f>
        <v>0.39306640625</v>
      </c>
      <c r="GN36" s="75">
        <f>(LOG(Raw!CC37)+5)/25</f>
        <v>0.13204119982655926</v>
      </c>
      <c r="GO36">
        <f>(Raw!C37)/((Raw!CC37*1000)^(1/3))</f>
        <v>381.60415457101544</v>
      </c>
      <c r="GP36" s="75">
        <f>Raw!W37</f>
        <v>0.41015625</v>
      </c>
      <c r="GR36">
        <f>(Raw!C37)/((Raw!CC37*1000)^(1/3))</f>
        <v>381.60415457101544</v>
      </c>
      <c r="GS36" s="75">
        <f>Raw!AE37</f>
        <v>1.19140625</v>
      </c>
      <c r="GU36">
        <f>(Raw!C37)/((Raw!CC37*1000)^(1/3))</f>
        <v>381.60415457101544</v>
      </c>
      <c r="GV36" s="75">
        <f>Raw!AG37</f>
        <v>3.125</v>
      </c>
      <c r="GX36">
        <f>(Raw!C37)/((Raw!CC37*1000)^(1/3))</f>
        <v>381.60415457101544</v>
      </c>
      <c r="GY36">
        <f>Raw!BQ37</f>
        <v>8</v>
      </c>
      <c r="HA36">
        <f>Raw!C37</f>
        <v>1035.83303973337</v>
      </c>
      <c r="HB36" s="75">
        <f>Raw!U37</f>
        <v>0.39306640625</v>
      </c>
      <c r="HC36" s="4"/>
      <c r="HD36">
        <f>Raw!C37</f>
        <v>1035.83303973337</v>
      </c>
      <c r="HE36" s="75">
        <f>Raw!W37</f>
        <v>0.41015625</v>
      </c>
      <c r="HG36">
        <f>Raw!C37</f>
        <v>1035.83303973337</v>
      </c>
      <c r="HH36" s="75">
        <f>Raw!AE37</f>
        <v>1.19140625</v>
      </c>
      <c r="HJ36">
        <f>Raw!C37</f>
        <v>1035.83303973337</v>
      </c>
      <c r="HK36" s="75">
        <f>Raw!AG37</f>
        <v>3.125</v>
      </c>
      <c r="HM36">
        <f>Raw!C37</f>
        <v>1035.83303973337</v>
      </c>
      <c r="HN36">
        <f>Raw!BQ37</f>
        <v>8</v>
      </c>
      <c r="HP36">
        <f>Raw!CC37*1000</f>
        <v>20</v>
      </c>
      <c r="HQ36">
        <f>Raw!N37</f>
        <v>2.1678735133855902</v>
      </c>
      <c r="HR36">
        <f>MIN(ABS(Raw!CB37)/100,0.3)</f>
        <v>0.19085999999999997</v>
      </c>
      <c r="HS36" t="str">
        <f>IF( Raw!CB37&gt;0,"@rgb(255,0,0)","@rgb(0,128,255)" )</f>
        <v>@rgb(255,0,0)</v>
      </c>
      <c r="HU36" t="str">
        <f t="shared" si="82"/>
        <v xml:space="preserve"> </v>
      </c>
      <c r="HV36" t="b">
        <f>IF(Raw!CC37&gt;7,(Raw!C37)/((Raw!CC37*1000)^(1/3)))</f>
        <v>0</v>
      </c>
      <c r="HW36" t="b">
        <f>IF(Raw!CC37&gt;7,(10^($FM$2*Raw!CB37))*(Raw!D37))</f>
        <v>0</v>
      </c>
      <c r="HX36" t="b">
        <f>IF(Raw!CC37&gt;7,(10^($HU$2*Raw!CB37))*(Raw!E37))</f>
        <v>0</v>
      </c>
      <c r="IA36" t="b">
        <f>IF(Raw!CC37&gt;7,(Raw!C37)/((Raw!CC37*1000)^(1/3)))</f>
        <v>0</v>
      </c>
      <c r="IB36" t="b">
        <f>IF(Raw!CC37&gt;7,(10^($HZ$2*Raw!CB37))*(Raw!F37))</f>
        <v>0</v>
      </c>
      <c r="IC36" t="b">
        <f>IF(Raw!CC37&gt;7,(10^($HZ$2*Raw!CB37))*(Raw!G37))</f>
        <v>0</v>
      </c>
      <c r="IF36" t="b">
        <f>IF(Raw!CC37&gt;7,(Raw!C37)/((Raw!CC37*1000)^(1/3)))</f>
        <v>0</v>
      </c>
      <c r="IG36" t="b">
        <f>IF(Raw!CC37&gt;7,(10^($IE$2*Raw!CB37))*(Raw!BJ37))</f>
        <v>0</v>
      </c>
      <c r="IH36" t="b">
        <f>IF(Raw!CC37&gt;7,(10^($IE$2*Raw!CB37))*(Raw!BK37))</f>
        <v>0</v>
      </c>
      <c r="IJ36" t="str">
        <f t="shared" si="83"/>
        <v xml:space="preserve"> </v>
      </c>
      <c r="IK36" t="b">
        <f>IF(Raw!CC37&gt;7,(Raw!C37)/((Raw!CC37*1000)^(1/3)))</f>
        <v>0</v>
      </c>
      <c r="IL36" t="b">
        <f>IF(Raw!CC37&gt;7,(10^($IJ$2*Raw!CB37))*(Raw!BL37))</f>
        <v>0</v>
      </c>
      <c r="IM36" t="b">
        <f>IF(Raw!CC37&gt;7,(10^($IJ$2*Raw!CB37))*(Raw!BM37))</f>
        <v>0</v>
      </c>
      <c r="IO36" t="str">
        <f t="shared" si="84"/>
        <v xml:space="preserve"> </v>
      </c>
      <c r="IP36" t="b">
        <f>IF(Raw!CC37&gt;7,(Raw!C37)/((Raw!CC37*1000)^(1/3)))</f>
        <v>0</v>
      </c>
      <c r="IQ36" t="b">
        <f>IF(Raw!CC37&gt;7,(10^($IO$2*Raw!CB37))*(Raw!BN37))</f>
        <v>0</v>
      </c>
      <c r="IR36" t="b">
        <f>IF(Raw!CC37&gt;7,(10^($IO$2*Raw!CB37))*(Raw!BO37))</f>
        <v>0</v>
      </c>
      <c r="IT36" s="68" t="str">
        <f t="shared" si="85"/>
        <v xml:space="preserve"> </v>
      </c>
      <c r="IU36" s="68">
        <f>IF(Raw!CC37&lt;3.5,(Raw!C37)/((Raw!CC37*1000)^(1/3)))</f>
        <v>381.60415457101544</v>
      </c>
      <c r="IV36" s="68">
        <f>IF(Raw!CC37&lt;3.5,(10^($IT$2*Raw!CB37))*(Raw!D37))</f>
        <v>7.9925017544497115E-2</v>
      </c>
      <c r="IW36" s="68">
        <f>IF(Raw!CC37&lt;3.5,(10^($IT$2*Raw!CB37))*(Raw!E37))</f>
        <v>1.7563066569009311E-2</v>
      </c>
      <c r="IY36" s="68" t="str">
        <f t="shared" si="86"/>
        <v xml:space="preserve"> </v>
      </c>
      <c r="IZ36" s="74">
        <f>IF(Raw!CC37&lt;3.5,(Raw!C37)/((Raw!CC37*1000)^(1/3)))</f>
        <v>381.60415457101544</v>
      </c>
      <c r="JA36" s="68">
        <f>IF(Raw!CC37&lt;3.5,(10^($IY$2*Raw!CB37))*(Raw!F37))</f>
        <v>0.10082250481456728</v>
      </c>
      <c r="JB36" s="68">
        <f>IF(Raw!CC37&lt;3.5,(10^($IY$2*Raw!CB37))*(Raw!G37))</f>
        <v>3.5157020571343962E-2</v>
      </c>
      <c r="JD36" s="68" t="str">
        <f t="shared" si="87"/>
        <v xml:space="preserve"> </v>
      </c>
      <c r="JE36" s="74">
        <f>IF(Raw!CC37&lt;3.5,(Raw!C37)/((Raw!CC37*1000)^(1/3)))</f>
        <v>381.60415457101544</v>
      </c>
      <c r="JF36" s="74">
        <f>IF(Raw!CC37&lt;3.5,(10^($JD$2*Raw!CB37))*(Raw!BJ37))</f>
        <v>4.3834227230762947E-2</v>
      </c>
      <c r="JG36" s="74">
        <f>IF(Raw!CC37&lt;3.5,(10^($JD$2*Raw!CB37))*(Raw!BK37))</f>
        <v>1.4631950103983171E-2</v>
      </c>
      <c r="JI36" s="68" t="str">
        <f t="shared" si="88"/>
        <v xml:space="preserve"> </v>
      </c>
      <c r="JJ36" s="74">
        <f>IF( AND( Raw!CC37&lt;3.5, ( (10^($JI$2*Raw!CB37))*(Raw!BM37) )/( (10^($JI$2*Raw!CB37))*(Raw!BL37))&lt;0.9 ),(Raw!C37)/((Raw!CC37*1000)^(1/3)) )</f>
        <v>381.60415457101544</v>
      </c>
      <c r="JK36" s="74">
        <f>IF( AND( Raw!CC37&lt;3.5, ( (10^($JI$2*Raw!CB37))*(Raw!BM37) )/( (10^($JI$2*Raw!CB37))*(Raw!BL37))&lt;0.9 ), (10^($JI$2*Raw!CB37))*(Raw!BL37) )</f>
        <v>14.926496683741787</v>
      </c>
      <c r="JL36" s="74">
        <f>IF( AND( Raw!CC37&lt;3.5, ( (10^($JI$2*Raw!CB37))*(Raw!BM37) )/( (10^($JI$2*Raw!CB37))*(Raw!BL37))&lt;0.9 ), (10^($JI$2*Raw!CB37))*(Raw!BM37) )</f>
        <v>10.448091498808726</v>
      </c>
      <c r="JN36" s="68" t="str">
        <f t="shared" si="89"/>
        <v xml:space="preserve"> </v>
      </c>
      <c r="JO36" s="74">
        <f>IF( AND( Raw!CC37&lt;3.5, ( (10^($JN$2*Raw!CB37))*(Raw!BO37) )/( (10^($JN$2*Raw!CB37))*(Raw!BN37))&lt;0.5 ),(Raw!C37)/((Raw!CC37*1000)^(1/3)))</f>
        <v>381.60415457101544</v>
      </c>
      <c r="JP36" s="74">
        <f>IF( AND( Raw!CC37&lt;3.5, ( (10^($JN$2*Raw!CB37))*(Raw!BO37) )/( (10^($JN$2*Raw!CB37))*(Raw!BN37))&lt;0.5 ),(10^($JN$2*Raw!CB37))*(Raw!BN37))</f>
        <v>5.5758417395624953</v>
      </c>
      <c r="JQ36" s="74">
        <f>IF( AND( Raw!CC37&lt;3.5, ( (10^($JN$2*Raw!CB37))*(Raw!BO37) )/( (10^($JN$2*Raw!CB37))*(Raw!BN37))&lt;0.5 ),(10^($JN$2*Raw!CB37))*(Raw!BO37))</f>
        <v>0.48238679504082171</v>
      </c>
      <c r="JS36">
        <v>600</v>
      </c>
      <c r="JW36">
        <v>600</v>
      </c>
      <c r="JX36">
        <v>5.6814911140008704</v>
      </c>
      <c r="JY36" s="76">
        <v>5.6814911140008704</v>
      </c>
      <c r="KA36">
        <v>600</v>
      </c>
      <c r="KB36">
        <v>5.6814911140008704</v>
      </c>
      <c r="KC36">
        <v>5.6814911140008704</v>
      </c>
      <c r="KQ36">
        <f>Raw!CC37*1000</f>
        <v>20</v>
      </c>
      <c r="KR36">
        <f>Raw!N37</f>
        <v>2.1678735133855902</v>
      </c>
      <c r="KS36">
        <f>(1/ABS(Raw!BL37))*2</f>
        <v>0.12223128201569489</v>
      </c>
      <c r="KU36">
        <f>Raw!CC37*1000</f>
        <v>20</v>
      </c>
      <c r="KV36">
        <f>Raw!N37</f>
        <v>2.1678735133855902</v>
      </c>
      <c r="KW36">
        <f>MIN(1/ABS(Raw!BN37)/2,0.8)</f>
        <v>8.6384627677069545E-2</v>
      </c>
      <c r="KY36">
        <f>Raw!CC37*1000</f>
        <v>20</v>
      </c>
      <c r="KZ36">
        <f>Raw!CP37</f>
        <v>2.2997878687295299</v>
      </c>
      <c r="LA36">
        <f t="shared" si="66"/>
        <v>2.1678735133855902</v>
      </c>
      <c r="NJ36" s="76"/>
      <c r="NV36" s="76"/>
      <c r="OH36" s="76"/>
      <c r="OT36" s="76"/>
      <c r="PF36" s="76"/>
      <c r="PR36" s="76"/>
      <c r="QD36" s="76"/>
      <c r="QP36" s="76"/>
      <c r="RB36" s="76"/>
      <c r="RN36" s="76"/>
      <c r="RZ36" s="76"/>
      <c r="SL36" s="76"/>
      <c r="SX36" s="76"/>
      <c r="TJ36" s="76"/>
      <c r="TV36" s="76"/>
      <c r="UF36">
        <f>IF(Raw!CC37&lt;3.5,Raw!C37)</f>
        <v>1035.83303973337</v>
      </c>
      <c r="UH36">
        <f t="shared" ref="UH36:UH54" si="95">UH35+($UG$5-$UG$3)/50</f>
        <v>6003.1432419199546</v>
      </c>
      <c r="UI36">
        <f>UI3</f>
        <v>1</v>
      </c>
      <c r="UK36" t="b">
        <f>IF(Raw!CC37&gt;7,Raw!C37)</f>
        <v>0</v>
      </c>
      <c r="UM36">
        <f t="shared" ref="UM36:UM54" si="96">UM35+($UL$5-$UL$3)/50</f>
        <v>11759.06469165558</v>
      </c>
      <c r="UN36">
        <f>UN3</f>
        <v>1</v>
      </c>
      <c r="UP36">
        <f>Raw!C37</f>
        <v>1035.83303973337</v>
      </c>
      <c r="UR36">
        <f t="shared" ref="UR36:UR54" si="97">UR35+($UQ$5-$UQ$3)/50</f>
        <v>11498.710763973233</v>
      </c>
      <c r="US36">
        <f>US3</f>
        <v>1</v>
      </c>
      <c r="UU36" t="str">
        <f t="shared" si="54"/>
        <v xml:space="preserve"> </v>
      </c>
      <c r="UV36">
        <f>IF(AND(Raw!BL37&lt;$UU$3,Raw!BL37&gt;$UU$4),(Raw!C37)/((Raw!CC37*1000)^(1/3)))</f>
        <v>381.60415457101544</v>
      </c>
      <c r="UW36">
        <f>IF(AND(Raw!BL37&lt;$UU$3,Raw!BL37&gt;$UU$4),(10^($UU$2*Raw!CB37))*(Raw!D37))</f>
        <v>7.9121217282741185E-2</v>
      </c>
      <c r="UX36">
        <f>IF(AND(Raw!BL37&lt;$UU$3,Raw!BL37&gt;$UU$4),(10^($FM$2*Raw!CB37))*(Raw!E37))</f>
        <v>1.7386436047814275E-2</v>
      </c>
      <c r="UZ36">
        <f>Raw!C37</f>
        <v>1035.83303973337</v>
      </c>
      <c r="VA36">
        <f>((LOG10(Raw!CC38))+ABS(LOG10(MIN(Raw!CC$3:$CC235)))+0.3)/5</f>
        <v>0.26423785981398762</v>
      </c>
      <c r="VB36">
        <f>Raw!BQ37</f>
        <v>8</v>
      </c>
      <c r="VE36">
        <f>(Raw!C37)/((Raw!CC37)^(1/2))</f>
        <v>7324.445665725405</v>
      </c>
      <c r="VF36">
        <f>((LOG10(Raw!CC38))+ABS(LOG10(MIN(Raw!CC$3:$CC235)))+0.3)/5</f>
        <v>0.26423785981398762</v>
      </c>
      <c r="VG36">
        <f>Raw!BQ37</f>
        <v>8</v>
      </c>
      <c r="VK36">
        <f>(Raw!C37)/((Raw!CC37)^(1/2))</f>
        <v>7324.445665725405</v>
      </c>
      <c r="VL36">
        <f>Raw!BZ37</f>
        <v>260.71428585052502</v>
      </c>
      <c r="VM36">
        <f>MIN(Raw!BL38/150,0.6)</f>
        <v>6.8666096700364665E-2</v>
      </c>
      <c r="VO36">
        <f>(Raw!C37)/((Raw!CC37)^(1/2))</f>
        <v>7324.445665725405</v>
      </c>
      <c r="VP36">
        <f>Raw!BZ37</f>
        <v>260.71428585052502</v>
      </c>
      <c r="VQ36">
        <f>MIN(Raw!BN38/50,0.6)</f>
        <v>5.19901992533532E-2</v>
      </c>
      <c r="VS36">
        <f>(Raw!C37)/((Raw!CC37)^(1/2))</f>
        <v>7324.445665725405</v>
      </c>
      <c r="VT36">
        <f>Raw!BZ37</f>
        <v>260.71428585052502</v>
      </c>
      <c r="VU36">
        <f>(LOG10(Raw!AS38)-LOG10(MIN(Raw!AS$3:AS$200)) + 0.1)/10</f>
        <v>0.31427645901633433</v>
      </c>
      <c r="VW36">
        <f>Raw!CB37</f>
        <v>19.085999999999999</v>
      </c>
      <c r="VX36">
        <f>IF(ABS((Raw!BR37)-(Raw!CJ37))=343.0818,16.89,ABS((Raw!BR37)-(Raw!CJ37)))</f>
        <v>6.116304411975797</v>
      </c>
      <c r="VY36">
        <f>(LOG10(Raw!C38)-LOG10(MIN(Raw!C$3:C$200)))/2</f>
        <v>0.3712904626672715</v>
      </c>
      <c r="WA36" s="78">
        <v>38790</v>
      </c>
      <c r="WB36">
        <f t="shared" si="67"/>
        <v>3</v>
      </c>
      <c r="WF36">
        <v>0.3</v>
      </c>
      <c r="WG36">
        <f t="shared" si="68"/>
        <v>-0.52287874528033762</v>
      </c>
      <c r="WN36">
        <f t="shared" si="90"/>
        <v>6800</v>
      </c>
      <c r="WO36">
        <f t="shared" si="69"/>
        <v>1.078821856459705</v>
      </c>
      <c r="WQ36">
        <f>Raw!BP37</f>
        <v>0.2</v>
      </c>
      <c r="WR36">
        <f>Raw!BZ37</f>
        <v>260.71428585052502</v>
      </c>
      <c r="WT36">
        <f>Raw!N37</f>
        <v>2.1678735133855902</v>
      </c>
      <c r="WU36">
        <f>Raw!CP37</f>
        <v>2.2997878687295299</v>
      </c>
      <c r="WV36">
        <f t="shared" si="70"/>
        <v>0.13191435534393969</v>
      </c>
      <c r="WX36">
        <f>Raw!C37</f>
        <v>1035.83303973337</v>
      </c>
      <c r="WY36">
        <f>Raw!BP37</f>
        <v>0.2</v>
      </c>
      <c r="WZ36">
        <f>((LOG10(Raw!CC38))+ABS(LOG10(MIN(Raw!CC$3:$CC235)))+0.3)/5</f>
        <v>0.26423785981398762</v>
      </c>
      <c r="XD36">
        <f t="shared" si="91"/>
        <v>6800</v>
      </c>
      <c r="XE36">
        <f t="shared" si="71"/>
        <v>6.3569040547500621E-2</v>
      </c>
      <c r="XG36">
        <f>(Raw!C37)/((Raw!CC37)^(1/2))</f>
        <v>7324.445665725405</v>
      </c>
      <c r="XH36">
        <f>Raw!BP37</f>
        <v>0.2</v>
      </c>
      <c r="XL36">
        <f t="shared" si="92"/>
        <v>6800</v>
      </c>
      <c r="XM36">
        <f t="shared" si="72"/>
        <v>0.42778737052069765</v>
      </c>
      <c r="XR36">
        <f>Raw!CB37</f>
        <v>19.085999999999999</v>
      </c>
      <c r="XS36">
        <f>IF(ABS((Raw!BR37)-(Raw!CJ37))=343.0818,16.89,(Raw!BR37)-(Raw!CJ37))</f>
        <v>-6.116304411975797</v>
      </c>
      <c r="XT36">
        <f>(LOG10(Raw!C38)-LOG10(MIN(Raw!C$3:C$200)))/2</f>
        <v>0.3712904626672715</v>
      </c>
      <c r="XW36">
        <f t="shared" si="93"/>
        <v>6800</v>
      </c>
      <c r="XX36">
        <f t="shared" si="73"/>
        <v>3.4857079332170908</v>
      </c>
      <c r="YC36">
        <v>1035.83303973337</v>
      </c>
      <c r="YD36">
        <f>Raw!CC37</f>
        <v>0.02</v>
      </c>
      <c r="YE36">
        <f>((LOG10(Raw!CC38))+ABS(LOG10(MIN(Raw!CC$3:$CC235)))+0.3)/5</f>
        <v>0.26423785981398762</v>
      </c>
      <c r="YF36">
        <v>9.8111950400442197E-2</v>
      </c>
      <c r="YG36">
        <v>3.54860931714562E-2</v>
      </c>
      <c r="YH36">
        <v>1.3520830070864799E-2</v>
      </c>
      <c r="YI36">
        <v>4.9902318522360304E-3</v>
      </c>
      <c r="YJ36">
        <v>1.47570497918986E-3</v>
      </c>
      <c r="YP36">
        <v>1</v>
      </c>
      <c r="YT36">
        <v>1035.83303973337</v>
      </c>
      <c r="YU36">
        <v>0.02</v>
      </c>
      <c r="YV36" s="79">
        <v>1.86840356421581E-7</v>
      </c>
      <c r="ZE36">
        <v>1437.38738678952</v>
      </c>
      <c r="ZF36">
        <v>9.7203748580342707E-3</v>
      </c>
      <c r="ZK36">
        <f t="shared" si="94"/>
        <v>6820</v>
      </c>
      <c r="ZL36" s="81">
        <f t="shared" si="74"/>
        <v>11427.935131846256</v>
      </c>
    </row>
    <row r="37" spans="1:688">
      <c r="A37" s="37">
        <f>Raw!CC38*1000</f>
        <v>210</v>
      </c>
      <c r="B37" s="37">
        <f>Raw!N38</f>
        <v>1.9561710814909199</v>
      </c>
      <c r="C37" s="37">
        <f>Raw!O38</f>
        <v>2.3071969353466702E-2</v>
      </c>
      <c r="E37" s="37">
        <f>(Raw!C38)/((Raw!CC38*1000)^(1/2))</f>
        <v>123.10345540712363</v>
      </c>
      <c r="F37" s="37">
        <f>Raw!N38</f>
        <v>1.9561710814909199</v>
      </c>
      <c r="G37" s="37">
        <f>Raw!O38</f>
        <v>2.3071969353466702E-2</v>
      </c>
      <c r="I37" s="37">
        <f>(Raw!C38)/((Raw!CC38*1000)^(1/3))</f>
        <v>300.12819233487193</v>
      </c>
      <c r="J37" s="37">
        <f>Raw!N38</f>
        <v>1.9561710814909199</v>
      </c>
      <c r="K37" s="37">
        <f>Raw!O38</f>
        <v>2.3071969353466702E-2</v>
      </c>
      <c r="M37" s="39">
        <f>Raw!CC38*1000</f>
        <v>210</v>
      </c>
      <c r="N37" s="39">
        <f>1/(Raw!R38)</f>
        <v>1.3931972789115645</v>
      </c>
      <c r="O37" s="39">
        <f>IF(1/(Raw!R38-Raw!S38)-1/(Raw!R38+Raw!S38)&gt;0,1/(Raw!R38-Raw!S38)-1/(Raw!R38+Raw!S38),2)</f>
        <v>8.2831137676286914E-4</v>
      </c>
      <c r="Q37" s="39">
        <f>(Raw!C38)/((Raw!CC38*1000)^(1/2))</f>
        <v>123.10345540712363</v>
      </c>
      <c r="R37" s="39">
        <f>1/(Raw!R38)</f>
        <v>1.3931972789115645</v>
      </c>
      <c r="S37" s="39">
        <f>IF(1/(Raw!R38-Raw!S38)-1/(Raw!R38+Raw!S38)&gt;0,1/(Raw!R38-Raw!S38)-1/(Raw!R38+Raw!S38),2)</f>
        <v>8.2831137676286914E-4</v>
      </c>
      <c r="U37" s="39">
        <f>(Raw!C38)/((Raw!CC38*1000)^(1/3))</f>
        <v>300.12819233487193</v>
      </c>
      <c r="V37" s="39">
        <f>1/(Raw!R38)</f>
        <v>1.3931972789115645</v>
      </c>
      <c r="W37" s="39">
        <f>IF(1/(Raw!R38-Raw!S38)-1/(Raw!R38+Raw!S38)&gt;0,1/(Raw!R38-Raw!S38)-1/(Raw!R38+Raw!S38),2)</f>
        <v>8.2831137676286914E-4</v>
      </c>
      <c r="Y37" s="41">
        <f>Raw!CC38*1000</f>
        <v>210</v>
      </c>
      <c r="Z37" s="41">
        <f>1/(Raw!AB38)</f>
        <v>1.9692307692307693</v>
      </c>
      <c r="AA37" s="41">
        <f>IF(1/(Raw!AB38-Raw!AC38)-1/(Raw!AB38+Raw!AC38)&gt;0,1/(Raw!AB38-Raw!AC38)-1/(Raw!AB38+Raw!AC38),5)</f>
        <v>0.31174682846811175</v>
      </c>
      <c r="AC37" s="41">
        <f>(Raw!C38)/((Raw!CC38*1000)^(1/2))</f>
        <v>123.10345540712363</v>
      </c>
      <c r="AD37" s="41">
        <f>1/(Raw!AB38)</f>
        <v>1.9692307692307693</v>
      </c>
      <c r="AE37" s="41">
        <f>IF(1/(Raw!AB38-Raw!AC38)-1/(Raw!AB38+Raw!AC38)&gt;0,1/(Raw!AB38-Raw!AC38)-1/(Raw!AB38+Raw!AC38),5)</f>
        <v>0.31174682846811175</v>
      </c>
      <c r="AG37" s="41">
        <f>(Raw!C38)/((Raw!CC38*1000)^(1/3))</f>
        <v>300.12819233487193</v>
      </c>
      <c r="AH37" s="41">
        <f>1/(Raw!AB38)</f>
        <v>1.9692307692307693</v>
      </c>
      <c r="AI37" s="41">
        <f>IF(1/(Raw!AB38-Raw!AC38)-1/(Raw!AB38+Raw!AC38)&gt;0,1/(Raw!AB38-Raw!AC38)-1/(Raw!AB38+Raw!AC38),5)</f>
        <v>0.31174682846811175</v>
      </c>
      <c r="AK37" s="43">
        <f>Raw!CC38*1000</f>
        <v>210</v>
      </c>
      <c r="AL37" s="43">
        <f>Raw!BL38</f>
        <v>10.2999145050547</v>
      </c>
      <c r="AM37" s="43">
        <f>Raw!BM38</f>
        <v>7.4526435464306697</v>
      </c>
      <c r="AO37" s="43">
        <f>(Raw!C38)/((Raw!CC38*1000)^(1/2))</f>
        <v>123.10345540712363</v>
      </c>
      <c r="AP37" s="43">
        <f>Raw!BL38</f>
        <v>10.2999145050547</v>
      </c>
      <c r="AQ37" s="43">
        <f>Raw!BM38</f>
        <v>7.4526435464306697</v>
      </c>
      <c r="AS37" s="43">
        <f>(Raw!C38)/((Raw!CC38*1000)^(1/3))</f>
        <v>300.12819233487193</v>
      </c>
      <c r="AT37" s="43">
        <f>Raw!BL38</f>
        <v>10.2999145050547</v>
      </c>
      <c r="AU37" s="43">
        <f>Raw!BM38</f>
        <v>7.4526435464306697</v>
      </c>
      <c r="AW37" s="21">
        <f>Raw!CC38*1000</f>
        <v>210</v>
      </c>
      <c r="AX37" s="21">
        <f>Raw!BN38</f>
        <v>2.5995099626676601</v>
      </c>
      <c r="AY37" s="21">
        <f>Raw!BO38</f>
        <v>0.32975897352708899</v>
      </c>
      <c r="BA37" s="21">
        <f>(Raw!C38)/((Raw!CC38*1000)^(1/2))</f>
        <v>123.10345540712363</v>
      </c>
      <c r="BB37" s="21">
        <f>Raw!BN38</f>
        <v>2.5995099626676601</v>
      </c>
      <c r="BC37" s="21">
        <f>Raw!BO38</f>
        <v>0.32975897352708899</v>
      </c>
      <c r="BE37" s="21">
        <f>(Raw!C38)/((Raw!CC38*1000)^(1/3))</f>
        <v>300.12819233487193</v>
      </c>
      <c r="BF37" s="21">
        <f>Raw!BN38</f>
        <v>2.5995099626676601</v>
      </c>
      <c r="BG37" s="21">
        <f>Raw!BO38</f>
        <v>0.32975897352708899</v>
      </c>
      <c r="BI37" s="46">
        <f>Raw!C38</f>
        <v>1783.9385510623599</v>
      </c>
      <c r="BJ37" s="46">
        <f>(Raw!C38)/(Raw!CG38)</f>
        <v>0.29856712151671294</v>
      </c>
      <c r="BK37" s="46"/>
      <c r="BM37" s="47">
        <f>Raw!CC38*1000</f>
        <v>210</v>
      </c>
      <c r="BN37" s="47">
        <f>(Raw!C38)/(Raw!CG38)</f>
        <v>0.29856712151671294</v>
      </c>
      <c r="BO37" s="47"/>
      <c r="BQ37" s="46">
        <f>(Raw!C38)/((Raw!CC38*1000)^(1/2))</f>
        <v>123.10345540712363</v>
      </c>
      <c r="BR37" s="47">
        <f>(Raw!C38)/(Raw!CG38)</f>
        <v>0.29856712151671294</v>
      </c>
      <c r="BS37" s="47"/>
      <c r="BU37" s="49">
        <f>(Raw!C38)/((Raw!CC38*1000)^(1/3))</f>
        <v>300.12819233487193</v>
      </c>
      <c r="BV37" s="49">
        <f>(Raw!C38)/(Raw!CG38)</f>
        <v>0.29856712151671294</v>
      </c>
      <c r="BW37" s="49"/>
      <c r="BY37" s="51">
        <f>Raw!C38</f>
        <v>1783.9385510623599</v>
      </c>
      <c r="BZ37" s="51">
        <f>Raw!BS38</f>
        <v>0.34799999999999998</v>
      </c>
      <c r="CA37" s="51"/>
      <c r="CG37" s="55"/>
      <c r="CH37" s="55" t="e">
        <f t="shared" si="42"/>
        <v>#N/A</v>
      </c>
      <c r="CI37" s="55" t="e">
        <f>CI3</f>
        <v>#N/A</v>
      </c>
      <c r="CK37" s="55"/>
      <c r="CL37" s="55" t="e">
        <f t="shared" si="43"/>
        <v>#N/A</v>
      </c>
      <c r="CM37" s="55" t="e">
        <f>CM3</f>
        <v>#N/A</v>
      </c>
      <c r="CO37" s="57"/>
      <c r="CP37" s="57" t="e">
        <f t="shared" si="44"/>
        <v>#N/A</v>
      </c>
      <c r="CQ37" s="57" t="e">
        <f>CQ3</f>
        <v>#N/A</v>
      </c>
      <c r="CS37" s="57"/>
      <c r="CT37" s="57" t="e">
        <f t="shared" si="45"/>
        <v>#N/A</v>
      </c>
      <c r="CU37" s="57" t="e">
        <f>CU3</f>
        <v>#N/A</v>
      </c>
      <c r="CW37" s="57"/>
      <c r="CX37" s="57" t="e">
        <f t="shared" si="46"/>
        <v>#N/A</v>
      </c>
      <c r="CY37" s="57" t="e">
        <f>CY3</f>
        <v>#N/A</v>
      </c>
      <c r="DA37" s="57"/>
      <c r="DB37" s="57" t="e">
        <f t="shared" si="47"/>
        <v>#N/A</v>
      </c>
      <c r="DC37" s="57" t="e">
        <f>DC3</f>
        <v>#N/A</v>
      </c>
      <c r="DE37" s="57"/>
      <c r="DF37" s="57" t="e">
        <f t="shared" si="48"/>
        <v>#N/A</v>
      </c>
      <c r="DG37" s="57" t="e">
        <f>DG3</f>
        <v>#N/A</v>
      </c>
      <c r="DI37" s="59">
        <f t="shared" si="75"/>
        <v>5260</v>
      </c>
      <c r="DJ37" s="59">
        <f t="shared" si="55"/>
        <v>7.910252449003611</v>
      </c>
      <c r="DL37" s="25">
        <f t="shared" si="76"/>
        <v>5260</v>
      </c>
      <c r="DM37" s="25">
        <f t="shared" si="56"/>
        <v>9.4063094672927416</v>
      </c>
      <c r="DO37" s="39">
        <f t="shared" si="57"/>
        <v>210</v>
      </c>
      <c r="DP37" s="39">
        <f t="shared" si="58"/>
        <v>1.3931972789115645</v>
      </c>
      <c r="DQ37" s="39">
        <f t="shared" si="59"/>
        <v>8.2831137676286914E-4</v>
      </c>
      <c r="DS37" s="39">
        <f t="shared" si="60"/>
        <v>123.10345540712363</v>
      </c>
      <c r="DT37" s="39">
        <f t="shared" si="61"/>
        <v>1.3931972789115645</v>
      </c>
      <c r="DU37" s="39">
        <f t="shared" si="62"/>
        <v>8.2831137676286914E-4</v>
      </c>
      <c r="DW37" s="39">
        <f t="shared" si="63"/>
        <v>300.12819233487193</v>
      </c>
      <c r="DX37" s="39">
        <f t="shared" si="64"/>
        <v>1.3931972789115645</v>
      </c>
      <c r="DY37" s="39">
        <f t="shared" si="65"/>
        <v>8.2831137676286914E-4</v>
      </c>
      <c r="EA37" s="61">
        <f>Raw!N38</f>
        <v>1.9561710814909199</v>
      </c>
      <c r="EB37" s="61">
        <f>Raw!O38</f>
        <v>2.3071969353466702E-2</v>
      </c>
      <c r="EC37" s="61">
        <f>1/Raw!R38</f>
        <v>1.3931972789115645</v>
      </c>
      <c r="ED37" s="61">
        <f>1/(Raw!R38-Raw!S38)-1/(Raw!R38+Raw!S38)</f>
        <v>8.2831137676286914E-4</v>
      </c>
      <c r="EF37" s="62">
        <f>Raw!N38</f>
        <v>1.9561710814909199</v>
      </c>
      <c r="EG37" s="61">
        <f>Raw!O38</f>
        <v>2.3071969353466702E-2</v>
      </c>
      <c r="EH37" s="61">
        <f>1/Raw!AB38</f>
        <v>1.9692307692307693</v>
      </c>
      <c r="EI37" s="61">
        <f>1/(Raw!AB38-Raw!AC38)-1/(Raw!AB38+Raw!AC38)</f>
        <v>0.31174682846811175</v>
      </c>
      <c r="EK37" s="37">
        <f>Raw!CB38</f>
        <v>10.182</v>
      </c>
      <c r="EL37" s="72">
        <f>(Raw!C38)/(Raw!CG38)</f>
        <v>0.29856712151671294</v>
      </c>
      <c r="EN37" s="37">
        <f>Raw!BS38</f>
        <v>0.34799999999999998</v>
      </c>
      <c r="EO37" s="72">
        <f>(Raw!C38)/(Raw!CG38)</f>
        <v>0.29856712151671294</v>
      </c>
      <c r="EQ37" s="64">
        <f>(Raw!C38)/((Raw!CC38*1000)^(1/3))</f>
        <v>300.12819233487193</v>
      </c>
      <c r="ER37" s="64">
        <f>Raw!BZ38</f>
        <v>199.04102468490601</v>
      </c>
      <c r="ET37" s="64">
        <f>Raw!BN38</f>
        <v>2.5995099626676601</v>
      </c>
      <c r="EU37" s="64">
        <f>Raw!BZ38</f>
        <v>199.04102468490601</v>
      </c>
      <c r="EW37" s="66">
        <f>Raw!AI38</f>
        <v>2.2268120414259301E-4</v>
      </c>
      <c r="EX37" s="66">
        <f>Raw!BZ38</f>
        <v>199.04102468490601</v>
      </c>
      <c r="EZ37" s="73">
        <f>Raw!AI38</f>
        <v>2.2268120414259301E-4</v>
      </c>
      <c r="FA37" s="66">
        <f>Raw!F38</f>
        <v>0.120003555927443</v>
      </c>
      <c r="FB37" s="66">
        <f>Raw!G38</f>
        <v>4.9354175113823701E-2</v>
      </c>
      <c r="FD37" s="66">
        <f>(Raw!C38)/((Raw!CC38*1000)^(1/3))</f>
        <v>300.12819233487193</v>
      </c>
      <c r="FE37" s="66">
        <f>(Raw!BZ38)*(Raw!AI38)</f>
        <v>4.4322695050610449E-2</v>
      </c>
      <c r="FG37" s="59">
        <f>Raw!CJ38</f>
        <v>19.0178657496086</v>
      </c>
      <c r="FH37" s="59">
        <f>Raw!BR38</f>
        <v>18.47</v>
      </c>
      <c r="FJ37" s="25">
        <f>Raw!CB38</f>
        <v>10.182</v>
      </c>
      <c r="FK37" s="25">
        <f>(Raw!BR38)-(Raw!CJ38)</f>
        <v>-0.54786574960860079</v>
      </c>
      <c r="FM37" s="68" t="str">
        <f t="shared" si="77"/>
        <v xml:space="preserve"> </v>
      </c>
      <c r="FN37" s="68">
        <f>(Raw!C38)/((Raw!CC38*1000)^(1/3))</f>
        <v>300.12819233487193</v>
      </c>
      <c r="FO37" s="68">
        <f>(10^($FM$2*Raw!CB38))*(Raw!D38)</f>
        <v>6.0019914811616545E-2</v>
      </c>
      <c r="FP37" s="68">
        <f>(10^($FM$2*Raw!CB38))*(Raw!E38)</f>
        <v>2.0552956450384734E-2</v>
      </c>
      <c r="FR37" s="68" t="str">
        <f t="shared" si="78"/>
        <v xml:space="preserve"> </v>
      </c>
      <c r="FS37" s="74">
        <f>(Raw!C38)/((Raw!CC38*1000)^(1/3))</f>
        <v>300.12819233487193</v>
      </c>
      <c r="FT37" s="68">
        <f>(10^($FR$2*Raw!CB38))*(Raw!F38)</f>
        <v>9.987782013939879E-2</v>
      </c>
      <c r="FU37" s="68">
        <f>(10^($FR$2*Raw!CB38))*(Raw!G38)</f>
        <v>4.1077011318958752E-2</v>
      </c>
      <c r="FW37" s="68" t="str">
        <f t="shared" si="79"/>
        <v xml:space="preserve"> </v>
      </c>
      <c r="FX37" s="74">
        <f>(Raw!C38)/((Raw!CC38*1000)^(1/3))</f>
        <v>300.12819233487193</v>
      </c>
      <c r="FY37" s="74">
        <f>(10^($FW$2*Raw!CB38))*(Raw!BJ38)</f>
        <v>2.6426006710623756E-2</v>
      </c>
      <c r="FZ37" s="74">
        <f>(10^($FW$2*Raw!CB38))*(Raw!BK38)</f>
        <v>2.4674929980065631E-2</v>
      </c>
      <c r="GB37" s="68" t="str">
        <f t="shared" si="80"/>
        <v xml:space="preserve"> </v>
      </c>
      <c r="GC37" s="74">
        <f>IF(  ( (10^($FR$2*Raw!CB38))*(Raw!BM38) )/( (10^($FR$2*Raw!CB38))*(Raw!BL38))&lt;0.9,(Raw!C38)/((Raw!CC38*1000)^(1/3)) )</f>
        <v>300.12819233487193</v>
      </c>
      <c r="GD37" s="74">
        <f>IF(  ( (10^($FR$2*Raw!CB38))*(Raw!BM38) )/( (10^($FR$2*Raw!CB38))*(Raw!BL38))&lt;0.9, (10^($GB$2*Raw!CB38))*(Raw!BL38) )</f>
        <v>9.2707835147988185</v>
      </c>
      <c r="GE37" s="74">
        <f>IF( ( (10^($FR$2*Raw!CB38))*(Raw!BM38) )/( (10^($FR$2*Raw!CB38))*(Raw!BL38))&lt;0.9, (10^($FR$2*Raw!CB38))*(Raw!BM38) )</f>
        <v>6.2027644592757536</v>
      </c>
      <c r="GG37" s="68" t="str">
        <f t="shared" si="81"/>
        <v xml:space="preserve"> </v>
      </c>
      <c r="GH37" s="74">
        <f>IF( ( (10^($GG$2*Raw!CB38))*(Raw!BO38) )/( (10^($GG$2*Raw!CB38))*(Raw!BN38))&lt;0.5,(Raw!C38)/((Raw!CC38*1000)^(1/3)))</f>
        <v>300.12819233487193</v>
      </c>
      <c r="GI37" s="74">
        <f>IF( ( (10^($GG$2*Raw!CB38))*(Raw!BO38) )/( (10^($GG$2*Raw!CB38))*(Raw!BN38))&lt;0.5,(10^($GG$2*Raw!CB38))*(Raw!BN38))</f>
        <v>2.2034763126736698</v>
      </c>
      <c r="GJ37" s="74">
        <f>IF( ( (10^($GG$2*Raw!CB38))*(Raw!BO38) )/( (10^($GG$2*Raw!CB38))*(Raw!BN38))&lt;0.5,(10^($GG$2*Raw!CB38))*(Raw!BO38))</f>
        <v>0.27952040865150557</v>
      </c>
      <c r="GL37">
        <f>(Raw!C38)/((Raw!CC38*1000)^(1/3))</f>
        <v>300.12819233487193</v>
      </c>
      <c r="GM37" s="75">
        <f>Raw!U38</f>
        <v>0.7275390625</v>
      </c>
      <c r="GN37" s="75">
        <f>(LOG(Raw!CC38)+5)/25</f>
        <v>0.17288877178935677</v>
      </c>
      <c r="GO37">
        <f>(Raw!C38)/((Raw!CC38*1000)^(1/3))</f>
        <v>300.12819233487193</v>
      </c>
      <c r="GP37" s="75">
        <f>Raw!W38</f>
        <v>0.7763671875</v>
      </c>
      <c r="GR37">
        <f>(Raw!C38)/((Raw!CC38*1000)^(1/3))</f>
        <v>300.12819233487193</v>
      </c>
      <c r="GS37" s="75">
        <f>Raw!AE38</f>
        <v>0.78125</v>
      </c>
      <c r="GU37">
        <f>(Raw!C38)/((Raw!CC38*1000)^(1/3))</f>
        <v>300.12819233487193</v>
      </c>
      <c r="GV37" s="75">
        <f>Raw!AG38</f>
        <v>0.859375</v>
      </c>
      <c r="GX37">
        <f>(Raw!C38)/((Raw!CC38*1000)^(1/3))</f>
        <v>300.12819233487193</v>
      </c>
      <c r="GY37">
        <f>Raw!BQ38</f>
        <v>1.9</v>
      </c>
      <c r="HA37">
        <f>Raw!C38</f>
        <v>1783.9385510623599</v>
      </c>
      <c r="HB37" s="75">
        <f>Raw!U38</f>
        <v>0.7275390625</v>
      </c>
      <c r="HC37" s="4"/>
      <c r="HD37">
        <f>Raw!C38</f>
        <v>1783.9385510623599</v>
      </c>
      <c r="HE37" s="75">
        <f>Raw!W38</f>
        <v>0.7763671875</v>
      </c>
      <c r="HG37">
        <f>Raw!C38</f>
        <v>1783.9385510623599</v>
      </c>
      <c r="HH37" s="75">
        <f>Raw!AE38</f>
        <v>0.78125</v>
      </c>
      <c r="HJ37">
        <f>Raw!C38</f>
        <v>1783.9385510623599</v>
      </c>
      <c r="HK37" s="75">
        <f>Raw!AG38</f>
        <v>0.859375</v>
      </c>
      <c r="HM37">
        <f>Raw!C38</f>
        <v>1783.9385510623599</v>
      </c>
      <c r="HN37">
        <f>Raw!BQ38</f>
        <v>1.9</v>
      </c>
      <c r="HP37">
        <f>Raw!CC38*1000</f>
        <v>210</v>
      </c>
      <c r="HQ37">
        <f>Raw!N38</f>
        <v>1.9561710814909199</v>
      </c>
      <c r="HR37">
        <f>MIN(ABS(Raw!CB38)/100,0.3)</f>
        <v>0.10182000000000001</v>
      </c>
      <c r="HS37" t="str">
        <f>IF( Raw!CB38&gt;0,"@rgb(255,0,0)","@rgb(0,128,255)" )</f>
        <v>@rgb(255,0,0)</v>
      </c>
      <c r="HU37" t="str">
        <f t="shared" si="82"/>
        <v xml:space="preserve"> </v>
      </c>
      <c r="HV37" t="b">
        <f>IF(Raw!CC38&gt;7,(Raw!C38)/((Raw!CC38*1000)^(1/3)))</f>
        <v>0</v>
      </c>
      <c r="HW37" t="b">
        <f>IF(Raw!CC38&gt;7,(10^($FM$2*Raw!CB38))*(Raw!D38))</f>
        <v>0</v>
      </c>
      <c r="HX37" t="b">
        <f>IF(Raw!CC38&gt;7,(10^($HU$2*Raw!CB38))*(Raw!E38))</f>
        <v>0</v>
      </c>
      <c r="IA37" t="b">
        <f>IF(Raw!CC38&gt;7,(Raw!C38)/((Raw!CC38*1000)^(1/3)))</f>
        <v>0</v>
      </c>
      <c r="IB37" t="b">
        <f>IF(Raw!CC38&gt;7,(10^($HZ$2*Raw!CB38))*(Raw!F38))</f>
        <v>0</v>
      </c>
      <c r="IC37" t="b">
        <f>IF(Raw!CC38&gt;7,(10^($HZ$2*Raw!CB38))*(Raw!G38))</f>
        <v>0</v>
      </c>
      <c r="IF37" t="b">
        <f>IF(Raw!CC38&gt;7,(Raw!C38)/((Raw!CC38*1000)^(1/3)))</f>
        <v>0</v>
      </c>
      <c r="IG37" t="b">
        <f>IF(Raw!CC38&gt;7,(10^($IE$2*Raw!CB38))*(Raw!BJ38))</f>
        <v>0</v>
      </c>
      <c r="IH37" t="b">
        <f>IF(Raw!CC38&gt;7,(10^($IE$2*Raw!CB38))*(Raw!BK38))</f>
        <v>0</v>
      </c>
      <c r="IJ37" t="str">
        <f t="shared" si="83"/>
        <v xml:space="preserve"> </v>
      </c>
      <c r="IK37" t="b">
        <f>IF(Raw!CC38&gt;7,(Raw!C38)/((Raw!CC38*1000)^(1/3)))</f>
        <v>0</v>
      </c>
      <c r="IL37" t="b">
        <f>IF(Raw!CC38&gt;7,(10^($IJ$2*Raw!CB38))*(Raw!BL38))</f>
        <v>0</v>
      </c>
      <c r="IM37" t="b">
        <f>IF(Raw!CC38&gt;7,(10^($IJ$2*Raw!CB38))*(Raw!BM38))</f>
        <v>0</v>
      </c>
      <c r="IO37" t="str">
        <f t="shared" si="84"/>
        <v xml:space="preserve"> </v>
      </c>
      <c r="IP37" t="b">
        <f>IF(Raw!CC38&gt;7,(Raw!C38)/((Raw!CC38*1000)^(1/3)))</f>
        <v>0</v>
      </c>
      <c r="IQ37" t="b">
        <f>IF(Raw!CC38&gt;7,(10^($IO$2*Raw!CB38))*(Raw!BN38))</f>
        <v>0</v>
      </c>
      <c r="IR37" t="b">
        <f>IF(Raw!CC38&gt;7,(10^($IO$2*Raw!CB38))*(Raw!BO38))</f>
        <v>0</v>
      </c>
      <c r="IT37" s="68" t="str">
        <f t="shared" si="85"/>
        <v xml:space="preserve"> </v>
      </c>
      <c r="IU37" s="68">
        <f>IF(Raw!CC38&lt;3.5,(Raw!C38)/((Raw!CC38*1000)^(1/3)))</f>
        <v>300.12819233487193</v>
      </c>
      <c r="IV37" s="68">
        <f>IF(Raw!CC38&lt;3.5,(10^($IT$2*Raw!CB38))*(Raw!D38))</f>
        <v>6.0344436291864249E-2</v>
      </c>
      <c r="IW37" s="68">
        <f>IF(Raw!CC38&lt;3.5,(10^($IT$2*Raw!CB38))*(Raw!E38))</f>
        <v>2.0664084163106087E-2</v>
      </c>
      <c r="IY37" s="68" t="str">
        <f t="shared" si="86"/>
        <v xml:space="preserve"> </v>
      </c>
      <c r="IZ37" s="74">
        <f>IF(Raw!CC38&lt;3.5,(Raw!C38)/((Raw!CC38*1000)^(1/3)))</f>
        <v>300.12819233487193</v>
      </c>
      <c r="JA37" s="68">
        <f>IF(Raw!CC38&lt;3.5,(10^($IY$2*Raw!CB38))*(Raw!F38))</f>
        <v>0.10053563264831211</v>
      </c>
      <c r="JB37" s="68">
        <f>IF(Raw!CC38&lt;3.5,(10^($IY$2*Raw!CB38))*(Raw!G38))</f>
        <v>4.1347551583420593E-2</v>
      </c>
      <c r="JD37" s="68" t="str">
        <f t="shared" si="87"/>
        <v xml:space="preserve"> </v>
      </c>
      <c r="JE37" s="74">
        <f>IF(Raw!CC38&lt;3.5,(Raw!C38)/((Raw!CC38*1000)^(1/3)))</f>
        <v>300.12819233487193</v>
      </c>
      <c r="JF37" s="74">
        <f>IF(Raw!CC38&lt;3.5,(10^($JD$2*Raw!CB38))*(Raw!BJ38))</f>
        <v>2.5971489692547475E-2</v>
      </c>
      <c r="JG37" s="74">
        <f>IF(Raw!CC38&lt;3.5,(10^($JD$2*Raw!CB38))*(Raw!BK38))</f>
        <v>2.4250530799417889E-2</v>
      </c>
      <c r="JI37" s="68" t="str">
        <f t="shared" si="88"/>
        <v xml:space="preserve"> </v>
      </c>
      <c r="JJ37" s="74">
        <f>IF( AND( Raw!CC38&lt;3.5, ( (10^($JI$2*Raw!CB38))*(Raw!BM38) )/( (10^($JI$2*Raw!CB38))*(Raw!BL38))&lt;0.9 ),(Raw!C38)/((Raw!CC38*1000)^(1/3)) )</f>
        <v>300.12819233487193</v>
      </c>
      <c r="JK37" s="74">
        <f>IF( AND( Raw!CC38&lt;3.5, ( (10^($JI$2*Raw!CB38))*(Raw!BM38) )/( (10^($JI$2*Raw!CB38))*(Raw!BL38))&lt;0.9 ), (10^($JI$2*Raw!CB38))*(Raw!BL38) )</f>
        <v>9.8073853496043935</v>
      </c>
      <c r="JL37" s="74">
        <f>IF( AND( Raw!CC38&lt;3.5, ( (10^($JI$2*Raw!CB38))*(Raw!BM38) )/( (10^($JI$2*Raw!CB38))*(Raw!BL38))&lt;0.9 ), (10^($JI$2*Raw!CB38))*(Raw!BM38) )</f>
        <v>7.0962673619493035</v>
      </c>
      <c r="JN37" s="68" t="str">
        <f t="shared" si="89"/>
        <v xml:space="preserve"> </v>
      </c>
      <c r="JO37" s="74">
        <f>IF( AND( Raw!CC38&lt;3.5, ( (10^($JN$2*Raw!CB38))*(Raw!BO38) )/( (10^($JN$2*Raw!CB38))*(Raw!BN38))&lt;0.5 ),(Raw!C38)/((Raw!CC38*1000)^(1/3)))</f>
        <v>300.12819233487193</v>
      </c>
      <c r="JP37" s="74">
        <f>IF( AND( Raw!CC38&lt;3.5, ( (10^($JN$2*Raw!CB38))*(Raw!BO38) )/( (10^($JN$2*Raw!CB38))*(Raw!BN38))&lt;0.5 ),(10^($JN$2*Raw!CB38))*(Raw!BN38))</f>
        <v>2.54821921502195</v>
      </c>
      <c r="JQ37" s="74">
        <f>IF( AND( Raw!CC38&lt;3.5, ( (10^($JN$2*Raw!CB38))*(Raw!BO38) )/( (10^($JN$2*Raw!CB38))*(Raw!BN38))&lt;0.5 ),(10^($JN$2*Raw!CB38))*(Raw!BO38))</f>
        <v>0.32325252248901359</v>
      </c>
      <c r="JS37">
        <v>300</v>
      </c>
      <c r="JW37">
        <v>300</v>
      </c>
      <c r="JX37">
        <v>4.9349397590361503</v>
      </c>
      <c r="JY37">
        <v>4.9349397590361503</v>
      </c>
      <c r="KA37">
        <v>300</v>
      </c>
      <c r="KB37">
        <v>4.9349397590361503</v>
      </c>
      <c r="KC37">
        <v>4.9349397590361503</v>
      </c>
      <c r="KQ37">
        <f>Raw!CC38*1000</f>
        <v>210</v>
      </c>
      <c r="KR37">
        <f>Raw!N38</f>
        <v>1.9561710814909199</v>
      </c>
      <c r="KS37">
        <f>(1/ABS(Raw!BL38))*2</f>
        <v>0.1941763690386456</v>
      </c>
      <c r="KU37">
        <f>Raw!CC38*1000</f>
        <v>210</v>
      </c>
      <c r="KV37">
        <f>Raw!N38</f>
        <v>1.9561710814909199</v>
      </c>
      <c r="KW37">
        <f>MIN(1/ABS(Raw!BN38)/2,0.8)</f>
        <v>0.19234394450517578</v>
      </c>
      <c r="KY37">
        <f>Raw!CC38*1000</f>
        <v>210</v>
      </c>
      <c r="KZ37">
        <f>Raw!CP38</f>
        <v>2.0252375223911501</v>
      </c>
      <c r="LA37">
        <f t="shared" si="66"/>
        <v>1.9561710814909199</v>
      </c>
      <c r="NJ37" s="76"/>
      <c r="NV37" s="76"/>
      <c r="OH37" s="76"/>
      <c r="OT37" s="76"/>
      <c r="PF37" s="76"/>
      <c r="PR37" s="76"/>
      <c r="QD37" s="76"/>
      <c r="QP37" s="76"/>
      <c r="RB37" s="76"/>
      <c r="RN37" s="76"/>
      <c r="RZ37" s="76"/>
      <c r="SL37" s="76"/>
      <c r="SX37" s="76"/>
      <c r="TJ37" s="76"/>
      <c r="TV37" s="76"/>
      <c r="UF37">
        <f>IF(Raw!CC38&lt;3.5,Raw!C38)</f>
        <v>1783.9385510623599</v>
      </c>
      <c r="UH37">
        <f t="shared" si="95"/>
        <v>6175.2778856144987</v>
      </c>
      <c r="UI37">
        <f>UI3</f>
        <v>1</v>
      </c>
      <c r="UK37" t="b">
        <f>IF(Raw!CC38&gt;7,Raw!C38)</f>
        <v>0</v>
      </c>
      <c r="UM37">
        <f t="shared" si="96"/>
        <v>12082.416747580763</v>
      </c>
      <c r="UN37">
        <f>UN3</f>
        <v>1</v>
      </c>
      <c r="UP37">
        <f>Raw!C38</f>
        <v>1783.9385510623599</v>
      </c>
      <c r="UR37">
        <f t="shared" si="97"/>
        <v>11837.377756820906</v>
      </c>
      <c r="US37">
        <f>US3</f>
        <v>1</v>
      </c>
      <c r="UU37" t="str">
        <f t="shared" ref="UU37:UU68" si="98">IF(ROW()=2,-0.0078," ")</f>
        <v xml:space="preserve"> </v>
      </c>
      <c r="UV37" t="b">
        <f>IF(AND(Raw!BL38&lt;$UU$3,Raw!BL38&gt;$UU$4),(Raw!C38)/((Raw!CC38*1000)^(1/3)))</f>
        <v>0</v>
      </c>
      <c r="UW37" t="b">
        <f>IF(AND(Raw!BL38&lt;$UU$3,Raw!BL38&gt;$UU$4),(10^($UU$2*Raw!CB38))*(Raw!D38))</f>
        <v>0</v>
      </c>
      <c r="UX37" t="b">
        <f>IF(AND(Raw!BL38&lt;$UU$3,Raw!BL38&gt;$UU$4),(10^($FM$2*Raw!CB38))*(Raw!E38))</f>
        <v>0</v>
      </c>
      <c r="UZ37">
        <f>Raw!C38</f>
        <v>1783.9385510623599</v>
      </c>
      <c r="VA37">
        <f>((LOG10(Raw!CC39))+ABS(LOG10(MIN(Raw!CC$3:$CC236)))+0.3)/5</f>
        <v>0.26423785981398762</v>
      </c>
      <c r="VB37">
        <f>Raw!BQ38</f>
        <v>1.9</v>
      </c>
      <c r="VE37">
        <f>(Raw!C38)/((Raw!CC38)^(1/2))</f>
        <v>3892.8730692348136</v>
      </c>
      <c r="VF37">
        <f>((LOG10(Raw!CC39))+ABS(LOG10(MIN(Raw!CC$3:$CC236)))+0.3)/5</f>
        <v>0.26423785981398762</v>
      </c>
      <c r="VG37">
        <f>Raw!BQ38</f>
        <v>1.9</v>
      </c>
      <c r="VK37">
        <f>(Raw!C38)/((Raw!CC38)^(1/2))</f>
        <v>3892.8730692348136</v>
      </c>
      <c r="VL37">
        <f>Raw!BZ38</f>
        <v>199.04102468490601</v>
      </c>
      <c r="VM37">
        <f>MIN(Raw!BL39/150,0.6)</f>
        <v>9.7030198601193995E-2</v>
      </c>
      <c r="VO37">
        <f>(Raw!C38)/((Raw!CC38)^(1/2))</f>
        <v>3892.8730692348136</v>
      </c>
      <c r="VP37">
        <f>Raw!BZ38</f>
        <v>199.04102468490601</v>
      </c>
      <c r="VQ37">
        <f>MIN(Raw!BN39/50,0.6)</f>
        <v>4.8866850166863804E-2</v>
      </c>
      <c r="VS37">
        <f>(Raw!C38)/((Raw!CC38)^(1/2))</f>
        <v>3892.8730692348136</v>
      </c>
      <c r="VT37">
        <f>Raw!BZ38</f>
        <v>199.04102468490601</v>
      </c>
      <c r="VU37">
        <f>(LOG10(Raw!AS39)-LOG10(MIN(Raw!AS$3:AS$200)) + 0.1)/10</f>
        <v>0.44295884435608129</v>
      </c>
      <c r="VW37">
        <f>Raw!CB38</f>
        <v>10.182</v>
      </c>
      <c r="VX37">
        <f>IF(ABS((Raw!BR38)-(Raw!CJ38))=343.0818,16.89,ABS((Raw!BR38)-(Raw!CJ38)))</f>
        <v>0.54786574960860079</v>
      </c>
      <c r="VY37">
        <f>(LOG10(Raw!C39)-LOG10(MIN(Raw!C$3:C$200)))/2</f>
        <v>0.33931220350972358</v>
      </c>
      <c r="WA37" s="78">
        <v>38754</v>
      </c>
      <c r="WB37">
        <f t="shared" si="67"/>
        <v>2</v>
      </c>
      <c r="WF37">
        <v>2.93</v>
      </c>
      <c r="WG37">
        <f t="shared" si="68"/>
        <v>0.4668676203541095</v>
      </c>
      <c r="WN37">
        <f t="shared" si="90"/>
        <v>7000</v>
      </c>
      <c r="WO37">
        <f t="shared" si="69"/>
        <v>1.0218658106538716</v>
      </c>
      <c r="WQ37">
        <f>Raw!BP38</f>
        <v>0.4</v>
      </c>
      <c r="WR37">
        <f>Raw!BZ38</f>
        <v>199.04102468490601</v>
      </c>
      <c r="WT37">
        <f>Raw!N38</f>
        <v>1.9561710814909199</v>
      </c>
      <c r="WU37">
        <f>Raw!CP38</f>
        <v>2.0252375223911501</v>
      </c>
      <c r="WV37">
        <f t="shared" si="70"/>
        <v>6.9066440900230175E-2</v>
      </c>
      <c r="WX37">
        <f>Raw!C38</f>
        <v>1783.9385510623599</v>
      </c>
      <c r="WY37">
        <f>Raw!BP38</f>
        <v>0.4</v>
      </c>
      <c r="WZ37">
        <f>((LOG10(Raw!CC39))+ABS(LOG10(MIN(Raw!CC$3:$CC236)))+0.3)/5</f>
        <v>0.26423785981398762</v>
      </c>
      <c r="XD37">
        <f t="shared" si="91"/>
        <v>7000</v>
      </c>
      <c r="XE37">
        <f t="shared" si="71"/>
        <v>6.2405768376650468E-2</v>
      </c>
      <c r="XG37">
        <f>(Raw!C38)/((Raw!CC38)^(1/2))</f>
        <v>3892.8730692348136</v>
      </c>
      <c r="XH37">
        <f>Raw!BP38</f>
        <v>0.4</v>
      </c>
      <c r="XL37">
        <f t="shared" si="92"/>
        <v>7000</v>
      </c>
      <c r="XM37">
        <f t="shared" si="72"/>
        <v>0.41591121166003553</v>
      </c>
      <c r="XR37">
        <f>Raw!CB38</f>
        <v>10.182</v>
      </c>
      <c r="XS37">
        <f>IF(ABS((Raw!BR38)-(Raw!CJ38))=343.0818,16.89,(Raw!BR38)-(Raw!CJ38))</f>
        <v>-0.54786574960860079</v>
      </c>
      <c r="XT37">
        <f>(LOG10(Raw!C39)-LOG10(MIN(Raw!C$3:C$200)))/2</f>
        <v>0.33931220350972358</v>
      </c>
      <c r="XW37">
        <f t="shared" si="93"/>
        <v>7000</v>
      </c>
      <c r="XX37">
        <f t="shared" si="73"/>
        <v>3.3676558140702717</v>
      </c>
      <c r="YC37">
        <v>1783.9385510623599</v>
      </c>
      <c r="YD37">
        <f>Raw!CC38</f>
        <v>0.21</v>
      </c>
      <c r="YE37">
        <f>((LOG10(Raw!CC39))+ABS(LOG10(MIN(Raw!CC$3:$CC236)))+0.3)/5</f>
        <v>0.26423785981398762</v>
      </c>
      <c r="YF37">
        <v>9.0334800899928305E-2</v>
      </c>
      <c r="YG37">
        <v>1.8908088778257101E-2</v>
      </c>
      <c r="YH37">
        <v>4.5368292053725497E-3</v>
      </c>
      <c r="YI37">
        <v>1.1217445246866401E-3</v>
      </c>
      <c r="YJ37">
        <v>2.32978159325864E-4</v>
      </c>
      <c r="YP37">
        <v>1</v>
      </c>
      <c r="YT37">
        <v>1783.9385510623599</v>
      </c>
      <c r="YU37">
        <v>0.21</v>
      </c>
      <c r="YV37" s="79">
        <v>3.6875267342167198E-8</v>
      </c>
      <c r="ZE37">
        <v>1576.39594552875</v>
      </c>
      <c r="ZF37">
        <v>6.7848842529240002E-4</v>
      </c>
      <c r="ZK37">
        <f t="shared" si="94"/>
        <v>7020</v>
      </c>
      <c r="ZL37" s="81">
        <f t="shared" si="74"/>
        <v>11537.107477213303</v>
      </c>
    </row>
    <row r="38" spans="1:688">
      <c r="A38" s="37">
        <f>Raw!CC39*1000</f>
        <v>210</v>
      </c>
      <c r="B38" s="37">
        <f>Raw!N39</f>
        <v>1.7087531999005701</v>
      </c>
      <c r="C38" s="37">
        <f>Raw!O39</f>
        <v>3.62680103747266E-2</v>
      </c>
      <c r="E38" s="37">
        <f>(Raw!C39)/((Raw!CC39*1000)^(1/2))</f>
        <v>106.2462780468949</v>
      </c>
      <c r="F38" s="37">
        <f>Raw!N39</f>
        <v>1.7087531999005701</v>
      </c>
      <c r="G38" s="37">
        <f>Raw!O39</f>
        <v>3.62680103747266E-2</v>
      </c>
      <c r="I38" s="37">
        <f>(Raw!C39)/((Raw!CC39*1000)^(1/3))</f>
        <v>259.03012443530088</v>
      </c>
      <c r="J38" s="37">
        <f>Raw!N39</f>
        <v>1.7087531999005701</v>
      </c>
      <c r="K38" s="37">
        <f>Raw!O39</f>
        <v>3.62680103747266E-2</v>
      </c>
      <c r="M38" s="39">
        <f>Raw!CC39*1000</f>
        <v>210</v>
      </c>
      <c r="N38" s="39">
        <f>1/(Raw!R39)</f>
        <v>2.9257142857142857</v>
      </c>
      <c r="O38" s="39">
        <f>IF(1/(Raw!R39-Raw!S39)-1/(Raw!R39+Raw!S39)&gt;0,1/(Raw!R39-Raw!S39)-1/(Raw!R39+Raw!S39),2)</f>
        <v>0.15455239232554741</v>
      </c>
      <c r="Q38" s="39">
        <f>(Raw!C39)/((Raw!CC39*1000)^(1/2))</f>
        <v>106.2462780468949</v>
      </c>
      <c r="R38" s="39">
        <f>1/(Raw!R39)</f>
        <v>2.9257142857142857</v>
      </c>
      <c r="S38" s="39">
        <f>IF(1/(Raw!R39-Raw!S39)-1/(Raw!R39+Raw!S39)&gt;0,1/(Raw!R39-Raw!S39)-1/(Raw!R39+Raw!S39),2)</f>
        <v>0.15455239232554741</v>
      </c>
      <c r="U38" s="39">
        <f>(Raw!C39)/((Raw!CC39*1000)^(1/3))</f>
        <v>259.03012443530088</v>
      </c>
      <c r="V38" s="39">
        <f>1/(Raw!R39)</f>
        <v>2.9257142857142857</v>
      </c>
      <c r="W38" s="39">
        <f>IF(1/(Raw!R39-Raw!S39)-1/(Raw!R39+Raw!S39)&gt;0,1/(Raw!R39-Raw!S39)-1/(Raw!R39+Raw!S39),2)</f>
        <v>0.15455239232554741</v>
      </c>
      <c r="Y38" s="41">
        <f>Raw!CC39*1000</f>
        <v>210</v>
      </c>
      <c r="Z38" s="41">
        <f>1/(Raw!AB39)</f>
        <v>3.2</v>
      </c>
      <c r="AA38" s="41">
        <f>IF(1/(Raw!AB39-Raw!AC39)-1/(Raw!AB39+Raw!AC39)&gt;0,1/(Raw!AB39-Raw!AC39)-1/(Raw!AB39+Raw!AC39),5)</f>
        <v>1.6648144773617921</v>
      </c>
      <c r="AC38" s="41">
        <f>(Raw!C39)/((Raw!CC39*1000)^(1/2))</f>
        <v>106.2462780468949</v>
      </c>
      <c r="AD38" s="41">
        <f>1/(Raw!AB39)</f>
        <v>3.2</v>
      </c>
      <c r="AE38" s="41">
        <f>IF(1/(Raw!AB39-Raw!AC39)-1/(Raw!AB39+Raw!AC39)&gt;0,1/(Raw!AB39-Raw!AC39)-1/(Raw!AB39+Raw!AC39),5)</f>
        <v>1.6648144773617921</v>
      </c>
      <c r="AG38" s="41">
        <f>(Raw!C39)/((Raw!CC39*1000)^(1/3))</f>
        <v>259.03012443530088</v>
      </c>
      <c r="AH38" s="41">
        <f>1/(Raw!AB39)</f>
        <v>3.2</v>
      </c>
      <c r="AI38" s="41">
        <f>IF(1/(Raw!AB39-Raw!AC39)-1/(Raw!AB39+Raw!AC39)&gt;0,1/(Raw!AB39-Raw!AC39)-1/(Raw!AB39+Raw!AC39),5)</f>
        <v>1.6648144773617921</v>
      </c>
      <c r="AK38" s="43">
        <f>Raw!CC39*1000</f>
        <v>210</v>
      </c>
      <c r="AL38" s="43">
        <f>Raw!BL39</f>
        <v>14.5545297901791</v>
      </c>
      <c r="AM38" s="43">
        <f>Raw!BM39</f>
        <v>16.835504928321999</v>
      </c>
      <c r="AO38" s="43">
        <f>(Raw!C39)/((Raw!CC39*1000)^(1/2))</f>
        <v>106.2462780468949</v>
      </c>
      <c r="AP38" s="43">
        <f>Raw!BL39</f>
        <v>14.5545297901791</v>
      </c>
      <c r="AQ38" s="43">
        <f>Raw!BM39</f>
        <v>16.835504928321999</v>
      </c>
      <c r="AS38" s="43">
        <f>(Raw!C39)/((Raw!CC39*1000)^(1/3))</f>
        <v>259.03012443530088</v>
      </c>
      <c r="AT38" s="43">
        <f>Raw!BL39</f>
        <v>14.5545297901791</v>
      </c>
      <c r="AU38" s="43">
        <f>Raw!BM39</f>
        <v>16.835504928321999</v>
      </c>
      <c r="AW38" s="21">
        <f>Raw!CC39*1000</f>
        <v>210</v>
      </c>
      <c r="AX38" s="21">
        <f>Raw!BN39</f>
        <v>2.4433425083431901</v>
      </c>
      <c r="AY38" s="21">
        <f>Raw!BO39</f>
        <v>0.91198263260503498</v>
      </c>
      <c r="BA38" s="21">
        <f>(Raw!C39)/((Raw!CC39*1000)^(1/2))</f>
        <v>106.2462780468949</v>
      </c>
      <c r="BB38" s="21">
        <f>Raw!BN39</f>
        <v>2.4433425083431901</v>
      </c>
      <c r="BC38" s="21">
        <f>Raw!BO39</f>
        <v>0.91198263260503498</v>
      </c>
      <c r="BE38" s="21">
        <f>(Raw!C39)/((Raw!CC39*1000)^(1/3))</f>
        <v>259.03012443530088</v>
      </c>
      <c r="BF38" s="21">
        <f>Raw!BN39</f>
        <v>2.4433425083431901</v>
      </c>
      <c r="BG38" s="21">
        <f>Raw!BO39</f>
        <v>0.91198263260503498</v>
      </c>
      <c r="BI38" s="46">
        <f>Raw!C39</f>
        <v>1539.6548430579501</v>
      </c>
      <c r="BJ38" s="46">
        <f>(Raw!C39)/(Raw!CG39)</f>
        <v>0.31453622942961185</v>
      </c>
      <c r="BK38" s="46"/>
      <c r="BM38" s="47">
        <f>Raw!CC39*1000</f>
        <v>210</v>
      </c>
      <c r="BN38" s="47">
        <f>(Raw!C39)/(Raw!CG39)</f>
        <v>0.31453622942961185</v>
      </c>
      <c r="BO38" s="47"/>
      <c r="BQ38" s="46">
        <f>(Raw!C39)/((Raw!CC39*1000)^(1/2))</f>
        <v>106.2462780468949</v>
      </c>
      <c r="BR38" s="47">
        <f>(Raw!C39)/(Raw!CG39)</f>
        <v>0.31453622942961185</v>
      </c>
      <c r="BS38" s="47"/>
      <c r="BU38" s="49">
        <f>(Raw!C39)/((Raw!CC39*1000)^(1/3))</f>
        <v>259.03012443530088</v>
      </c>
      <c r="BV38" s="49">
        <f>(Raw!C39)/(Raw!CG39)</f>
        <v>0.31453622942961185</v>
      </c>
      <c r="BW38" s="49"/>
      <c r="BY38" s="51">
        <f>Raw!C39</f>
        <v>1539.6548430579501</v>
      </c>
      <c r="BZ38" s="51">
        <f>Raw!BS39</f>
        <v>0.36099999999999999</v>
      </c>
      <c r="CA38" s="51"/>
      <c r="CG38" s="55"/>
      <c r="CH38" s="55" t="e">
        <f t="shared" si="42"/>
        <v>#N/A</v>
      </c>
      <c r="CI38" s="55" t="e">
        <f>CI3</f>
        <v>#N/A</v>
      </c>
      <c r="CK38" s="55"/>
      <c r="CL38" s="55" t="e">
        <f t="shared" si="43"/>
        <v>#N/A</v>
      </c>
      <c r="CM38" s="55" t="e">
        <f>CM3</f>
        <v>#N/A</v>
      </c>
      <c r="CO38" s="57"/>
      <c r="CP38" s="57" t="e">
        <f t="shared" si="44"/>
        <v>#N/A</v>
      </c>
      <c r="CQ38" s="57" t="e">
        <f>CQ3</f>
        <v>#N/A</v>
      </c>
      <c r="CS38" s="57"/>
      <c r="CT38" s="57" t="e">
        <f t="shared" si="45"/>
        <v>#N/A</v>
      </c>
      <c r="CU38" s="57" t="e">
        <f>CU3</f>
        <v>#N/A</v>
      </c>
      <c r="CW38" s="57"/>
      <c r="CX38" s="57" t="e">
        <f t="shared" si="46"/>
        <v>#N/A</v>
      </c>
      <c r="CY38" s="57" t="e">
        <f>CY3</f>
        <v>#N/A</v>
      </c>
      <c r="DA38" s="57"/>
      <c r="DB38" s="57" t="e">
        <f t="shared" si="47"/>
        <v>#N/A</v>
      </c>
      <c r="DC38" s="57" t="e">
        <f>DC3</f>
        <v>#N/A</v>
      </c>
      <c r="DE38" s="57"/>
      <c r="DF38" s="57" t="e">
        <f t="shared" si="48"/>
        <v>#N/A</v>
      </c>
      <c r="DG38" s="57" t="e">
        <f>DG3</f>
        <v>#N/A</v>
      </c>
      <c r="DI38" s="59">
        <f t="shared" si="75"/>
        <v>5410</v>
      </c>
      <c r="DJ38" s="59">
        <f t="shared" si="55"/>
        <v>7.977126661245161</v>
      </c>
      <c r="DL38" s="25">
        <f t="shared" si="76"/>
        <v>5410</v>
      </c>
      <c r="DM38" s="25">
        <f t="shared" si="56"/>
        <v>9.4704127138971241</v>
      </c>
      <c r="DO38" s="39">
        <f t="shared" si="57"/>
        <v>210</v>
      </c>
      <c r="DP38" s="39">
        <f t="shared" si="58"/>
        <v>2.9257142857142857</v>
      </c>
      <c r="DQ38" s="39">
        <f t="shared" si="59"/>
        <v>0.15455239232554741</v>
      </c>
      <c r="DS38" s="39">
        <f t="shared" si="60"/>
        <v>106.2462780468949</v>
      </c>
      <c r="DT38" s="39">
        <f t="shared" si="61"/>
        <v>2.9257142857142857</v>
      </c>
      <c r="DU38" s="39">
        <f t="shared" si="62"/>
        <v>0.15455239232554741</v>
      </c>
      <c r="DW38" s="39">
        <f t="shared" si="63"/>
        <v>259.03012443530088</v>
      </c>
      <c r="DX38" s="39">
        <f t="shared" si="64"/>
        <v>2.9257142857142857</v>
      </c>
      <c r="DY38" s="39">
        <f t="shared" si="65"/>
        <v>0.15455239232554741</v>
      </c>
      <c r="EA38" s="61">
        <f>Raw!N39</f>
        <v>1.7087531999005701</v>
      </c>
      <c r="EB38" s="61">
        <f>Raw!O39</f>
        <v>3.62680103747266E-2</v>
      </c>
      <c r="EC38" s="61">
        <f>1/Raw!R39</f>
        <v>2.9257142857142857</v>
      </c>
      <c r="ED38" s="61">
        <f>1/(Raw!R39-Raw!S39)-1/(Raw!R39+Raw!S39)</f>
        <v>0.15455239232554741</v>
      </c>
      <c r="EF38" s="62">
        <f>Raw!N39</f>
        <v>1.7087531999005701</v>
      </c>
      <c r="EG38" s="61">
        <f>Raw!O39</f>
        <v>3.62680103747266E-2</v>
      </c>
      <c r="EH38" s="61">
        <f>1/Raw!AB39</f>
        <v>3.2</v>
      </c>
      <c r="EI38" s="61">
        <f>1/(Raw!AB39-Raw!AC39)-1/(Raw!AB39+Raw!AC39)</f>
        <v>1.6648144773617921</v>
      </c>
      <c r="EK38" s="37">
        <f>Raw!CB39</f>
        <v>13.9968</v>
      </c>
      <c r="EL38" s="72">
        <f>(Raw!C39)/(Raw!CG39)</f>
        <v>0.31453622942961185</v>
      </c>
      <c r="EN38" s="37">
        <f>Raw!BS39</f>
        <v>0.36099999999999999</v>
      </c>
      <c r="EO38" s="72">
        <f>(Raw!C39)/(Raw!CG39)</f>
        <v>0.31453622942961185</v>
      </c>
      <c r="EQ38" s="64">
        <f>(Raw!C39)/((Raw!CC39*1000)^(1/3))</f>
        <v>259.03012443530088</v>
      </c>
      <c r="ER38" s="64">
        <f>Raw!BZ39</f>
        <v>280.40816330909701</v>
      </c>
      <c r="ET38" s="64">
        <f>Raw!BN39</f>
        <v>2.4433425083431901</v>
      </c>
      <c r="EU38" s="64">
        <f>Raw!BZ39</f>
        <v>280.40816330909701</v>
      </c>
      <c r="EW38" s="66">
        <f>Raw!AI39</f>
        <v>1.9115200173028601E-2</v>
      </c>
      <c r="EX38" s="66">
        <f>Raw!BZ39</f>
        <v>280.40816330909701</v>
      </c>
      <c r="EZ38" s="73">
        <f>Raw!AI39</f>
        <v>1.9115200173028601E-2</v>
      </c>
      <c r="FA38" s="66">
        <f>Raw!F39</f>
        <v>0.17346582904580199</v>
      </c>
      <c r="FB38" s="66">
        <f>Raw!G39</f>
        <v>0.171113900741554</v>
      </c>
      <c r="FD38" s="66">
        <f>(Raw!C39)/((Raw!CC39*1000)^(1/3))</f>
        <v>259.03012443530088</v>
      </c>
      <c r="FE38" s="66">
        <f>(Raw!BZ39)*(Raw!AI39)</f>
        <v>5.3600581718046829</v>
      </c>
      <c r="FG38" s="59">
        <f>Raw!CJ39</f>
        <v>67.901807159768495</v>
      </c>
      <c r="FH38" s="59">
        <f>Raw!BR39</f>
        <v>64.623000000000005</v>
      </c>
      <c r="FJ38" s="25">
        <f>Raw!CB39</f>
        <v>13.9968</v>
      </c>
      <c r="FK38" s="25">
        <f>(Raw!BR39)-(Raw!CJ39)</f>
        <v>-3.2788071597684905</v>
      </c>
      <c r="FM38" s="68" t="str">
        <f t="shared" si="77"/>
        <v xml:space="preserve"> </v>
      </c>
      <c r="FN38" s="68">
        <f>(Raw!C39)/((Raw!CC39*1000)^(1/3))</f>
        <v>259.03012443530088</v>
      </c>
      <c r="FO38" s="68">
        <f>(10^($FM$2*Raw!CB39))*(Raw!D39)</f>
        <v>8.1187071851321096E-2</v>
      </c>
      <c r="FP38" s="68">
        <f>(10^($FM$2*Raw!CB39))*(Raw!E39)</f>
        <v>6.6539610754934975E-2</v>
      </c>
      <c r="FR38" s="68" t="str">
        <f t="shared" si="78"/>
        <v xml:space="preserve"> </v>
      </c>
      <c r="FS38" s="74">
        <f>(Raw!C39)/((Raw!CC39*1000)^(1/3))</f>
        <v>259.03012443530088</v>
      </c>
      <c r="FT38" s="68">
        <f>(10^($FR$2*Raw!CB39))*(Raw!F39)</f>
        <v>0.13477799521698583</v>
      </c>
      <c r="FU38" s="68">
        <f>(10^($FR$2*Raw!CB39))*(Raw!G39)</f>
        <v>0.1329506140925055</v>
      </c>
      <c r="FW38" s="68" t="str">
        <f t="shared" si="79"/>
        <v xml:space="preserve"> </v>
      </c>
      <c r="FX38" s="74">
        <f>(Raw!C39)/((Raw!CC39*1000)^(1/3))</f>
        <v>259.03012443530088</v>
      </c>
      <c r="FY38" s="74">
        <f>(10^($FW$2*Raw!CB39))*(Raw!BJ39)</f>
        <v>6.2518936362390726E-2</v>
      </c>
      <c r="FZ38" s="74">
        <f>(10^($FW$2*Raw!CB39))*(Raw!BK39)</f>
        <v>9.0156272188124997E-2</v>
      </c>
      <c r="GB38" s="68" t="str">
        <f t="shared" si="80"/>
        <v xml:space="preserve"> </v>
      </c>
      <c r="GC38" s="74" t="b">
        <f>IF(  ( (10^($FR$2*Raw!CB39))*(Raw!BM39) )/( (10^($FR$2*Raw!CB39))*(Raw!BL39))&lt;0.9,(Raw!C39)/((Raw!CC39*1000)^(1/3)) )</f>
        <v>0</v>
      </c>
      <c r="GD38" s="74" t="b">
        <f>IF(  ( (10^($FR$2*Raw!CB39))*(Raw!BM39) )/( (10^($FR$2*Raw!CB39))*(Raw!BL39))&lt;0.9, (10^($GB$2*Raw!CB39))*(Raw!BL39) )</f>
        <v>0</v>
      </c>
      <c r="GE38" s="74" t="b">
        <f>IF( ( (10^($FR$2*Raw!CB39))*(Raw!BM39) )/( (10^($FR$2*Raw!CB39))*(Raw!BL39))&lt;0.9, (10^($FR$2*Raw!CB39))*(Raw!BM39) )</f>
        <v>0</v>
      </c>
      <c r="GG38" s="68" t="str">
        <f t="shared" si="81"/>
        <v xml:space="preserve"> </v>
      </c>
      <c r="GH38" s="74">
        <f>IF( ( (10^($GG$2*Raw!CB39))*(Raw!BO39) )/( (10^($GG$2*Raw!CB39))*(Raw!BN39))&lt;0.5,(Raw!C39)/((Raw!CC39*1000)^(1/3)))</f>
        <v>259.03012443530088</v>
      </c>
      <c r="GI38" s="74">
        <f>IF( ( (10^($GG$2*Raw!CB39))*(Raw!BO39) )/( (10^($GG$2*Raw!CB39))*(Raw!BN39))&lt;0.5,(10^($GG$2*Raw!CB39))*(Raw!BN39))</f>
        <v>1.9467353303393802</v>
      </c>
      <c r="GJ38" s="74">
        <f>IF( ( (10^($GG$2*Raw!CB39))*(Raw!BO39) )/( (10^($GG$2*Raw!CB39))*(Raw!BN39))&lt;0.5,(10^($GG$2*Raw!CB39))*(Raw!BO39))</f>
        <v>0.72662297876199788</v>
      </c>
      <c r="GL38">
        <f>(Raw!C39)/((Raw!CC39*1000)^(1/3))</f>
        <v>259.03012443530088</v>
      </c>
      <c r="GM38" s="75">
        <f>Raw!U39</f>
        <v>0.3515625</v>
      </c>
      <c r="GN38" s="75">
        <f>(LOG(Raw!CC39)+5)/25</f>
        <v>0.17288877178935677</v>
      </c>
      <c r="GO38">
        <f>(Raw!C39)/((Raw!CC39*1000)^(1/3))</f>
        <v>259.03012443530088</v>
      </c>
      <c r="GP38" s="75">
        <f>Raw!W39</f>
        <v>0.35888671875</v>
      </c>
      <c r="GR38">
        <f>(Raw!C39)/((Raw!CC39*1000)^(1/3))</f>
        <v>259.03012443530088</v>
      </c>
      <c r="GS38" s="75">
        <f>Raw!AE39</f>
        <v>0.56640625</v>
      </c>
      <c r="GU38">
        <f>(Raw!C39)/((Raw!CC39*1000)^(1/3))</f>
        <v>259.03012443530088</v>
      </c>
      <c r="GV38" s="75">
        <f>Raw!AG39</f>
        <v>0.60546875</v>
      </c>
      <c r="GX38">
        <f>(Raw!C39)/((Raw!CC39*1000)^(1/3))</f>
        <v>259.03012443530088</v>
      </c>
      <c r="GY38">
        <f>Raw!BQ39</f>
        <v>1.9</v>
      </c>
      <c r="HA38">
        <f>Raw!C39</f>
        <v>1539.6548430579501</v>
      </c>
      <c r="HB38" s="75">
        <f>Raw!U39</f>
        <v>0.3515625</v>
      </c>
      <c r="HC38" s="4"/>
      <c r="HD38">
        <f>Raw!C39</f>
        <v>1539.6548430579501</v>
      </c>
      <c r="HE38" s="75">
        <f>Raw!W39</f>
        <v>0.35888671875</v>
      </c>
      <c r="HG38">
        <f>Raw!C39</f>
        <v>1539.6548430579501</v>
      </c>
      <c r="HH38" s="75">
        <f>Raw!AE39</f>
        <v>0.56640625</v>
      </c>
      <c r="HJ38">
        <f>Raw!C39</f>
        <v>1539.6548430579501</v>
      </c>
      <c r="HK38" s="75">
        <f>Raw!AG39</f>
        <v>0.60546875</v>
      </c>
      <c r="HM38">
        <f>Raw!C39</f>
        <v>1539.6548430579501</v>
      </c>
      <c r="HN38">
        <f>Raw!BQ39</f>
        <v>1.9</v>
      </c>
      <c r="HP38">
        <f>Raw!CC39*1000</f>
        <v>210</v>
      </c>
      <c r="HQ38">
        <f>Raw!N39</f>
        <v>1.7087531999005701</v>
      </c>
      <c r="HR38">
        <f>MIN(ABS(Raw!CB39)/100,0.3)</f>
        <v>0.13996800000000001</v>
      </c>
      <c r="HS38" t="str">
        <f>IF( Raw!CB39&gt;0,"@rgb(255,0,0)","@rgb(0,128,255)" )</f>
        <v>@rgb(255,0,0)</v>
      </c>
      <c r="HU38" t="str">
        <f t="shared" si="82"/>
        <v xml:space="preserve"> </v>
      </c>
      <c r="HV38" t="b">
        <f>IF(Raw!CC39&gt;7,(Raw!C39)/((Raw!CC39*1000)^(1/3)))</f>
        <v>0</v>
      </c>
      <c r="HW38" t="b">
        <f>IF(Raw!CC39&gt;7,(10^($FM$2*Raw!CB39))*(Raw!D39))</f>
        <v>0</v>
      </c>
      <c r="HX38" t="b">
        <f>IF(Raw!CC39&gt;7,(10^($HU$2*Raw!CB39))*(Raw!E39))</f>
        <v>0</v>
      </c>
      <c r="IA38" t="b">
        <f>IF(Raw!CC39&gt;7,(Raw!C39)/((Raw!CC39*1000)^(1/3)))</f>
        <v>0</v>
      </c>
      <c r="IB38" t="b">
        <f>IF(Raw!CC39&gt;7,(10^($HZ$2*Raw!CB39))*(Raw!F39))</f>
        <v>0</v>
      </c>
      <c r="IC38" t="b">
        <f>IF(Raw!CC39&gt;7,(10^($HZ$2*Raw!CB39))*(Raw!G39))</f>
        <v>0</v>
      </c>
      <c r="IF38" t="b">
        <f>IF(Raw!CC39&gt;7,(Raw!C39)/((Raw!CC39*1000)^(1/3)))</f>
        <v>0</v>
      </c>
      <c r="IG38" t="b">
        <f>IF(Raw!CC39&gt;7,(10^($IE$2*Raw!CB39))*(Raw!BJ39))</f>
        <v>0</v>
      </c>
      <c r="IH38" t="b">
        <f>IF(Raw!CC39&gt;7,(10^($IE$2*Raw!CB39))*(Raw!BK39))</f>
        <v>0</v>
      </c>
      <c r="IJ38" t="str">
        <f t="shared" si="83"/>
        <v xml:space="preserve"> </v>
      </c>
      <c r="IK38" t="b">
        <f>IF(Raw!CC39&gt;7,(Raw!C39)/((Raw!CC39*1000)^(1/3)))</f>
        <v>0</v>
      </c>
      <c r="IL38" t="b">
        <f>IF(Raw!CC39&gt;7,(10^($IJ$2*Raw!CB39))*(Raw!BL39))</f>
        <v>0</v>
      </c>
      <c r="IM38" t="b">
        <f>IF(Raw!CC39&gt;7,(10^($IJ$2*Raw!CB39))*(Raw!BM39))</f>
        <v>0</v>
      </c>
      <c r="IO38" t="str">
        <f t="shared" si="84"/>
        <v xml:space="preserve"> </v>
      </c>
      <c r="IP38" t="b">
        <f>IF(Raw!CC39&gt;7,(Raw!C39)/((Raw!CC39*1000)^(1/3)))</f>
        <v>0</v>
      </c>
      <c r="IQ38" t="b">
        <f>IF(Raw!CC39&gt;7,(10^($IO$2*Raw!CB39))*(Raw!BN39))</f>
        <v>0</v>
      </c>
      <c r="IR38" t="b">
        <f>IF(Raw!CC39&gt;7,(10^($IO$2*Raw!CB39))*(Raw!BO39))</f>
        <v>0</v>
      </c>
      <c r="IT38" s="68" t="str">
        <f t="shared" si="85"/>
        <v xml:space="preserve"> </v>
      </c>
      <c r="IU38" s="68">
        <f>IF(Raw!CC39&lt;3.5,(Raw!C39)/((Raw!CC39*1000)^(1/3)))</f>
        <v>259.03012443530088</v>
      </c>
      <c r="IV38" s="68">
        <f>IF(Raw!CC39&lt;3.5,(10^($IT$2*Raw!CB39))*(Raw!D39))</f>
        <v>8.1791117536142571E-2</v>
      </c>
      <c r="IW38" s="68">
        <f>IF(Raw!CC39&lt;3.5,(10^($IT$2*Raw!CB39))*(Raw!E39))</f>
        <v>6.7034676826782297E-2</v>
      </c>
      <c r="IY38" s="68" t="str">
        <f t="shared" si="86"/>
        <v xml:space="preserve"> </v>
      </c>
      <c r="IZ38" s="74">
        <f>IF(Raw!CC39&lt;3.5,(Raw!C39)/((Raw!CC39*1000)^(1/3)))</f>
        <v>259.03012443530088</v>
      </c>
      <c r="JA38" s="68">
        <f>IF(Raw!CC39&lt;3.5,(10^($IY$2*Raw!CB39))*(Raw!F39))</f>
        <v>0.13599974563062997</v>
      </c>
      <c r="JB38" s="68">
        <f>IF(Raw!CC39&lt;3.5,(10^($IY$2*Raw!CB39))*(Raw!G39))</f>
        <v>0.13415579946048975</v>
      </c>
      <c r="JD38" s="68" t="str">
        <f t="shared" si="87"/>
        <v xml:space="preserve"> </v>
      </c>
      <c r="JE38" s="74">
        <f>IF(Raw!CC39&lt;3.5,(Raw!C39)/((Raw!CC39*1000)^(1/3)))</f>
        <v>259.03012443530088</v>
      </c>
      <c r="JF38" s="74">
        <f>IF(Raw!CC39&lt;3.5,(10^($JD$2*Raw!CB39))*(Raw!BJ39))</f>
        <v>6.1045541257168899E-2</v>
      </c>
      <c r="JG38" s="74">
        <f>IF(Raw!CC39&lt;3.5,(10^($JD$2*Raw!CB39))*(Raw!BK39))</f>
        <v>8.8031542980048783E-2</v>
      </c>
      <c r="JI38" s="68" t="str">
        <f t="shared" si="88"/>
        <v xml:space="preserve"> </v>
      </c>
      <c r="JJ38" s="74" t="b">
        <f>IF( AND( Raw!CC39&lt;3.5, ( (10^($JI$2*Raw!CB39))*(Raw!BM39) )/( (10^($JI$2*Raw!CB39))*(Raw!BL39))&lt;0.9 ),(Raw!C39)/((Raw!CC39*1000)^(1/3)) )</f>
        <v>0</v>
      </c>
      <c r="JK38" s="74" t="b">
        <f>IF( AND( Raw!CC39&lt;3.5, ( (10^($JI$2*Raw!CB39))*(Raw!BM39) )/( (10^($JI$2*Raw!CB39))*(Raw!BL39))&lt;0.9 ), (10^($JI$2*Raw!CB39))*(Raw!BL39) )</f>
        <v>0</v>
      </c>
      <c r="JL38" s="74" t="b">
        <f>IF( AND( Raw!CC39&lt;3.5, ( (10^($JI$2*Raw!CB39))*(Raw!BM39) )/( (10^($JI$2*Raw!CB39))*(Raw!BL39))&lt;0.9 ), (10^($JI$2*Raw!CB39))*(Raw!BM39) )</f>
        <v>0</v>
      </c>
      <c r="JN38" s="68" t="str">
        <f t="shared" si="89"/>
        <v xml:space="preserve"> </v>
      </c>
      <c r="JO38" s="74">
        <f>IF( AND( Raw!CC39&lt;3.5, ( (10^($JN$2*Raw!CB39))*(Raw!BO39) )/( (10^($JN$2*Raw!CB39))*(Raw!BN39))&lt;0.5 ),(Raw!C39)/((Raw!CC39*1000)^(1/3)))</f>
        <v>259.03012443530088</v>
      </c>
      <c r="JP38" s="74">
        <f>IF( AND( Raw!CC39&lt;3.5, ( (10^($JN$2*Raw!CB39))*(Raw!BO39) )/( (10^($JN$2*Raw!CB39))*(Raw!BN39))&lt;0.5 ),(10^($JN$2*Raw!CB39))*(Raw!BN39))</f>
        <v>2.3773168618829037</v>
      </c>
      <c r="JQ38" s="74">
        <f>IF( AND( Raw!CC39&lt;3.5, ( (10^($JN$2*Raw!CB39))*(Raw!BO39) )/( (10^($JN$2*Raw!CB39))*(Raw!BN39))&lt;0.5 ),(10^($JN$2*Raw!CB39))*(Raw!BO39))</f>
        <v>0.88733842383254813</v>
      </c>
      <c r="JS38">
        <v>2930</v>
      </c>
      <c r="JW38">
        <v>2930</v>
      </c>
      <c r="JX38">
        <v>7.9533980582524304</v>
      </c>
      <c r="JY38">
        <v>7.9533980582524304</v>
      </c>
      <c r="KA38">
        <v>2930</v>
      </c>
      <c r="KB38">
        <v>7.9533980582524304</v>
      </c>
      <c r="KC38">
        <v>7.9533980582524304</v>
      </c>
      <c r="KQ38">
        <f>Raw!CC39*1000</f>
        <v>210</v>
      </c>
      <c r="KR38">
        <f>Raw!N39</f>
        <v>1.7087531999005701</v>
      </c>
      <c r="KS38">
        <f>(1/ABS(Raw!BL39))*2</f>
        <v>0.13741426406983837</v>
      </c>
      <c r="KU38">
        <f>Raw!CC39*1000</f>
        <v>210</v>
      </c>
      <c r="KV38">
        <f>Raw!N39</f>
        <v>1.7087531999005701</v>
      </c>
      <c r="KW38">
        <f>MIN(1/ABS(Raw!BN39)/2,0.8)</f>
        <v>0.20463770359360947</v>
      </c>
      <c r="KY38">
        <f>Raw!CC39*1000</f>
        <v>210</v>
      </c>
      <c r="KZ38">
        <f>Raw!CP39</f>
        <v>1.7883336956570199</v>
      </c>
      <c r="LA38">
        <f t="shared" si="66"/>
        <v>1.7087531999005701</v>
      </c>
      <c r="NJ38" s="76"/>
      <c r="NV38" s="76"/>
      <c r="OH38" s="76"/>
      <c r="OT38" s="76"/>
      <c r="PF38" s="76"/>
      <c r="PR38" s="76"/>
      <c r="QD38" s="76"/>
      <c r="QP38" s="76"/>
      <c r="RB38" s="76"/>
      <c r="RN38" s="76"/>
      <c r="RZ38" s="76"/>
      <c r="SL38" s="76"/>
      <c r="SX38" s="76"/>
      <c r="TJ38" s="76"/>
      <c r="TV38" s="76"/>
      <c r="UF38">
        <f>IF(Raw!CC39&lt;3.5,Raw!C39)</f>
        <v>1539.6548430579501</v>
      </c>
      <c r="UH38">
        <f t="shared" si="95"/>
        <v>6347.4125293090428</v>
      </c>
      <c r="UI38">
        <f>UI3</f>
        <v>1</v>
      </c>
      <c r="UK38" t="b">
        <f>IF(Raw!CC39&gt;7,Raw!C39)</f>
        <v>0</v>
      </c>
      <c r="UM38">
        <f t="shared" si="96"/>
        <v>12405.768803505945</v>
      </c>
      <c r="UN38">
        <f>UN3</f>
        <v>1</v>
      </c>
      <c r="UP38">
        <f>Raw!C39</f>
        <v>1539.6548430579501</v>
      </c>
      <c r="UR38">
        <f t="shared" si="97"/>
        <v>12176.044749668579</v>
      </c>
      <c r="US38">
        <f>US3</f>
        <v>1</v>
      </c>
      <c r="UU38" t="str">
        <f t="shared" si="98"/>
        <v xml:space="preserve"> </v>
      </c>
      <c r="UV38" t="b">
        <f>IF(AND(Raw!BL39&lt;$UU$3,Raw!BL39&gt;$UU$4),(Raw!C39)/((Raw!CC39*1000)^(1/3)))</f>
        <v>0</v>
      </c>
      <c r="UW38" t="b">
        <f>IF(AND(Raw!BL39&lt;$UU$3,Raw!BL39&gt;$UU$4),(10^($UU$2*Raw!CB39))*(Raw!D39))</f>
        <v>0</v>
      </c>
      <c r="UX38" t="b">
        <f>IF(AND(Raw!BL39&lt;$UU$3,Raw!BL39&gt;$UU$4),(10^($FM$2*Raw!CB39))*(Raw!E39))</f>
        <v>0</v>
      </c>
      <c r="UZ38">
        <f>Raw!C39</f>
        <v>1539.6548430579501</v>
      </c>
      <c r="VA38">
        <f>((LOG10(Raw!CC40))+ABS(LOG10(MIN(Raw!CC$3:$CC237)))+0.3)/5</f>
        <v>0.26423785981398762</v>
      </c>
      <c r="VB38">
        <f>Raw!BQ39</f>
        <v>1.9</v>
      </c>
      <c r="VE38">
        <f>(Raw!C39)/((Raw!CC39)^(1/2))</f>
        <v>3359.8023154373382</v>
      </c>
      <c r="VF38">
        <f>((LOG10(Raw!CC40))+ABS(LOG10(MIN(Raw!CC$3:$CC237)))+0.3)/5</f>
        <v>0.26423785981398762</v>
      </c>
      <c r="VG38">
        <f>Raw!BQ39</f>
        <v>1.9</v>
      </c>
      <c r="VK38">
        <f>(Raw!C39)/((Raw!CC39)^(1/2))</f>
        <v>3359.8023154373382</v>
      </c>
      <c r="VL38">
        <f>Raw!BZ39</f>
        <v>280.40816330909701</v>
      </c>
      <c r="VM38">
        <f>MIN(Raw!BL40/150,0.6)</f>
        <v>0.115579096009786</v>
      </c>
      <c r="VO38">
        <f>(Raw!C39)/((Raw!CC39)^(1/2))</f>
        <v>3359.8023154373382</v>
      </c>
      <c r="VP38">
        <f>Raw!BZ39</f>
        <v>280.40816330909701</v>
      </c>
      <c r="VQ38">
        <f>MIN(Raw!BN40/50,0.6)</f>
        <v>2.9740863627686197E-2</v>
      </c>
      <c r="VS38">
        <f>(Raw!C39)/((Raw!CC39)^(1/2))</f>
        <v>3359.8023154373382</v>
      </c>
      <c r="VT38">
        <f>Raw!BZ39</f>
        <v>280.40816330909701</v>
      </c>
      <c r="VU38">
        <f>(LOG10(Raw!AS40)-LOG10(MIN(Raw!AS$3:AS$200)) + 0.1)/10</f>
        <v>0.29859558434332828</v>
      </c>
      <c r="VW38">
        <f>Raw!CB39</f>
        <v>13.9968</v>
      </c>
      <c r="VX38">
        <f>IF(ABS((Raw!BR39)-(Raw!CJ39))=343.0818,16.89,ABS((Raw!BR39)-(Raw!CJ39)))</f>
        <v>3.2788071597684905</v>
      </c>
      <c r="VY38">
        <f>(LOG10(Raw!C40)-LOG10(MIN(Raw!C$3:C$200)))/2</f>
        <v>0.33527092487305787</v>
      </c>
      <c r="WA38" s="78">
        <v>38665</v>
      </c>
      <c r="WB38">
        <f t="shared" si="67"/>
        <v>11</v>
      </c>
      <c r="WF38">
        <v>0.66</v>
      </c>
      <c r="WG38">
        <f t="shared" si="68"/>
        <v>-0.18045606445813131</v>
      </c>
      <c r="WN38">
        <f t="shared" si="90"/>
        <v>7200</v>
      </c>
      <c r="WO38">
        <f t="shared" si="69"/>
        <v>0.97064962902655205</v>
      </c>
      <c r="WQ38">
        <f>Raw!BP39</f>
        <v>0.44</v>
      </c>
      <c r="WR38">
        <f>Raw!BZ39</f>
        <v>280.40816330909701</v>
      </c>
      <c r="WT38">
        <f>Raw!N39</f>
        <v>1.7087531999005701</v>
      </c>
      <c r="WU38">
        <f>Raw!CP39</f>
        <v>1.7883336956570199</v>
      </c>
      <c r="WV38">
        <f t="shared" si="70"/>
        <v>7.9580495756449876E-2</v>
      </c>
      <c r="WX38">
        <f>Raw!C39</f>
        <v>1539.6548430579501</v>
      </c>
      <c r="WY38">
        <f>Raw!BP39</f>
        <v>0.44</v>
      </c>
      <c r="WZ38">
        <f>((LOG10(Raw!CC40))+ABS(LOG10(MIN(Raw!CC$3:$CC237)))+0.3)/5</f>
        <v>0.26423785981398762</v>
      </c>
      <c r="XD38">
        <f t="shared" si="91"/>
        <v>7200</v>
      </c>
      <c r="XE38">
        <f t="shared" si="71"/>
        <v>6.1539313514042134E-2</v>
      </c>
      <c r="XG38">
        <f>(Raw!C39)/((Raw!CC39)^(1/2))</f>
        <v>3359.8023154373382</v>
      </c>
      <c r="XH38">
        <f>Raw!BP39</f>
        <v>0.44</v>
      </c>
      <c r="XL38">
        <f t="shared" si="92"/>
        <v>7200</v>
      </c>
      <c r="XM38">
        <f t="shared" si="72"/>
        <v>0.40522091346424444</v>
      </c>
      <c r="XR38">
        <f>Raw!CB39</f>
        <v>13.9968</v>
      </c>
      <c r="XS38">
        <f>IF(ABS((Raw!BR39)-(Raw!CJ39))=343.0818,16.89,(Raw!BR39)-(Raw!CJ39))</f>
        <v>-3.2788071597684905</v>
      </c>
      <c r="XT38">
        <f>(LOG10(Raw!C40)-LOG10(MIN(Raw!C$3:C$200)))/2</f>
        <v>0.33527092487305787</v>
      </c>
      <c r="XW38">
        <f t="shared" si="93"/>
        <v>7200</v>
      </c>
      <c r="XX38">
        <f t="shared" si="73"/>
        <v>3.2554321552347836</v>
      </c>
      <c r="YC38">
        <v>1539.6548430579501</v>
      </c>
      <c r="YD38">
        <f>Raw!CC39</f>
        <v>0.21</v>
      </c>
      <c r="YE38">
        <f>((LOG10(Raw!CC40))+ABS(LOG10(MIN(Raw!CC$3:$CC237)))+0.3)/5</f>
        <v>0.26423785981398762</v>
      </c>
      <c r="YF38">
        <v>9.3096148868257497E-2</v>
      </c>
      <c r="YG38">
        <v>2.33832839195365E-2</v>
      </c>
      <c r="YH38">
        <v>6.5457149630024697E-3</v>
      </c>
      <c r="YI38">
        <v>1.84965429441646E-3</v>
      </c>
      <c r="YJ38">
        <v>4.3217967535927597E-4</v>
      </c>
      <c r="YP38">
        <v>3</v>
      </c>
      <c r="YT38">
        <v>1539.6548430579501</v>
      </c>
      <c r="YU38">
        <v>0.21</v>
      </c>
      <c r="YV38" s="79">
        <v>4.6649619408355198E-8</v>
      </c>
      <c r="ZE38">
        <v>2187.1363128243302</v>
      </c>
      <c r="ZF38">
        <v>2.0306130070676501E-2</v>
      </c>
      <c r="ZK38">
        <f t="shared" si="94"/>
        <v>7220</v>
      </c>
      <c r="ZL38" s="81">
        <f t="shared" si="74"/>
        <v>11644.212082735758</v>
      </c>
    </row>
    <row r="39" spans="1:688">
      <c r="A39" s="37">
        <f>Raw!CC40*1000</f>
        <v>210</v>
      </c>
      <c r="B39" s="37">
        <f>Raw!N40</f>
        <v>3.4962840377281998</v>
      </c>
      <c r="C39" s="37">
        <f>Raw!O40</f>
        <v>0.21544424441205501</v>
      </c>
      <c r="E39" s="37">
        <f>(Raw!C40)/((Raw!CC40*1000)^(1/2))</f>
        <v>104.28723854374864</v>
      </c>
      <c r="F39" s="37">
        <f>Raw!N40</f>
        <v>3.4962840377281998</v>
      </c>
      <c r="G39" s="37">
        <f>Raw!O40</f>
        <v>0.21544424441205501</v>
      </c>
      <c r="I39" s="37">
        <f>(Raw!C40)/((Raw!CC40*1000)^(1/3))</f>
        <v>254.25395480750777</v>
      </c>
      <c r="J39" s="37">
        <f>Raw!N40</f>
        <v>3.4962840377281998</v>
      </c>
      <c r="K39" s="37">
        <f>Raw!O40</f>
        <v>0.21544424441205501</v>
      </c>
      <c r="M39" s="39">
        <f>Raw!CC40*1000</f>
        <v>210</v>
      </c>
      <c r="N39" s="39">
        <f>1/(Raw!R40)</f>
        <v>4.6811428571428575</v>
      </c>
      <c r="O39" s="39">
        <f>IF(1/(Raw!R40-Raw!S40)-1/(Raw!R40+Raw!S40)&gt;0,1/(Raw!R40-Raw!S40)-1/(Raw!R40+Raw!S40),2)</f>
        <v>8.266216107328539E-2</v>
      </c>
      <c r="Q39" s="39">
        <f>(Raw!C40)/((Raw!CC40*1000)^(1/2))</f>
        <v>104.28723854374864</v>
      </c>
      <c r="R39" s="39">
        <f>1/(Raw!R40)</f>
        <v>4.6811428571428575</v>
      </c>
      <c r="S39" s="39">
        <f>IF(1/(Raw!R40-Raw!S40)-1/(Raw!R40+Raw!S40)&gt;0,1/(Raw!R40-Raw!S40)-1/(Raw!R40+Raw!S40),2)</f>
        <v>8.266216107328539E-2</v>
      </c>
      <c r="U39" s="39">
        <f>(Raw!C40)/((Raw!CC40*1000)^(1/3))</f>
        <v>254.25395480750777</v>
      </c>
      <c r="V39" s="39">
        <f>1/(Raw!R40)</f>
        <v>4.6811428571428575</v>
      </c>
      <c r="W39" s="39">
        <f>IF(1/(Raw!R40-Raw!S40)-1/(Raw!R40+Raw!S40)&gt;0,1/(Raw!R40-Raw!S40)-1/(Raw!R40+Raw!S40),2)</f>
        <v>8.266216107328539E-2</v>
      </c>
      <c r="Y39" s="41">
        <f>Raw!CC40*1000</f>
        <v>210</v>
      </c>
      <c r="Z39" s="41">
        <f>1/(Raw!AB40)</f>
        <v>4.6545454545454543</v>
      </c>
      <c r="AA39" s="41">
        <f>IF(1/(Raw!AB40-Raw!AC40)-1/(Raw!AB40+Raw!AC40)&gt;0,1/(Raw!AB40-Raw!AC40)-1/(Raw!AB40+Raw!AC40),5)</f>
        <v>2.6738138611914559</v>
      </c>
      <c r="AC39" s="41">
        <f>(Raw!C40)/((Raw!CC40*1000)^(1/2))</f>
        <v>104.28723854374864</v>
      </c>
      <c r="AD39" s="41">
        <f>1/(Raw!AB40)</f>
        <v>4.6545454545454543</v>
      </c>
      <c r="AE39" s="41">
        <f>IF(1/(Raw!AB40-Raw!AC40)-1/(Raw!AB40+Raw!AC40)&gt;0,1/(Raw!AB40-Raw!AC40)-1/(Raw!AB40+Raw!AC40),5)</f>
        <v>2.6738138611914559</v>
      </c>
      <c r="AG39" s="41">
        <f>(Raw!C40)/((Raw!CC40*1000)^(1/3))</f>
        <v>254.25395480750777</v>
      </c>
      <c r="AH39" s="41">
        <f>1/(Raw!AB40)</f>
        <v>4.6545454545454543</v>
      </c>
      <c r="AI39" s="41">
        <f>IF(1/(Raw!AB40-Raw!AC40)-1/(Raw!AB40+Raw!AC40)&gt;0,1/(Raw!AB40-Raw!AC40)-1/(Raw!AB40+Raw!AC40),5)</f>
        <v>2.6738138611914559</v>
      </c>
      <c r="AK39" s="43">
        <f>Raw!CC40*1000</f>
        <v>210</v>
      </c>
      <c r="AL39" s="43">
        <f>Raw!BL40</f>
        <v>17.336864401467899</v>
      </c>
      <c r="AM39" s="43">
        <f>Raw!BM40</f>
        <v>20.736256362267799</v>
      </c>
      <c r="AO39" s="43">
        <f>(Raw!C40)/((Raw!CC40*1000)^(1/2))</f>
        <v>104.28723854374864</v>
      </c>
      <c r="AP39" s="43">
        <f>Raw!BL40</f>
        <v>17.336864401467899</v>
      </c>
      <c r="AQ39" s="43">
        <f>Raw!BM40</f>
        <v>20.736256362267799</v>
      </c>
      <c r="AS39" s="43">
        <f>(Raw!C40)/((Raw!CC40*1000)^(1/3))</f>
        <v>254.25395480750777</v>
      </c>
      <c r="AT39" s="43">
        <f>Raw!BL40</f>
        <v>17.336864401467899</v>
      </c>
      <c r="AU39" s="43">
        <f>Raw!BM40</f>
        <v>20.736256362267799</v>
      </c>
      <c r="AW39" s="21">
        <f>Raw!CC40*1000</f>
        <v>210</v>
      </c>
      <c r="AX39" s="21">
        <f>Raw!BN40</f>
        <v>1.4870431813843099</v>
      </c>
      <c r="AY39" s="21">
        <f>Raw!BO40</f>
        <v>0.29464282206694598</v>
      </c>
      <c r="BA39" s="21">
        <f>(Raw!C40)/((Raw!CC40*1000)^(1/2))</f>
        <v>104.28723854374864</v>
      </c>
      <c r="BB39" s="21">
        <f>Raw!BN40</f>
        <v>1.4870431813843099</v>
      </c>
      <c r="BC39" s="21">
        <f>Raw!BO40</f>
        <v>0.29464282206694598</v>
      </c>
      <c r="BE39" s="21">
        <f>(Raw!C40)/((Raw!CC40*1000)^(1/3))</f>
        <v>254.25395480750777</v>
      </c>
      <c r="BF39" s="21">
        <f>Raw!BN40</f>
        <v>1.4870431813843099</v>
      </c>
      <c r="BG39" s="21">
        <f>Raw!BO40</f>
        <v>0.29464282206694598</v>
      </c>
      <c r="BI39" s="46">
        <f>Raw!C40</f>
        <v>1511.26566355719</v>
      </c>
      <c r="BJ39" s="46">
        <f>(Raw!C40)/(Raw!CG40)</f>
        <v>0.31256787250407236</v>
      </c>
      <c r="BK39" s="46"/>
      <c r="BM39" s="47">
        <f>Raw!CC40*1000</f>
        <v>210</v>
      </c>
      <c r="BN39" s="47">
        <f>(Raw!C40)/(Raw!CG40)</f>
        <v>0.31256787250407236</v>
      </c>
      <c r="BO39" s="47"/>
      <c r="BQ39" s="46">
        <f>(Raw!C40)/((Raw!CC40*1000)^(1/2))</f>
        <v>104.28723854374864</v>
      </c>
      <c r="BR39" s="47">
        <f>(Raw!C40)/(Raw!CG40)</f>
        <v>0.31256787250407236</v>
      </c>
      <c r="BS39" s="47"/>
      <c r="BU39" s="49">
        <f>(Raw!C40)/((Raw!CC40*1000)^(1/3))</f>
        <v>254.25395480750777</v>
      </c>
      <c r="BV39" s="49">
        <f>(Raw!C40)/(Raw!CG40)</f>
        <v>0.31256787250407236</v>
      </c>
      <c r="BW39" s="49"/>
      <c r="BY39" s="51">
        <f>Raw!C40</f>
        <v>1511.26566355719</v>
      </c>
      <c r="BZ39" s="51">
        <f>Raw!BS40</f>
        <v>0.34300000000000003</v>
      </c>
      <c r="CA39" s="51"/>
      <c r="CG39" s="55"/>
      <c r="CH39" s="55" t="e">
        <f t="shared" si="42"/>
        <v>#N/A</v>
      </c>
      <c r="CI39" s="55" t="e">
        <f>CI3</f>
        <v>#N/A</v>
      </c>
      <c r="CK39" s="55"/>
      <c r="CL39" s="55" t="e">
        <f t="shared" si="43"/>
        <v>#N/A</v>
      </c>
      <c r="CM39" s="55" t="e">
        <f>CM3</f>
        <v>#N/A</v>
      </c>
      <c r="CO39" s="57"/>
      <c r="CP39" s="57" t="e">
        <f t="shared" si="44"/>
        <v>#N/A</v>
      </c>
      <c r="CQ39" s="57" t="e">
        <f>CQ3</f>
        <v>#N/A</v>
      </c>
      <c r="CS39" s="57"/>
      <c r="CT39" s="57" t="e">
        <f t="shared" si="45"/>
        <v>#N/A</v>
      </c>
      <c r="CU39" s="57" t="e">
        <f>CU3</f>
        <v>#N/A</v>
      </c>
      <c r="CW39" s="57"/>
      <c r="CX39" s="57" t="e">
        <f t="shared" si="46"/>
        <v>#N/A</v>
      </c>
      <c r="CY39" s="57" t="e">
        <f>CY3</f>
        <v>#N/A</v>
      </c>
      <c r="DA39" s="57"/>
      <c r="DB39" s="57" t="e">
        <f t="shared" si="47"/>
        <v>#N/A</v>
      </c>
      <c r="DC39" s="57" t="e">
        <f>DC3</f>
        <v>#N/A</v>
      </c>
      <c r="DE39" s="57"/>
      <c r="DF39" s="57" t="e">
        <f t="shared" si="48"/>
        <v>#N/A</v>
      </c>
      <c r="DG39" s="57" t="e">
        <f>DG3</f>
        <v>#N/A</v>
      </c>
      <c r="DI39" s="59">
        <f t="shared" si="75"/>
        <v>5560</v>
      </c>
      <c r="DJ39" s="59">
        <f t="shared" si="55"/>
        <v>8.0427141500398456</v>
      </c>
      <c r="DL39" s="25">
        <f t="shared" si="76"/>
        <v>5560</v>
      </c>
      <c r="DM39" s="25">
        <f t="shared" si="56"/>
        <v>9.5331817607515017</v>
      </c>
      <c r="DO39" s="39">
        <f t="shared" si="57"/>
        <v>210</v>
      </c>
      <c r="DP39" s="39">
        <f t="shared" si="58"/>
        <v>4.6811428571428575</v>
      </c>
      <c r="DQ39" s="39">
        <f t="shared" si="59"/>
        <v>8.266216107328539E-2</v>
      </c>
      <c r="DS39" s="39">
        <f t="shared" si="60"/>
        <v>104.28723854374864</v>
      </c>
      <c r="DT39" s="39">
        <f t="shared" si="61"/>
        <v>4.6811428571428575</v>
      </c>
      <c r="DU39" s="39">
        <f t="shared" si="62"/>
        <v>8.266216107328539E-2</v>
      </c>
      <c r="DW39" s="39">
        <f t="shared" si="63"/>
        <v>254.25395480750777</v>
      </c>
      <c r="DX39" s="39">
        <f t="shared" si="64"/>
        <v>4.6811428571428575</v>
      </c>
      <c r="DY39" s="39">
        <f t="shared" si="65"/>
        <v>8.266216107328539E-2</v>
      </c>
      <c r="EA39" s="61">
        <f>Raw!N40</f>
        <v>3.4962840377281998</v>
      </c>
      <c r="EB39" s="61">
        <f>Raw!O40</f>
        <v>0.21544424441205501</v>
      </c>
      <c r="EC39" s="61">
        <f>1/Raw!R40</f>
        <v>4.6811428571428575</v>
      </c>
      <c r="ED39" s="61">
        <f>1/(Raw!R40-Raw!S40)-1/(Raw!R40+Raw!S40)</f>
        <v>8.266216107328539E-2</v>
      </c>
      <c r="EF39" s="62">
        <f>Raw!N40</f>
        <v>3.4962840377281998</v>
      </c>
      <c r="EG39" s="61">
        <f>Raw!O40</f>
        <v>0.21544424441205501</v>
      </c>
      <c r="EH39" s="61">
        <f>1/Raw!AB40</f>
        <v>4.6545454545454543</v>
      </c>
      <c r="EI39" s="61">
        <f>1/(Raw!AB40-Raw!AC40)-1/(Raw!AB40+Raw!AC40)</f>
        <v>2.6738138611914559</v>
      </c>
      <c r="EK39" s="37">
        <f>Raw!CB40</f>
        <v>3.7625999999999999</v>
      </c>
      <c r="EL39" s="72">
        <f>(Raw!C40)/(Raw!CG40)</f>
        <v>0.31256787250407236</v>
      </c>
      <c r="EN39" s="37">
        <f>Raw!BS40</f>
        <v>0.34300000000000003</v>
      </c>
      <c r="EO39" s="72">
        <f>(Raw!C40)/(Raw!CG40)</f>
        <v>0.31256787250407236</v>
      </c>
      <c r="EQ39" s="64">
        <f>(Raw!C40)/((Raw!CC40*1000)^(1/3))</f>
        <v>254.25395480750777</v>
      </c>
      <c r="ER39" s="64">
        <f>Raw!BZ40</f>
        <v>513.06122469902004</v>
      </c>
      <c r="ET39" s="64">
        <f>Raw!BN40</f>
        <v>1.4870431813843099</v>
      </c>
      <c r="EU39" s="64">
        <f>Raw!BZ40</f>
        <v>513.06122469902004</v>
      </c>
      <c r="EW39" s="66">
        <f>Raw!AI40</f>
        <v>7.4103131817016097E-4</v>
      </c>
      <c r="EX39" s="66">
        <f>Raw!BZ40</f>
        <v>513.06122469902004</v>
      </c>
      <c r="EZ39" s="73">
        <f>Raw!AI40</f>
        <v>7.4103131817016097E-4</v>
      </c>
      <c r="FA39" s="66">
        <f>Raw!F40</f>
        <v>5.5259682141592499E-2</v>
      </c>
      <c r="FB39" s="66">
        <f>Raw!G40</f>
        <v>5.6488959109034502E-2</v>
      </c>
      <c r="FD39" s="66">
        <f>(Raw!C40)/((Raw!CC40*1000)^(1/3))</f>
        <v>254.25395480750777</v>
      </c>
      <c r="FE39" s="66">
        <f>(Raw!BZ40)*(Raw!AI40)</f>
        <v>0.38019443564071198</v>
      </c>
      <c r="FG39" s="59">
        <f>Raw!CJ40</f>
        <v>206.273217369901</v>
      </c>
      <c r="FH39" s="59">
        <f>Raw!BR40</f>
        <v>208.40899999999999</v>
      </c>
      <c r="FJ39" s="25">
        <f>Raw!CB40</f>
        <v>3.7625999999999999</v>
      </c>
      <c r="FK39" s="25">
        <f>(Raw!BR40)-(Raw!CJ40)</f>
        <v>2.1357826300989871</v>
      </c>
      <c r="FM39" s="68" t="str">
        <f t="shared" si="77"/>
        <v xml:space="preserve"> </v>
      </c>
      <c r="FN39" s="68">
        <f>(Raw!C40)/((Raw!CC40*1000)^(1/3))</f>
        <v>254.25395480750777</v>
      </c>
      <c r="FO39" s="68">
        <f>(10^($FM$2*Raw!CB40))*(Raw!D40)</f>
        <v>3.9801823400345264E-2</v>
      </c>
      <c r="FP39" s="68">
        <f>(10^($FM$2*Raw!CB40))*(Raw!E40)</f>
        <v>2.6398867525326445E-2</v>
      </c>
      <c r="FR39" s="68" t="str">
        <f t="shared" si="78"/>
        <v xml:space="preserve"> </v>
      </c>
      <c r="FS39" s="74">
        <f>(Raw!C40)/((Raw!CC40*1000)^(1/3))</f>
        <v>254.25395480750777</v>
      </c>
      <c r="FT39" s="68">
        <f>(10^($FR$2*Raw!CB40))*(Raw!F40)</f>
        <v>5.1635361811325248E-2</v>
      </c>
      <c r="FU39" s="68">
        <f>(10^($FR$2*Raw!CB40))*(Raw!G40)</f>
        <v>5.2784014111162153E-2</v>
      </c>
      <c r="FW39" s="68" t="str">
        <f t="shared" si="79"/>
        <v xml:space="preserve"> </v>
      </c>
      <c r="FX39" s="74">
        <f>(Raw!C40)/((Raw!CC40*1000)^(1/3))</f>
        <v>254.25395480750777</v>
      </c>
      <c r="FY39" s="74">
        <f>(10^($FW$2*Raw!CB40))*(Raw!BJ40)</f>
        <v>1.0632159293666213E-2</v>
      </c>
      <c r="FZ39" s="74">
        <f>(10^($FW$2*Raw!CB40))*(Raw!BK40)</f>
        <v>0.14809237481055745</v>
      </c>
      <c r="GB39" s="68" t="str">
        <f t="shared" si="80"/>
        <v xml:space="preserve"> </v>
      </c>
      <c r="GC39" s="74" t="b">
        <f>IF(  ( (10^($FR$2*Raw!CB40))*(Raw!BM40) )/( (10^($FR$2*Raw!CB40))*(Raw!BL40))&lt;0.9,(Raw!C40)/((Raw!CC40*1000)^(1/3)) )</f>
        <v>0</v>
      </c>
      <c r="GD39" s="74" t="b">
        <f>IF(  ( (10^($FR$2*Raw!CB40))*(Raw!BM40) )/( (10^($FR$2*Raw!CB40))*(Raw!BL40))&lt;0.9, (10^($GB$2*Raw!CB40))*(Raw!BL40) )</f>
        <v>0</v>
      </c>
      <c r="GE39" s="74" t="b">
        <f>IF( ( (10^($FR$2*Raw!CB40))*(Raw!BM40) )/( (10^($FR$2*Raw!CB40))*(Raw!BL40))&lt;0.9, (10^($FR$2*Raw!CB40))*(Raw!BM40) )</f>
        <v>0</v>
      </c>
      <c r="GG39" s="68" t="str">
        <f t="shared" si="81"/>
        <v xml:space="preserve"> </v>
      </c>
      <c r="GH39" s="74">
        <f>IF( ( (10^($GG$2*Raw!CB40))*(Raw!BO40) )/( (10^($GG$2*Raw!CB40))*(Raw!BN40))&lt;0.5,(Raw!C40)/((Raw!CC40*1000)^(1/3)))</f>
        <v>254.25395480750777</v>
      </c>
      <c r="GI39" s="74">
        <f>IF( ( (10^($GG$2*Raw!CB40))*(Raw!BO40) )/( (10^($GG$2*Raw!CB40))*(Raw!BN40))&lt;0.5,(10^($GG$2*Raw!CB40))*(Raw!BN40))</f>
        <v>1.3989340787234552</v>
      </c>
      <c r="GJ39" s="74">
        <f>IF( ( (10^($GG$2*Raw!CB40))*(Raw!BO40) )/( (10^($GG$2*Raw!CB40))*(Raw!BN40))&lt;0.5,(10^($GG$2*Raw!CB40))*(Raw!BO40))</f>
        <v>0.27718487936375341</v>
      </c>
      <c r="GL39">
        <f>(Raw!C40)/((Raw!CC40*1000)^(1/3))</f>
        <v>254.25395480750777</v>
      </c>
      <c r="GM39" s="75">
        <f>Raw!U40</f>
        <v>0.224609375</v>
      </c>
      <c r="GN39" s="75">
        <f>(LOG(Raw!CC40)+5)/25</f>
        <v>0.17288877178935677</v>
      </c>
      <c r="GO39">
        <f>(Raw!C40)/((Raw!CC40*1000)^(1/3))</f>
        <v>254.25395480750777</v>
      </c>
      <c r="GP39" s="75">
        <f>Raw!W40</f>
        <v>0.238037109375</v>
      </c>
      <c r="GR39">
        <f>(Raw!C40)/((Raw!CC40*1000)^(1/3))</f>
        <v>254.25395480750777</v>
      </c>
      <c r="GS39" s="75">
        <f>Raw!AE40</f>
        <v>0.458984375</v>
      </c>
      <c r="GU39">
        <f>(Raw!C40)/((Raw!CC40*1000)^(1/3))</f>
        <v>254.25395480750777</v>
      </c>
      <c r="GV39" s="75">
        <f>Raw!AG40</f>
        <v>0.849609375</v>
      </c>
      <c r="GX39">
        <f>(Raw!C40)/((Raw!CC40*1000)^(1/3))</f>
        <v>254.25395480750777</v>
      </c>
      <c r="GY39">
        <f>Raw!BQ40</f>
        <v>2.6</v>
      </c>
      <c r="HA39">
        <f>Raw!C40</f>
        <v>1511.26566355719</v>
      </c>
      <c r="HB39" s="75">
        <f>Raw!U40</f>
        <v>0.224609375</v>
      </c>
      <c r="HC39" s="4"/>
      <c r="HD39">
        <f>Raw!C40</f>
        <v>1511.26566355719</v>
      </c>
      <c r="HE39" s="75">
        <f>Raw!W40</f>
        <v>0.238037109375</v>
      </c>
      <c r="HG39">
        <f>Raw!C40</f>
        <v>1511.26566355719</v>
      </c>
      <c r="HH39" s="75">
        <f>Raw!AE40</f>
        <v>0.458984375</v>
      </c>
      <c r="HJ39">
        <f>Raw!C40</f>
        <v>1511.26566355719</v>
      </c>
      <c r="HK39" s="75">
        <f>Raw!AG40</f>
        <v>0.849609375</v>
      </c>
      <c r="HM39">
        <f>Raw!C40</f>
        <v>1511.26566355719</v>
      </c>
      <c r="HN39">
        <f>Raw!BQ40</f>
        <v>2.6</v>
      </c>
      <c r="HP39">
        <f>Raw!CC40*1000</f>
        <v>210</v>
      </c>
      <c r="HQ39">
        <f>Raw!N40</f>
        <v>3.4962840377281998</v>
      </c>
      <c r="HR39">
        <f>MIN(ABS(Raw!CB40)/100,0.3)</f>
        <v>3.7626E-2</v>
      </c>
      <c r="HS39" t="str">
        <f>IF( Raw!CB40&gt;0,"@rgb(255,0,0)","@rgb(0,128,255)" )</f>
        <v>@rgb(255,0,0)</v>
      </c>
      <c r="HU39" t="str">
        <f t="shared" si="82"/>
        <v xml:space="preserve"> </v>
      </c>
      <c r="HV39" t="b">
        <f>IF(Raw!CC40&gt;7,(Raw!C40)/((Raw!CC40*1000)^(1/3)))</f>
        <v>0</v>
      </c>
      <c r="HW39" t="b">
        <f>IF(Raw!CC40&gt;7,(10^($FM$2*Raw!CB40))*(Raw!D40))</f>
        <v>0</v>
      </c>
      <c r="HX39" t="b">
        <f>IF(Raw!CC40&gt;7,(10^($HU$2*Raw!CB40))*(Raw!E40))</f>
        <v>0</v>
      </c>
      <c r="IA39" t="b">
        <f>IF(Raw!CC40&gt;7,(Raw!C40)/((Raw!CC40*1000)^(1/3)))</f>
        <v>0</v>
      </c>
      <c r="IB39" t="b">
        <f>IF(Raw!CC40&gt;7,(10^($HZ$2*Raw!CB40))*(Raw!F40))</f>
        <v>0</v>
      </c>
      <c r="IC39" t="b">
        <f>IF(Raw!CC40&gt;7,(10^($HZ$2*Raw!CB40))*(Raw!G40))</f>
        <v>0</v>
      </c>
      <c r="IF39" t="b">
        <f>IF(Raw!CC40&gt;7,(Raw!C40)/((Raw!CC40*1000)^(1/3)))</f>
        <v>0</v>
      </c>
      <c r="IG39" t="b">
        <f>IF(Raw!CC40&gt;7,(10^($IE$2*Raw!CB40))*(Raw!BJ40))</f>
        <v>0</v>
      </c>
      <c r="IH39" t="b">
        <f>IF(Raw!CC40&gt;7,(10^($IE$2*Raw!CB40))*(Raw!BK40))</f>
        <v>0</v>
      </c>
      <c r="IJ39" t="str">
        <f t="shared" si="83"/>
        <v xml:space="preserve"> </v>
      </c>
      <c r="IK39" t="b">
        <f>IF(Raw!CC40&gt;7,(Raw!C40)/((Raw!CC40*1000)^(1/3)))</f>
        <v>0</v>
      </c>
      <c r="IL39" t="b">
        <f>IF(Raw!CC40&gt;7,(10^($IJ$2*Raw!CB40))*(Raw!BL40))</f>
        <v>0</v>
      </c>
      <c r="IM39" t="b">
        <f>IF(Raw!CC40&gt;7,(10^($IJ$2*Raw!CB40))*(Raw!BM40))</f>
        <v>0</v>
      </c>
      <c r="IO39" t="str">
        <f t="shared" si="84"/>
        <v xml:space="preserve"> </v>
      </c>
      <c r="IP39" t="b">
        <f>IF(Raw!CC40&gt;7,(Raw!C40)/((Raw!CC40*1000)^(1/3)))</f>
        <v>0</v>
      </c>
      <c r="IQ39" t="b">
        <f>IF(Raw!CC40&gt;7,(10^($IO$2*Raw!CB40))*(Raw!BN40))</f>
        <v>0</v>
      </c>
      <c r="IR39" t="b">
        <f>IF(Raw!CC40&gt;7,(10^($IO$2*Raw!CB40))*(Raw!BO40))</f>
        <v>0</v>
      </c>
      <c r="IT39" s="68" t="str">
        <f t="shared" si="85"/>
        <v xml:space="preserve"> </v>
      </c>
      <c r="IU39" s="68">
        <f>IF(Raw!CC40&lt;3.5,(Raw!C40)/((Raw!CC40*1000)^(1/3)))</f>
        <v>254.25395480750777</v>
      </c>
      <c r="IV39" s="68">
        <f>IF(Raw!CC40&lt;3.5,(10^($IT$2*Raw!CB40))*(Raw!D40))</f>
        <v>3.9881213676962603E-2</v>
      </c>
      <c r="IW39" s="68">
        <f>IF(Raw!CC40&lt;3.5,(10^($IT$2*Raw!CB40))*(Raw!E40))</f>
        <v>2.6451523740951027E-2</v>
      </c>
      <c r="IY39" s="68" t="str">
        <f t="shared" si="86"/>
        <v xml:space="preserve"> </v>
      </c>
      <c r="IZ39" s="74">
        <f>IF(Raw!CC40&lt;3.5,(Raw!C40)/((Raw!CC40*1000)^(1/3)))</f>
        <v>254.25395480750777</v>
      </c>
      <c r="JA39" s="68">
        <f>IF(Raw!CC40&lt;3.5,(10^($IY$2*Raw!CB40))*(Raw!F40))</f>
        <v>5.1760772879285828E-2</v>
      </c>
      <c r="JB39" s="68">
        <f>IF(Raw!CC40&lt;3.5,(10^($IY$2*Raw!CB40))*(Raw!G40))</f>
        <v>5.2912215005834207E-2</v>
      </c>
      <c r="JD39" s="68" t="str">
        <f t="shared" si="87"/>
        <v xml:space="preserve"> </v>
      </c>
      <c r="JE39" s="74">
        <f>IF(Raw!CC40&lt;3.5,(Raw!C40)/((Raw!CC40*1000)^(1/3)))</f>
        <v>254.25395480750777</v>
      </c>
      <c r="JF39" s="74">
        <f>IF(Raw!CC40&lt;3.5,(10^($JD$2*Raw!CB40))*(Raw!BJ40))</f>
        <v>1.0564213040014682E-2</v>
      </c>
      <c r="JG39" s="74">
        <f>IF(Raw!CC40&lt;3.5,(10^($JD$2*Raw!CB40))*(Raw!BK40))</f>
        <v>0.14714597043635566</v>
      </c>
      <c r="JI39" s="68" t="str">
        <f t="shared" si="88"/>
        <v xml:space="preserve"> </v>
      </c>
      <c r="JJ39" s="74" t="b">
        <f>IF( AND( Raw!CC40&lt;3.5, ( (10^($JI$2*Raw!CB40))*(Raw!BM40) )/( (10^($JI$2*Raw!CB40))*(Raw!BL40))&lt;0.9 ),(Raw!C40)/((Raw!CC40*1000)^(1/3)) )</f>
        <v>0</v>
      </c>
      <c r="JK39" s="74" t="b">
        <f>IF( AND( Raw!CC40&lt;3.5, ( (10^($JI$2*Raw!CB40))*(Raw!BM40) )/( (10^($JI$2*Raw!CB40))*(Raw!BL40))&lt;0.9 ), (10^($JI$2*Raw!CB40))*(Raw!BL40) )</f>
        <v>0</v>
      </c>
      <c r="JL39" s="74" t="b">
        <f>IF( AND( Raw!CC40&lt;3.5, ( (10^($JI$2*Raw!CB40))*(Raw!BM40) )/( (10^($JI$2*Raw!CB40))*(Raw!BL40))&lt;0.9 ), (10^($JI$2*Raw!CB40))*(Raw!BM40) )</f>
        <v>0</v>
      </c>
      <c r="JN39" s="68" t="str">
        <f t="shared" si="89"/>
        <v xml:space="preserve"> </v>
      </c>
      <c r="JO39" s="74">
        <f>IF( AND( Raw!CC40&lt;3.5, ( (10^($JN$2*Raw!CB40))*(Raw!BO40) )/( (10^($JN$2*Raw!CB40))*(Raw!BN40))&lt;0.5 ),(Raw!C40)/((Raw!CC40*1000)^(1/3)))</f>
        <v>254.25395480750777</v>
      </c>
      <c r="JP39" s="74">
        <f>IF( AND( Raw!CC40&lt;3.5, ( (10^($JN$2*Raw!CB40))*(Raw!BO40) )/( (10^($JN$2*Raw!CB40))*(Raw!BN40))&lt;0.5 ),(10^($JN$2*Raw!CB40))*(Raw!BN40))</f>
        <v>1.4761325942545362</v>
      </c>
      <c r="JQ39" s="74">
        <f>IF( AND( Raw!CC40&lt;3.5, ( (10^($JN$2*Raw!CB40))*(Raw!BO40) )/( (10^($JN$2*Raw!CB40))*(Raw!BN40))&lt;0.5 ),(10^($JN$2*Raw!CB40))*(Raw!BO40))</f>
        <v>0.29248099770127339</v>
      </c>
      <c r="JS39">
        <v>660</v>
      </c>
      <c r="JW39">
        <v>660</v>
      </c>
      <c r="JX39">
        <v>3.2020846905537499</v>
      </c>
      <c r="JY39" s="76">
        <v>3.2020846905537499</v>
      </c>
      <c r="KA39">
        <v>660</v>
      </c>
      <c r="KB39">
        <v>3.2020846905537499</v>
      </c>
      <c r="KC39">
        <v>3.2020846905537499</v>
      </c>
      <c r="KQ39">
        <f>Raw!CC40*1000</f>
        <v>210</v>
      </c>
      <c r="KR39">
        <f>Raw!N40</f>
        <v>3.4962840377281998</v>
      </c>
      <c r="KS39">
        <f>(1/ABS(Raw!BL40))*2</f>
        <v>0.11536111454102747</v>
      </c>
      <c r="KU39">
        <f>Raw!CC40*1000</f>
        <v>210</v>
      </c>
      <c r="KV39">
        <f>Raw!N40</f>
        <v>3.4962840377281998</v>
      </c>
      <c r="KW39">
        <f>MIN(1/ABS(Raw!BN40)/2,0.8)</f>
        <v>0.33623771404845337</v>
      </c>
      <c r="KY39">
        <f>Raw!CC40*1000</f>
        <v>210</v>
      </c>
      <c r="KZ39">
        <f>Raw!CP40</f>
        <v>3.53888408213056</v>
      </c>
      <c r="LA39">
        <f t="shared" si="66"/>
        <v>3.4962840377281998</v>
      </c>
      <c r="NJ39" s="76"/>
      <c r="NV39" s="76"/>
      <c r="OH39" s="76"/>
      <c r="OT39" s="76"/>
      <c r="PF39" s="76"/>
      <c r="PR39" s="76"/>
      <c r="QD39" s="76"/>
      <c r="QP39" s="76"/>
      <c r="RB39" s="76"/>
      <c r="RN39" s="76"/>
      <c r="RZ39" s="76"/>
      <c r="SL39" s="76"/>
      <c r="SX39" s="76"/>
      <c r="TJ39" s="76"/>
      <c r="TV39" s="76"/>
      <c r="UF39">
        <f>IF(Raw!CC40&lt;3.5,Raw!C40)</f>
        <v>1511.26566355719</v>
      </c>
      <c r="UH39">
        <f t="shared" si="95"/>
        <v>6519.547173003587</v>
      </c>
      <c r="UI39">
        <f>UI3</f>
        <v>1</v>
      </c>
      <c r="UK39" t="b">
        <f>IF(Raw!CC40&gt;7,Raw!C40)</f>
        <v>0</v>
      </c>
      <c r="UM39">
        <f t="shared" si="96"/>
        <v>12729.120859431128</v>
      </c>
      <c r="UN39">
        <f>UN3</f>
        <v>1</v>
      </c>
      <c r="UP39">
        <f>Raw!C40</f>
        <v>1511.26566355719</v>
      </c>
      <c r="UR39">
        <f t="shared" si="97"/>
        <v>12514.711742516252</v>
      </c>
      <c r="US39">
        <f>US3</f>
        <v>1</v>
      </c>
      <c r="UU39" t="str">
        <f t="shared" si="98"/>
        <v xml:space="preserve"> </v>
      </c>
      <c r="UV39">
        <f>IF(AND(Raw!BL40&lt;$UU$3,Raw!BL40&gt;$UU$4),(Raw!C40)/((Raw!CC40*1000)^(1/3)))</f>
        <v>254.25395480750777</v>
      </c>
      <c r="UW39">
        <f>IF(AND(Raw!BL40&lt;$UU$3,Raw!BL40&gt;$UU$4),(10^($UU$2*Raw!CB40))*(Raw!D40))</f>
        <v>3.9801823400345264E-2</v>
      </c>
      <c r="UX39">
        <f>IF(AND(Raw!BL40&lt;$UU$3,Raw!BL40&gt;$UU$4),(10^($FM$2*Raw!CB40))*(Raw!E40))</f>
        <v>2.6398867525326445E-2</v>
      </c>
      <c r="UZ39">
        <f>Raw!C40</f>
        <v>1511.26566355719</v>
      </c>
      <c r="VA39">
        <f>((LOG10(Raw!CC41))+ABS(LOG10(MIN(Raw!CC$3:$CC238)))+0.3)/5</f>
        <v>0.36370278797557754</v>
      </c>
      <c r="VB39">
        <f>Raw!BQ40</f>
        <v>2.6</v>
      </c>
      <c r="VE39">
        <f>(Raw!C40)/((Raw!CC40)^(1/2))</f>
        <v>3297.8520468754709</v>
      </c>
      <c r="VF39">
        <f>((LOG10(Raw!CC41))+ABS(LOG10(MIN(Raw!CC$3:$CC238)))+0.3)/5</f>
        <v>0.36370278797557754</v>
      </c>
      <c r="VG39">
        <f>Raw!BQ40</f>
        <v>2.6</v>
      </c>
      <c r="VK39">
        <f>(Raw!C40)/((Raw!CC40)^(1/2))</f>
        <v>3297.8520468754709</v>
      </c>
      <c r="VL39">
        <f>Raw!BZ40</f>
        <v>513.06122469902004</v>
      </c>
      <c r="VM39">
        <f>MIN(Raw!BL41/150,0.6)</f>
        <v>7.4619157335177336E-2</v>
      </c>
      <c r="VO39">
        <f>(Raw!C40)/((Raw!CC40)^(1/2))</f>
        <v>3297.8520468754709</v>
      </c>
      <c r="VP39">
        <f>Raw!BZ40</f>
        <v>513.06122469902004</v>
      </c>
      <c r="VQ39">
        <f>MIN(Raw!BN41/50,0.6)</f>
        <v>4.2685077292498604E-2</v>
      </c>
      <c r="VS39">
        <f>(Raw!C40)/((Raw!CC40)^(1/2))</f>
        <v>3297.8520468754709</v>
      </c>
      <c r="VT39">
        <f>Raw!BZ40</f>
        <v>513.06122469902004</v>
      </c>
      <c r="VU39">
        <f>(LOG10(Raw!AS41)-LOG10(MIN(Raw!AS$3:AS$200)) + 0.1)/10</f>
        <v>0.32190493265118658</v>
      </c>
      <c r="VW39">
        <f>Raw!CB40</f>
        <v>3.7625999999999999</v>
      </c>
      <c r="VX39">
        <f>IF(ABS((Raw!BR40)-(Raw!CJ40))=343.0818,16.89,ABS((Raw!BR40)-(Raw!CJ40)))</f>
        <v>2.1357826300989871</v>
      </c>
      <c r="VY39">
        <f>(LOG10(Raw!C41)-LOG10(MIN(Raw!C$3:C$200)))/2</f>
        <v>0.42836276880945512</v>
      </c>
      <c r="WA39" s="78">
        <v>38651</v>
      </c>
      <c r="WB39">
        <f t="shared" si="67"/>
        <v>10</v>
      </c>
      <c r="WF39">
        <v>0.43</v>
      </c>
      <c r="WG39">
        <f t="shared" si="68"/>
        <v>-0.36653154442041347</v>
      </c>
      <c r="WN39">
        <f t="shared" si="90"/>
        <v>7400</v>
      </c>
      <c r="WO39">
        <f t="shared" si="69"/>
        <v>0.92459486480670372</v>
      </c>
      <c r="WQ39">
        <f>Raw!BP40</f>
        <v>0.16</v>
      </c>
      <c r="WR39">
        <f>Raw!BZ40</f>
        <v>513.06122469902004</v>
      </c>
      <c r="WT39">
        <f>Raw!N40</f>
        <v>3.4962840377281998</v>
      </c>
      <c r="WU39">
        <f>Raw!CP40</f>
        <v>3.53888408213056</v>
      </c>
      <c r="WV39">
        <f t="shared" si="70"/>
        <v>4.2600044402360204E-2</v>
      </c>
      <c r="WX39">
        <f>Raw!C40</f>
        <v>1511.26566355719</v>
      </c>
      <c r="WY39">
        <f>Raw!BP40</f>
        <v>0.16</v>
      </c>
      <c r="WZ39">
        <f>((LOG10(Raw!CC41))+ABS(LOG10(MIN(Raw!CC$3:$CC238)))+0.3)/5</f>
        <v>0.36370278797557754</v>
      </c>
      <c r="XD39">
        <f t="shared" si="91"/>
        <v>7400</v>
      </c>
      <c r="XE39">
        <f t="shared" si="71"/>
        <v>6.0893940876623177E-2</v>
      </c>
      <c r="XG39">
        <f>(Raw!C40)/((Raw!CC40)^(1/2))</f>
        <v>3297.8520468754709</v>
      </c>
      <c r="XH39">
        <f>Raw!BP40</f>
        <v>0.16</v>
      </c>
      <c r="XL39">
        <f t="shared" si="92"/>
        <v>7400</v>
      </c>
      <c r="XM39">
        <f t="shared" si="72"/>
        <v>0.39559806512954615</v>
      </c>
      <c r="XR39">
        <f>Raw!CB40</f>
        <v>3.7625999999999999</v>
      </c>
      <c r="XS39">
        <f>IF(ABS((Raw!BR40)-(Raw!CJ40))=343.0818,16.89,(Raw!BR40)-(Raw!CJ40))</f>
        <v>2.1357826300989871</v>
      </c>
      <c r="XT39">
        <f>(LOG10(Raw!C41)-LOG10(MIN(Raw!C$3:C$200)))/2</f>
        <v>0.42836276880945512</v>
      </c>
      <c r="XW39">
        <f t="shared" si="93"/>
        <v>7400</v>
      </c>
      <c r="XX39">
        <f t="shared" si="73"/>
        <v>3.1487491944082953</v>
      </c>
      <c r="YC39">
        <v>1511.26566355719</v>
      </c>
      <c r="YD39">
        <f>Raw!CC40</f>
        <v>0.21</v>
      </c>
      <c r="YE39">
        <f>((LOG10(Raw!CC41))+ABS(LOG10(MIN(Raw!CC$3:$CC238)))+0.3)/5</f>
        <v>0.36370278797557754</v>
      </c>
      <c r="YF39">
        <v>1.0141722564451301E-2</v>
      </c>
      <c r="YG39">
        <v>2.5473317751664101E-3</v>
      </c>
      <c r="YH39">
        <v>7.1307810202430005E-4</v>
      </c>
      <c r="YI39">
        <v>2.0149792362156099E-4</v>
      </c>
      <c r="YJ39" s="10" t="s">
        <v>813</v>
      </c>
      <c r="YP39">
        <v>1</v>
      </c>
      <c r="YT39">
        <v>1511.26566355719</v>
      </c>
      <c r="YU39">
        <v>0.21</v>
      </c>
      <c r="YV39" s="79">
        <v>7.8655987716650203E-8</v>
      </c>
      <c r="ZE39">
        <v>1382.01784466546</v>
      </c>
      <c r="ZF39">
        <v>3.5346426042869402E-4</v>
      </c>
      <c r="ZK39">
        <f t="shared" si="94"/>
        <v>7420</v>
      </c>
      <c r="ZL39" s="81">
        <f t="shared" si="74"/>
        <v>11749.343803461092</v>
      </c>
    </row>
    <row r="40" spans="1:688">
      <c r="A40" s="37">
        <f>Raw!CC41*1000</f>
        <v>660</v>
      </c>
      <c r="B40" s="37">
        <f>Raw!N41</f>
        <v>3.1943409350771499</v>
      </c>
      <c r="C40" s="37">
        <f>Raw!O41</f>
        <v>0.44959980862489601</v>
      </c>
      <c r="E40" s="37">
        <f>(Raw!C41)/((Raw!CC41*1000)^(1/2))</f>
        <v>90.313471311603664</v>
      </c>
      <c r="F40" s="37">
        <f>Raw!N41</f>
        <v>3.1943409350771499</v>
      </c>
      <c r="G40" s="37">
        <f>Raw!O41</f>
        <v>0.44959980862489601</v>
      </c>
      <c r="I40" s="37">
        <f>(Raw!C41)/((Raw!CC41*1000)^(1/3))</f>
        <v>266.48730481637728</v>
      </c>
      <c r="J40" s="37">
        <f>Raw!N41</f>
        <v>3.1943409350771499</v>
      </c>
      <c r="K40" s="37">
        <f>Raw!O41</f>
        <v>0.44959980862489601</v>
      </c>
      <c r="M40" s="39">
        <f>Raw!CC41*1000</f>
        <v>660</v>
      </c>
      <c r="N40" s="39">
        <f>1/(Raw!R41)</f>
        <v>3.673542600896861</v>
      </c>
      <c r="O40" s="39">
        <f>IF(1/(Raw!R41-Raw!S41)-1/(Raw!R41+Raw!S41)&gt;0,1/(Raw!R41-Raw!S41)-1/(Raw!R41+Raw!S41),2)</f>
        <v>0.12887675688594502</v>
      </c>
      <c r="Q40" s="39">
        <f>(Raw!C41)/((Raw!CC41*1000)^(1/2))</f>
        <v>90.313471311603664</v>
      </c>
      <c r="R40" s="39">
        <f>1/(Raw!R41)</f>
        <v>3.673542600896861</v>
      </c>
      <c r="S40" s="39">
        <f>IF(1/(Raw!R41-Raw!S41)-1/(Raw!R41+Raw!S41)&gt;0,1/(Raw!R41-Raw!S41)-1/(Raw!R41+Raw!S41),2)</f>
        <v>0.12887675688594502</v>
      </c>
      <c r="U40" s="39">
        <f>(Raw!C41)/((Raw!CC41*1000)^(1/3))</f>
        <v>266.48730481637728</v>
      </c>
      <c r="V40" s="39">
        <f>1/(Raw!R41)</f>
        <v>3.673542600896861</v>
      </c>
      <c r="W40" s="39">
        <f>IF(1/(Raw!R41-Raw!S41)-1/(Raw!R41+Raw!S41)&gt;0,1/(Raw!R41-Raw!S41)-1/(Raw!R41+Raw!S41),2)</f>
        <v>0.12887675688594502</v>
      </c>
      <c r="Y40" s="41">
        <f>Raw!CC41*1000</f>
        <v>660</v>
      </c>
      <c r="Z40" s="41">
        <f>1/(Raw!AB41)</f>
        <v>3.0117647058823529</v>
      </c>
      <c r="AA40" s="41">
        <f>IF(1/(Raw!AB41-Raw!AC41)-1/(Raw!AB41+Raw!AC41)&gt;0,1/(Raw!AB41-Raw!AC41)-1/(Raw!AB41+Raw!AC41),5)</f>
        <v>1.9154926394640803</v>
      </c>
      <c r="AC40" s="41">
        <f>(Raw!C41)/((Raw!CC41*1000)^(1/2))</f>
        <v>90.313471311603664</v>
      </c>
      <c r="AD40" s="41">
        <f>1/(Raw!AB41)</f>
        <v>3.0117647058823529</v>
      </c>
      <c r="AE40" s="41">
        <f>IF(1/(Raw!AB41-Raw!AC41)-1/(Raw!AB41+Raw!AC41)&gt;0,1/(Raw!AB41-Raw!AC41)-1/(Raw!AB41+Raw!AC41),5)</f>
        <v>1.9154926394640803</v>
      </c>
      <c r="AG40" s="41">
        <f>(Raw!C41)/((Raw!CC41*1000)^(1/3))</f>
        <v>266.48730481637728</v>
      </c>
      <c r="AH40" s="41">
        <f>1/(Raw!AB41)</f>
        <v>3.0117647058823529</v>
      </c>
      <c r="AI40" s="41">
        <f>IF(1/(Raw!AB41-Raw!AC41)-1/(Raw!AB41+Raw!AC41)&gt;0,1/(Raw!AB41-Raw!AC41)-1/(Raw!AB41+Raw!AC41),5)</f>
        <v>1.9154926394640803</v>
      </c>
      <c r="AK40" s="43">
        <f>Raw!CC41*1000</f>
        <v>660</v>
      </c>
      <c r="AL40" s="43">
        <f>Raw!BL41</f>
        <v>11.1928736002766</v>
      </c>
      <c r="AM40" s="43">
        <f>Raw!BM41</f>
        <v>7.9855610313072498</v>
      </c>
      <c r="AO40" s="43">
        <f>(Raw!C41)/((Raw!CC41*1000)^(1/2))</f>
        <v>90.313471311603664</v>
      </c>
      <c r="AP40" s="43">
        <f>Raw!BL41</f>
        <v>11.1928736002766</v>
      </c>
      <c r="AQ40" s="43">
        <f>Raw!BM41</f>
        <v>7.9855610313072498</v>
      </c>
      <c r="AS40" s="43">
        <f>(Raw!C41)/((Raw!CC41*1000)^(1/3))</f>
        <v>266.48730481637728</v>
      </c>
      <c r="AT40" s="43">
        <f>Raw!BL41</f>
        <v>11.1928736002766</v>
      </c>
      <c r="AU40" s="43">
        <f>Raw!BM41</f>
        <v>7.9855610313072498</v>
      </c>
      <c r="AW40" s="21">
        <f>Raw!CC41*1000</f>
        <v>660</v>
      </c>
      <c r="AX40" s="21">
        <f>Raw!BN41</f>
        <v>2.1342538646249301</v>
      </c>
      <c r="AY40" s="21">
        <f>Raw!BO41</f>
        <v>8.3368103791621004E-2</v>
      </c>
      <c r="BA40" s="21">
        <f>(Raw!C41)/((Raw!CC41*1000)^(1/2))</f>
        <v>90.313471311603664</v>
      </c>
      <c r="BB40" s="21">
        <f>Raw!BN41</f>
        <v>2.1342538646249301</v>
      </c>
      <c r="BC40" s="21">
        <f>Raw!BO41</f>
        <v>8.3368103791621004E-2</v>
      </c>
      <c r="BE40" s="21">
        <f>(Raw!C41)/((Raw!CC41*1000)^(1/3))</f>
        <v>266.48730481637728</v>
      </c>
      <c r="BF40" s="21">
        <f>Raw!BN41</f>
        <v>2.1342538646249301</v>
      </c>
      <c r="BG40" s="21">
        <f>Raw!BO41</f>
        <v>8.3368103791621004E-2</v>
      </c>
      <c r="BI40" s="46">
        <f>Raw!C41</f>
        <v>2320.1950879683</v>
      </c>
      <c r="BJ40" s="46">
        <f>(Raw!C41)/(Raw!CG41)</f>
        <v>0.28570312621207977</v>
      </c>
      <c r="BK40" s="46"/>
      <c r="BM40" s="47">
        <f>Raw!CC41*1000</f>
        <v>660</v>
      </c>
      <c r="BN40" s="47">
        <f>(Raw!C41)/(Raw!CG41)</f>
        <v>0.28570312621207977</v>
      </c>
      <c r="BO40" s="47"/>
      <c r="BQ40" s="46">
        <f>(Raw!C41)/((Raw!CC41*1000)^(1/2))</f>
        <v>90.313471311603664</v>
      </c>
      <c r="BR40" s="47">
        <f>(Raw!C41)/(Raw!CG41)</f>
        <v>0.28570312621207977</v>
      </c>
      <c r="BS40" s="47"/>
      <c r="BU40" s="49">
        <f>(Raw!C41)/((Raw!CC41*1000)^(1/3))</f>
        <v>266.48730481637728</v>
      </c>
      <c r="BV40" s="49">
        <f>(Raw!C41)/(Raw!CG41)</f>
        <v>0.28570312621207977</v>
      </c>
      <c r="BW40" s="49"/>
      <c r="BY40" s="51">
        <f>Raw!C41</f>
        <v>2320.1950879683</v>
      </c>
      <c r="BZ40" s="51">
        <f>Raw!BS41</f>
        <v>0.34200000000000003</v>
      </c>
      <c r="CA40" s="51"/>
      <c r="CG40" s="55"/>
      <c r="CH40" s="55" t="e">
        <f t="shared" si="42"/>
        <v>#N/A</v>
      </c>
      <c r="CI40" s="55" t="e">
        <f>CI3</f>
        <v>#N/A</v>
      </c>
      <c r="CK40" s="55"/>
      <c r="CL40" s="55" t="e">
        <f t="shared" si="43"/>
        <v>#N/A</v>
      </c>
      <c r="CM40" s="55" t="e">
        <f>CM3</f>
        <v>#N/A</v>
      </c>
      <c r="CO40" s="57"/>
      <c r="CP40" s="57" t="e">
        <f t="shared" si="44"/>
        <v>#N/A</v>
      </c>
      <c r="CQ40" s="57" t="e">
        <f>CQ3</f>
        <v>#N/A</v>
      </c>
      <c r="CS40" s="57"/>
      <c r="CT40" s="57" t="e">
        <f t="shared" si="45"/>
        <v>#N/A</v>
      </c>
      <c r="CU40" s="57" t="e">
        <f>CU3</f>
        <v>#N/A</v>
      </c>
      <c r="CW40" s="57"/>
      <c r="CX40" s="57" t="e">
        <f t="shared" si="46"/>
        <v>#N/A</v>
      </c>
      <c r="CY40" s="57" t="e">
        <f>CY3</f>
        <v>#N/A</v>
      </c>
      <c r="DA40" s="57"/>
      <c r="DB40" s="57" t="e">
        <f t="shared" si="47"/>
        <v>#N/A</v>
      </c>
      <c r="DC40" s="57" t="e">
        <f>DC3</f>
        <v>#N/A</v>
      </c>
      <c r="DE40" s="57"/>
      <c r="DF40" s="57" t="e">
        <f t="shared" si="48"/>
        <v>#N/A</v>
      </c>
      <c r="DG40" s="57" t="e">
        <f>DG3</f>
        <v>#N/A</v>
      </c>
      <c r="DI40" s="59">
        <f t="shared" si="75"/>
        <v>5710</v>
      </c>
      <c r="DJ40" s="59">
        <f t="shared" si="55"/>
        <v>8.1070734093969961</v>
      </c>
      <c r="DL40" s="25">
        <f t="shared" si="76"/>
        <v>5710</v>
      </c>
      <c r="DM40" s="25">
        <f t="shared" si="56"/>
        <v>9.5946792747636032</v>
      </c>
      <c r="DO40" s="39">
        <f t="shared" si="57"/>
        <v>660</v>
      </c>
      <c r="DP40" s="39">
        <f t="shared" si="58"/>
        <v>3.673542600896861</v>
      </c>
      <c r="DQ40" s="39">
        <f t="shared" si="59"/>
        <v>0.12887675688594502</v>
      </c>
      <c r="DS40" s="39">
        <f t="shared" si="60"/>
        <v>90.313471311603664</v>
      </c>
      <c r="DT40" s="39">
        <f t="shared" si="61"/>
        <v>3.673542600896861</v>
      </c>
      <c r="DU40" s="39">
        <f t="shared" si="62"/>
        <v>0.12887675688594502</v>
      </c>
      <c r="DW40" s="39">
        <f t="shared" si="63"/>
        <v>266.48730481637728</v>
      </c>
      <c r="DX40" s="39">
        <f t="shared" si="64"/>
        <v>3.673542600896861</v>
      </c>
      <c r="DY40" s="39">
        <f t="shared" si="65"/>
        <v>0.12887675688594502</v>
      </c>
      <c r="EA40" s="61">
        <f>Raw!N41</f>
        <v>3.1943409350771499</v>
      </c>
      <c r="EB40" s="61">
        <f>Raw!O41</f>
        <v>0.44959980862489601</v>
      </c>
      <c r="EC40" s="61">
        <f>1/Raw!R41</f>
        <v>3.673542600896861</v>
      </c>
      <c r="ED40" s="61">
        <f>1/(Raw!R41-Raw!S41)-1/(Raw!R41+Raw!S41)</f>
        <v>0.12887675688594502</v>
      </c>
      <c r="EF40" s="62">
        <f>Raw!N41</f>
        <v>3.1943409350771499</v>
      </c>
      <c r="EG40" s="61">
        <f>Raw!O41</f>
        <v>0.44959980862489601</v>
      </c>
      <c r="EH40" s="61">
        <f>1/Raw!AB41</f>
        <v>3.0117647058823529</v>
      </c>
      <c r="EI40" s="61">
        <f>1/(Raw!AB41-Raw!AC41)-1/(Raw!AB41+Raw!AC41)</f>
        <v>1.9154926394640803</v>
      </c>
      <c r="EK40" s="37">
        <f>Raw!CB41</f>
        <v>-12.4506</v>
      </c>
      <c r="EL40" s="72">
        <f>(Raw!C41)/(Raw!CG41)</f>
        <v>0.28570312621207977</v>
      </c>
      <c r="EN40" s="37">
        <f>Raw!BS41</f>
        <v>0.34200000000000003</v>
      </c>
      <c r="EO40" s="72">
        <f>(Raw!C41)/(Raw!CG41)</f>
        <v>0.28570312621207977</v>
      </c>
      <c r="EQ40" s="64">
        <f>(Raw!C41)/((Raw!CC41*1000)^(1/3))</f>
        <v>266.48730481637728</v>
      </c>
      <c r="ER40" s="64">
        <f>Raw!BZ41</f>
        <v>438.54852151870699</v>
      </c>
      <c r="ET40" s="64">
        <f>Raw!BN41</f>
        <v>2.1342538646249301</v>
      </c>
      <c r="EU40" s="64">
        <f>Raw!BZ41</f>
        <v>438.54852151870699</v>
      </c>
      <c r="EW40" s="66">
        <f>Raw!AI41</f>
        <v>2.60968793495567E-3</v>
      </c>
      <c r="EX40" s="66">
        <f>Raw!BZ41</f>
        <v>438.54852151870699</v>
      </c>
      <c r="EZ40" s="73">
        <f>Raw!AI41</f>
        <v>2.60968793495567E-3</v>
      </c>
      <c r="FA40" s="66">
        <f>Raw!F41</f>
        <v>6.1130195521274001E-2</v>
      </c>
      <c r="FB40" s="66">
        <f>Raw!G41</f>
        <v>2.56843739509687E-2</v>
      </c>
      <c r="FD40" s="66">
        <f>(Raw!C41)/((Raw!CC41*1000)^(1/3))</f>
        <v>266.48730481637728</v>
      </c>
      <c r="FE40" s="66">
        <f>(Raw!BZ41)*(Raw!AI41)</f>
        <v>1.1444747855000166</v>
      </c>
      <c r="FG40" s="59">
        <f>Raw!CJ41</f>
        <v>236.633775448081</v>
      </c>
      <c r="FH40" s="59">
        <f>Raw!BR41</f>
        <v>235.77</v>
      </c>
      <c r="FJ40" s="25">
        <f>Raw!CB41</f>
        <v>-12.4506</v>
      </c>
      <c r="FK40" s="25">
        <f>(Raw!BR41)-(Raw!CJ41)</f>
        <v>-0.86377544808098605</v>
      </c>
      <c r="FM40" s="68" t="str">
        <f t="shared" si="77"/>
        <v xml:space="preserve"> </v>
      </c>
      <c r="FN40" s="68">
        <f>(Raw!C41)/((Raw!CC41*1000)^(1/3))</f>
        <v>266.48730481637728</v>
      </c>
      <c r="FO40" s="68">
        <f>(10^($FM$2*Raw!CB41))*(Raw!D41)</f>
        <v>4.8141130799493288E-2</v>
      </c>
      <c r="FP40" s="68">
        <f>(10^($FM$2*Raw!CB41))*(Raw!E41)</f>
        <v>1.606030056429741E-2</v>
      </c>
      <c r="FR40" s="68" t="str">
        <f t="shared" si="78"/>
        <v xml:space="preserve"> </v>
      </c>
      <c r="FS40" s="74">
        <f>(Raw!C41)/((Raw!CC41*1000)^(1/3))</f>
        <v>266.48730481637728</v>
      </c>
      <c r="FT40" s="68">
        <f>(10^($FR$2*Raw!CB41))*(Raw!F41)</f>
        <v>7.6514541974974426E-2</v>
      </c>
      <c r="FU40" s="68">
        <f>(10^($FR$2*Raw!CB41))*(Raw!G41)</f>
        <v>3.2148238558936268E-2</v>
      </c>
      <c r="FW40" s="68" t="str">
        <f t="shared" si="79"/>
        <v xml:space="preserve"> </v>
      </c>
      <c r="FX40" s="74">
        <f>(Raw!C41)/((Raw!CC41*1000)^(1/3))</f>
        <v>266.48730481637728</v>
      </c>
      <c r="FY40" s="74">
        <f>(10^($FW$2*Raw!CB41))*(Raw!BJ41)</f>
        <v>3.1321507384993383E-2</v>
      </c>
      <c r="FZ40" s="74">
        <f>(10^($FW$2*Raw!CB41))*(Raw!BK41)</f>
        <v>2.3046049750304973E-2</v>
      </c>
      <c r="GB40" s="68" t="str">
        <f t="shared" si="80"/>
        <v xml:space="preserve"> </v>
      </c>
      <c r="GC40" s="74">
        <f>IF(  ( (10^($FR$2*Raw!CB41))*(Raw!BM41) )/( (10^($FR$2*Raw!CB41))*(Raw!BL41))&lt;0.9,(Raw!C41)/((Raw!CC41*1000)^(1/3)) )</f>
        <v>266.48730481637728</v>
      </c>
      <c r="GD40" s="74">
        <f>IF(  ( (10^($FR$2*Raw!CB41))*(Raw!BM41) )/( (10^($FR$2*Raw!CB41))*(Raw!BL41))&lt;0.9, (10^($GB$2*Raw!CB41))*(Raw!BL41) )</f>
        <v>12.730480422482596</v>
      </c>
      <c r="GE40" s="74">
        <f>IF( ( (10^($FR$2*Raw!CB41))*(Raw!BM41) )/( (10^($FR$2*Raw!CB41))*(Raw!BL41))&lt;0.9, (10^($FR$2*Raw!CB41))*(Raw!BM41) )</f>
        <v>9.9952493119548365</v>
      </c>
      <c r="GG40" s="68" t="str">
        <f t="shared" si="81"/>
        <v xml:space="preserve"> </v>
      </c>
      <c r="GH40" s="74">
        <f>IF( ( (10^($GG$2*Raw!CB41))*(Raw!BO41) )/( (10^($GG$2*Raw!CB41))*(Raw!BN41))&lt;0.5,(Raw!C41)/((Raw!CC41*1000)^(1/3)))</f>
        <v>266.48730481637728</v>
      </c>
      <c r="GI40" s="74">
        <f>IF( ( (10^($GG$2*Raw!CB41))*(Raw!BO41) )/( (10^($GG$2*Raw!CB41))*(Raw!BN41))&lt;0.5,(10^($GG$2*Raw!CB41))*(Raw!BN41))</f>
        <v>2.6122985327884156</v>
      </c>
      <c r="GJ40" s="74">
        <f>IF( ( (10^($GG$2*Raw!CB41))*(Raw!BO41) )/( (10^($GG$2*Raw!CB41))*(Raw!BN41))&lt;0.5,(10^($GG$2*Raw!CB41))*(Raw!BO41))</f>
        <v>0.10204145759130513</v>
      </c>
      <c r="GL40">
        <f>(Raw!C41)/((Raw!CC41*1000)^(1/3))</f>
        <v>266.48730481637728</v>
      </c>
      <c r="GM40" s="75">
        <f>Raw!U41</f>
        <v>0.27587890625</v>
      </c>
      <c r="GN40" s="75">
        <f>(LOG(Raw!CC41)+5)/25</f>
        <v>0.19278175742167472</v>
      </c>
      <c r="GO40">
        <f>(Raw!C41)/((Raw!CC41*1000)^(1/3))</f>
        <v>266.48730481637728</v>
      </c>
      <c r="GP40" s="75">
        <f>Raw!W41</f>
        <v>0.289306640625</v>
      </c>
      <c r="GR40">
        <f>(Raw!C41)/((Raw!CC41*1000)^(1/3))</f>
        <v>266.48730481637728</v>
      </c>
      <c r="GS40" s="75">
        <f>Raw!AE41</f>
        <v>0.44921875</v>
      </c>
      <c r="GU40">
        <f>(Raw!C41)/((Raw!CC41*1000)^(1/3))</f>
        <v>266.48730481637728</v>
      </c>
      <c r="GV40" s="75">
        <f>Raw!AG41</f>
        <v>0.546875</v>
      </c>
      <c r="GX40">
        <f>(Raw!C41)/((Raw!CC41*1000)^(1/3))</f>
        <v>266.48730481637728</v>
      </c>
      <c r="GY40">
        <f>Raw!BQ41</f>
        <v>1.61</v>
      </c>
      <c r="HA40">
        <f>Raw!C41</f>
        <v>2320.1950879683</v>
      </c>
      <c r="HB40" s="75">
        <f>Raw!U41</f>
        <v>0.27587890625</v>
      </c>
      <c r="HC40" s="4"/>
      <c r="HD40">
        <f>Raw!C41</f>
        <v>2320.1950879683</v>
      </c>
      <c r="HE40" s="75">
        <f>Raw!W41</f>
        <v>0.289306640625</v>
      </c>
      <c r="HG40">
        <f>Raw!C41</f>
        <v>2320.1950879683</v>
      </c>
      <c r="HH40" s="75">
        <f>Raw!AE41</f>
        <v>0.44921875</v>
      </c>
      <c r="HJ40">
        <f>Raw!C41</f>
        <v>2320.1950879683</v>
      </c>
      <c r="HK40" s="75">
        <f>Raw!AG41</f>
        <v>0.546875</v>
      </c>
      <c r="HM40">
        <f>Raw!C41</f>
        <v>2320.1950879683</v>
      </c>
      <c r="HN40">
        <f>Raw!BQ41</f>
        <v>1.61</v>
      </c>
      <c r="HP40">
        <f>Raw!CC41*1000</f>
        <v>660</v>
      </c>
      <c r="HQ40">
        <f>Raw!N41</f>
        <v>3.1943409350771499</v>
      </c>
      <c r="HR40">
        <f>MIN(ABS(Raw!CB41)/100,0.3)</f>
        <v>0.12450599999999999</v>
      </c>
      <c r="HS40" t="str">
        <f>IF( Raw!CB41&gt;0,"@rgb(255,0,0)","@rgb(0,128,255)" )</f>
        <v>@rgb(0,128,255)</v>
      </c>
      <c r="HU40" t="str">
        <f t="shared" si="82"/>
        <v xml:space="preserve"> </v>
      </c>
      <c r="HV40" t="b">
        <f>IF(Raw!CC41&gt;7,(Raw!C41)/((Raw!CC41*1000)^(1/3)))</f>
        <v>0</v>
      </c>
      <c r="HW40" t="b">
        <f>IF(Raw!CC41&gt;7,(10^($FM$2*Raw!CB41))*(Raw!D41))</f>
        <v>0</v>
      </c>
      <c r="HX40" t="b">
        <f>IF(Raw!CC41&gt;7,(10^($HU$2*Raw!CB41))*(Raw!E41))</f>
        <v>0</v>
      </c>
      <c r="IA40" t="b">
        <f>IF(Raw!CC41&gt;7,(Raw!C41)/((Raw!CC41*1000)^(1/3)))</f>
        <v>0</v>
      </c>
      <c r="IB40" t="b">
        <f>IF(Raw!CC41&gt;7,(10^($HZ$2*Raw!CB41))*(Raw!F41))</f>
        <v>0</v>
      </c>
      <c r="IC40" t="b">
        <f>IF(Raw!CC41&gt;7,(10^($HZ$2*Raw!CB41))*(Raw!G41))</f>
        <v>0</v>
      </c>
      <c r="IF40" t="b">
        <f>IF(Raw!CC41&gt;7,(Raw!C41)/((Raw!CC41*1000)^(1/3)))</f>
        <v>0</v>
      </c>
      <c r="IG40" t="b">
        <f>IF(Raw!CC41&gt;7,(10^($IE$2*Raw!CB41))*(Raw!BJ41))</f>
        <v>0</v>
      </c>
      <c r="IH40" t="b">
        <f>IF(Raw!CC41&gt;7,(10^($IE$2*Raw!CB41))*(Raw!BK41))</f>
        <v>0</v>
      </c>
      <c r="IJ40" t="str">
        <f t="shared" si="83"/>
        <v xml:space="preserve"> </v>
      </c>
      <c r="IK40" t="b">
        <f>IF(Raw!CC41&gt;7,(Raw!C41)/((Raw!CC41*1000)^(1/3)))</f>
        <v>0</v>
      </c>
      <c r="IL40" t="b">
        <f>IF(Raw!CC41&gt;7,(10^($IJ$2*Raw!CB41))*(Raw!BL41))</f>
        <v>0</v>
      </c>
      <c r="IM40" t="b">
        <f>IF(Raw!CC41&gt;7,(10^($IJ$2*Raw!CB41))*(Raw!BM41))</f>
        <v>0</v>
      </c>
      <c r="IO40" t="str">
        <f t="shared" si="84"/>
        <v xml:space="preserve"> </v>
      </c>
      <c r="IP40" t="b">
        <f>IF(Raw!CC41&gt;7,(Raw!C41)/((Raw!CC41*1000)^(1/3)))</f>
        <v>0</v>
      </c>
      <c r="IQ40" t="b">
        <f>IF(Raw!CC41&gt;7,(10^($IO$2*Raw!CB41))*(Raw!BN41))</f>
        <v>0</v>
      </c>
      <c r="IR40" t="b">
        <f>IF(Raw!CC41&gt;7,(10^($IO$2*Raw!CB41))*(Raw!BO41))</f>
        <v>0</v>
      </c>
      <c r="IT40" s="68" t="str">
        <f t="shared" si="85"/>
        <v xml:space="preserve"> </v>
      </c>
      <c r="IU40" s="68">
        <f>IF(Raw!CC41&lt;3.5,(Raw!C41)/((Raw!CC41*1000)^(1/3)))</f>
        <v>266.48730481637728</v>
      </c>
      <c r="IV40" s="68">
        <f>IF(Raw!CC41&lt;3.5,(10^($IT$2*Raw!CB41))*(Raw!D41))</f>
        <v>4.782474348618436E-2</v>
      </c>
      <c r="IW40" s="68">
        <f>IF(Raw!CC41&lt;3.5,(10^($IT$2*Raw!CB41))*(Raw!E41))</f>
        <v>1.5954751000710393E-2</v>
      </c>
      <c r="IY40" s="68" t="str">
        <f t="shared" si="86"/>
        <v xml:space="preserve"> </v>
      </c>
      <c r="IZ40" s="74">
        <f>IF(Raw!CC41&lt;3.5,(Raw!C41)/((Raw!CC41*1000)^(1/3)))</f>
        <v>266.48730481637728</v>
      </c>
      <c r="JA40" s="68">
        <f>IF(Raw!CC41&lt;3.5,(10^($IY$2*Raw!CB41))*(Raw!F41))</f>
        <v>7.5902803120241807E-2</v>
      </c>
      <c r="JB40" s="68">
        <f>IF(Raw!CC41&lt;3.5,(10^($IY$2*Raw!CB41))*(Raw!G41))</f>
        <v>3.1891211252360392E-2</v>
      </c>
      <c r="JD40" s="68" t="str">
        <f t="shared" si="87"/>
        <v xml:space="preserve"> </v>
      </c>
      <c r="JE40" s="74">
        <f>IF(Raw!CC41&lt;3.5,(Raw!C41)/((Raw!CC41*1000)^(1/3)))</f>
        <v>266.48730481637728</v>
      </c>
      <c r="JF40" s="74">
        <f>IF(Raw!CC41&lt;3.5,(10^($JD$2*Raw!CB41))*(Raw!BJ41))</f>
        <v>3.1993083451144787E-2</v>
      </c>
      <c r="JG40" s="74">
        <f>IF(Raw!CC41&lt;3.5,(10^($JD$2*Raw!CB41))*(Raw!BK41))</f>
        <v>2.3540188657522915E-2</v>
      </c>
      <c r="JI40" s="68" t="str">
        <f t="shared" si="88"/>
        <v xml:space="preserve"> </v>
      </c>
      <c r="JJ40" s="74">
        <f>IF( AND( Raw!CC41&lt;3.5, ( (10^($JI$2*Raw!CB41))*(Raw!BM41) )/( (10^($JI$2*Raw!CB41))*(Raw!BL41))&lt;0.9 ),(Raw!C41)/((Raw!CC41*1000)^(1/3)) )</f>
        <v>266.48730481637728</v>
      </c>
      <c r="JK40" s="74">
        <f>IF( AND( Raw!CC41&lt;3.5, ( (10^($JI$2*Raw!CB41))*(Raw!BM41) )/( (10^($JI$2*Raw!CB41))*(Raw!BL41))&lt;0.9 ), (10^($JI$2*Raw!CB41))*(Raw!BL41) )</f>
        <v>11.884019434508248</v>
      </c>
      <c r="JL40" s="74">
        <f>IF( AND( Raw!CC41&lt;3.5, ( (10^($JI$2*Raw!CB41))*(Raw!BM41) )/( (10^($JI$2*Raw!CB41))*(Raw!BL41))&lt;0.9 ), (10^($JI$2*Raw!CB41))*(Raw!BM41) )</f>
        <v>8.4786593577865368</v>
      </c>
      <c r="JN40" s="68" t="str">
        <f t="shared" si="89"/>
        <v xml:space="preserve"> </v>
      </c>
      <c r="JO40" s="74">
        <f>IF( AND( Raw!CC41&lt;3.5, ( (10^($JN$2*Raw!CB41))*(Raw!BO41) )/( (10^($JN$2*Raw!CB41))*(Raw!BN41))&lt;0.5 ),(Raw!C41)/((Raw!CC41*1000)^(1/3)))</f>
        <v>266.48730481637728</v>
      </c>
      <c r="JP40" s="74">
        <f>IF( AND( Raw!CC41&lt;3.5, ( (10^($JN$2*Raw!CB41))*(Raw!BO41) )/( (10^($JN$2*Raw!CB41))*(Raw!BN41))&lt;0.5 ),(10^($JN$2*Raw!CB41))*(Raw!BN41))</f>
        <v>2.186900815329786</v>
      </c>
      <c r="JQ40" s="74">
        <f>IF( AND( Raw!CC41&lt;3.5, ( (10^($JN$2*Raw!CB41))*(Raw!BO41) )/( (10^($JN$2*Raw!CB41))*(Raw!BN41))&lt;0.5 ),(10^($JN$2*Raw!CB41))*(Raw!BO41))</f>
        <v>8.542459600345359E-2</v>
      </c>
      <c r="JS40">
        <v>430</v>
      </c>
      <c r="JW40">
        <v>430</v>
      </c>
      <c r="JX40">
        <v>5.1738947368421098</v>
      </c>
      <c r="JY40" s="76">
        <v>5.1738947368421098</v>
      </c>
      <c r="KA40">
        <v>430</v>
      </c>
      <c r="KB40">
        <v>5.1738947368421098</v>
      </c>
      <c r="KC40">
        <v>5.1738947368421098</v>
      </c>
      <c r="KQ40">
        <f>Raw!CC41*1000</f>
        <v>660</v>
      </c>
      <c r="KR40">
        <f>Raw!N41</f>
        <v>3.1943409350771499</v>
      </c>
      <c r="KS40">
        <f>(1/ABS(Raw!BL41))*2</f>
        <v>0.17868512335836398</v>
      </c>
      <c r="KU40">
        <f>Raw!CC41*1000</f>
        <v>660</v>
      </c>
      <c r="KV40">
        <f>Raw!N41</f>
        <v>3.1943409350771499</v>
      </c>
      <c r="KW40">
        <f>MIN(1/ABS(Raw!BN41)/2,0.8)</f>
        <v>0.234273911031605</v>
      </c>
      <c r="KY40">
        <f>Raw!CC41*1000</f>
        <v>660</v>
      </c>
      <c r="KZ40">
        <f>Raw!CP41</f>
        <v>3.0609484675351499</v>
      </c>
      <c r="LA40">
        <f t="shared" si="66"/>
        <v>3.1943409350771499</v>
      </c>
      <c r="NJ40" s="76"/>
      <c r="NV40" s="76"/>
      <c r="OH40" s="76"/>
      <c r="OT40" s="76"/>
      <c r="PF40" s="76"/>
      <c r="PR40" s="76"/>
      <c r="QD40" s="76"/>
      <c r="QP40" s="76"/>
      <c r="RB40" s="76"/>
      <c r="RN40" s="76"/>
      <c r="RZ40" s="76"/>
      <c r="SL40" s="76"/>
      <c r="SX40" s="76"/>
      <c r="TJ40" s="76"/>
      <c r="TV40" s="76"/>
      <c r="UF40">
        <f>IF(Raw!CC41&lt;3.5,Raw!C41)</f>
        <v>2320.1950879683</v>
      </c>
      <c r="UH40">
        <f t="shared" si="95"/>
        <v>6691.6818166981311</v>
      </c>
      <c r="UI40">
        <f>UI3</f>
        <v>1</v>
      </c>
      <c r="UK40" t="b">
        <f>IF(Raw!CC41&gt;7,Raw!C41)</f>
        <v>0</v>
      </c>
      <c r="UM40">
        <f t="shared" si="96"/>
        <v>13052.472915356311</v>
      </c>
      <c r="UN40">
        <f>UN3</f>
        <v>1</v>
      </c>
      <c r="UP40">
        <f>Raw!C41</f>
        <v>2320.1950879683</v>
      </c>
      <c r="UR40">
        <f t="shared" si="97"/>
        <v>12853.378735363925</v>
      </c>
      <c r="US40">
        <f>US3</f>
        <v>1</v>
      </c>
      <c r="UU40" t="str">
        <f t="shared" si="98"/>
        <v xml:space="preserve"> </v>
      </c>
      <c r="UV40" t="b">
        <f>IF(AND(Raw!BL41&lt;$UU$3,Raw!BL41&gt;$UU$4),(Raw!C41)/((Raw!CC41*1000)^(1/3)))</f>
        <v>0</v>
      </c>
      <c r="UW40" t="b">
        <f>IF(AND(Raw!BL41&lt;$UU$3,Raw!BL41&gt;$UU$4),(10^($UU$2*Raw!CB41))*(Raw!D41))</f>
        <v>0</v>
      </c>
      <c r="UX40" t="b">
        <f>IF(AND(Raw!BL41&lt;$UU$3,Raw!BL41&gt;$UU$4),(10^($FM$2*Raw!CB41))*(Raw!E41))</f>
        <v>0</v>
      </c>
      <c r="UZ40">
        <f>Raw!C41</f>
        <v>2320.1950879683</v>
      </c>
      <c r="VA40">
        <f>((LOG10(Raw!CC42))+ABS(LOG10(MIN(Raw!CC$3:$CC239)))+0.3)/5</f>
        <v>0.27938200260161128</v>
      </c>
      <c r="VB40">
        <f>Raw!BQ41</f>
        <v>1.61</v>
      </c>
      <c r="VE40">
        <f>(Raw!C41)/((Raw!CC41)^(1/2))</f>
        <v>2855.9627274094209</v>
      </c>
      <c r="VF40">
        <f>((LOG10(Raw!CC42))+ABS(LOG10(MIN(Raw!CC$3:$CC239)))+0.3)/5</f>
        <v>0.27938200260161128</v>
      </c>
      <c r="VG40">
        <f>Raw!BQ41</f>
        <v>1.61</v>
      </c>
      <c r="VK40">
        <f>(Raw!C41)/((Raw!CC41)^(1/2))</f>
        <v>2855.9627274094209</v>
      </c>
      <c r="VL40">
        <f>Raw!BZ41</f>
        <v>438.54852151870699</v>
      </c>
      <c r="VM40">
        <f>MIN(Raw!BL42/150,0.6)</f>
        <v>0.12499295711440733</v>
      </c>
      <c r="VO40">
        <f>(Raw!C41)/((Raw!CC41)^(1/2))</f>
        <v>2855.9627274094209</v>
      </c>
      <c r="VP40">
        <f>Raw!BZ41</f>
        <v>438.54852151870699</v>
      </c>
      <c r="VQ40">
        <f>MIN(Raw!BN42/50,0.6)</f>
        <v>7.8757588603159207E-2</v>
      </c>
      <c r="VS40">
        <f>(Raw!C41)/((Raw!CC41)^(1/2))</f>
        <v>2855.9627274094209</v>
      </c>
      <c r="VT40">
        <f>Raw!BZ41</f>
        <v>438.54852151870699</v>
      </c>
      <c r="VU40">
        <f>(LOG10(Raw!AS42)-LOG10(MIN(Raw!AS$3:AS$200)) + 0.1)/10</f>
        <v>0.31321535447921822</v>
      </c>
      <c r="VW40">
        <f>Raw!CB41</f>
        <v>-12.4506</v>
      </c>
      <c r="VX40">
        <f>IF(ABS((Raw!BR41)-(Raw!CJ41))=343.0818,16.89,ABS((Raw!BR41)-(Raw!CJ41)))</f>
        <v>0.86377544808098605</v>
      </c>
      <c r="VY40">
        <f>(LOG10(Raw!C42)-LOG10(MIN(Raw!C$3:C$200)))/2</f>
        <v>0.53116990236243122</v>
      </c>
      <c r="WA40" s="78">
        <v>38599</v>
      </c>
      <c r="WB40">
        <f t="shared" si="67"/>
        <v>9</v>
      </c>
      <c r="WF40">
        <v>0.14000000000000001</v>
      </c>
      <c r="WG40">
        <f t="shared" si="68"/>
        <v>-0.85387196432176193</v>
      </c>
      <c r="WN40">
        <f t="shared" si="90"/>
        <v>7600</v>
      </c>
      <c r="WO40">
        <f t="shared" si="69"/>
        <v>0.88318136540177239</v>
      </c>
      <c r="WQ40">
        <f>Raw!BP41</f>
        <v>0.26</v>
      </c>
      <c r="WR40">
        <f>Raw!BZ41</f>
        <v>438.54852151870699</v>
      </c>
      <c r="WT40">
        <f>Raw!N41</f>
        <v>3.1943409350771499</v>
      </c>
      <c r="WU40">
        <f>Raw!CP41</f>
        <v>3.0609484675351499</v>
      </c>
      <c r="WV40">
        <f t="shared" si="70"/>
        <v>-0.13339246754199996</v>
      </c>
      <c r="WX40">
        <f>Raw!C41</f>
        <v>2320.1950879683</v>
      </c>
      <c r="WY40">
        <f>Raw!BP41</f>
        <v>0.26</v>
      </c>
      <c r="WZ40">
        <f>((LOG10(Raw!CC42))+ABS(LOG10(MIN(Raw!CC$3:$CC239)))+0.3)/5</f>
        <v>0.27938200260161128</v>
      </c>
      <c r="XD40">
        <f t="shared" si="91"/>
        <v>7600</v>
      </c>
      <c r="XE40">
        <f t="shared" si="71"/>
        <v>6.0413239735567476E-2</v>
      </c>
      <c r="XG40">
        <f>(Raw!C41)/((Raw!CC41)^(1/2))</f>
        <v>2855.9627274094209</v>
      </c>
      <c r="XH40">
        <f>Raw!BP41</f>
        <v>0.26</v>
      </c>
      <c r="XL40">
        <f t="shared" si="92"/>
        <v>7600</v>
      </c>
      <c r="XM40">
        <f t="shared" si="72"/>
        <v>0.38693607943217218</v>
      </c>
      <c r="XR40">
        <f>Raw!CB41</f>
        <v>-12.4506</v>
      </c>
      <c r="XS40">
        <f>IF(ABS((Raw!BR41)-(Raw!CJ41))=343.0818,16.89,(Raw!BR41)-(Raw!CJ41))</f>
        <v>-0.86377544808098605</v>
      </c>
      <c r="XT40">
        <f>(LOG10(Raw!C42)-LOG10(MIN(Raw!C$3:C$200)))/2</f>
        <v>0.53116990236243122</v>
      </c>
      <c r="XW40">
        <f t="shared" si="93"/>
        <v>7600</v>
      </c>
      <c r="XX40">
        <f t="shared" si="73"/>
        <v>3.0473333766671344</v>
      </c>
      <c r="YC40">
        <v>2320.1950879683</v>
      </c>
      <c r="YD40">
        <f>Raw!CC41</f>
        <v>0.66</v>
      </c>
      <c r="YE40">
        <f>((LOG10(Raw!CC42))+ABS(LOG10(MIN(Raw!CC$3:$CC239)))+0.3)/5</f>
        <v>0.27938200260161128</v>
      </c>
      <c r="YF40">
        <v>0.101469851859219</v>
      </c>
      <c r="YG40">
        <v>1.47491528132426E-2</v>
      </c>
      <c r="YH40">
        <v>2.6000296063815199E-3</v>
      </c>
      <c r="YI40">
        <v>4.9219356083009995E-4</v>
      </c>
      <c r="YJ40" s="10" t="s">
        <v>814</v>
      </c>
      <c r="YP40">
        <v>1</v>
      </c>
      <c r="YT40">
        <v>2320.1950879683</v>
      </c>
      <c r="YU40">
        <v>0.66</v>
      </c>
      <c r="YV40" s="79">
        <v>5.0525298400406797E-9</v>
      </c>
      <c r="ZE40">
        <v>1670.83592443622</v>
      </c>
      <c r="ZF40">
        <v>6.3794900925296099E-4</v>
      </c>
      <c r="ZK40">
        <f t="shared" si="94"/>
        <v>7620</v>
      </c>
      <c r="ZL40" s="81">
        <f t="shared" si="74"/>
        <v>11852.590724416685</v>
      </c>
    </row>
    <row r="41" spans="1:688">
      <c r="A41" s="37">
        <f>Raw!CC42*1000</f>
        <v>250</v>
      </c>
      <c r="B41" s="37">
        <f>Raw!N42</f>
        <v>3.265171585659</v>
      </c>
      <c r="C41" s="37">
        <f>Raw!O42</f>
        <v>0.13870835788327401</v>
      </c>
      <c r="E41" s="37">
        <f>(Raw!C42)/((Raw!CC42*1000)^(1/2))</f>
        <v>235.59646282310783</v>
      </c>
      <c r="F41" s="37">
        <f>Raw!N42</f>
        <v>3.265171585659</v>
      </c>
      <c r="G41" s="37">
        <f>Raw!O42</f>
        <v>0.13870835788327401</v>
      </c>
      <c r="I41" s="37">
        <f>(Raw!C42)/((Raw!CC42*1000)^(1/3))</f>
        <v>591.32390181302878</v>
      </c>
      <c r="J41" s="37">
        <f>Raw!N42</f>
        <v>3.265171585659</v>
      </c>
      <c r="K41" s="37">
        <f>Raw!O42</f>
        <v>0.13870835788327401</v>
      </c>
      <c r="M41" s="39">
        <f>Raw!CC42*1000</f>
        <v>250</v>
      </c>
      <c r="N41" s="39">
        <f>1/(Raw!R42)</f>
        <v>3.5083511777301926</v>
      </c>
      <c r="O41" s="39">
        <f>IF(1/(Raw!R42-Raw!S42)-1/(Raw!R42+Raw!S42)&gt;0,1/(Raw!R42-Raw!S42)-1/(Raw!R42+Raw!S42),2)</f>
        <v>2.3314242898575532E-2</v>
      </c>
      <c r="Q41" s="39">
        <f>(Raw!C42)/((Raw!CC42*1000)^(1/2))</f>
        <v>235.59646282310783</v>
      </c>
      <c r="R41" s="39">
        <f>1/(Raw!R42)</f>
        <v>3.5083511777301926</v>
      </c>
      <c r="S41" s="39">
        <f>IF(1/(Raw!R42-Raw!S42)-1/(Raw!R42+Raw!S42)&gt;0,1/(Raw!R42-Raw!S42)-1/(Raw!R42+Raw!S42),2)</f>
        <v>2.3314242898575532E-2</v>
      </c>
      <c r="U41" s="39">
        <f>(Raw!C42)/((Raw!CC42*1000)^(1/3))</f>
        <v>591.32390181302878</v>
      </c>
      <c r="V41" s="39">
        <f>1/(Raw!R42)</f>
        <v>3.5083511777301926</v>
      </c>
      <c r="W41" s="39">
        <f>IF(1/(Raw!R42-Raw!S42)-1/(Raw!R42+Raw!S42)&gt;0,1/(Raw!R42-Raw!S42)-1/(Raw!R42+Raw!S42),2)</f>
        <v>2.3314242898575532E-2</v>
      </c>
      <c r="Y41" s="41">
        <f>Raw!CC42*1000</f>
        <v>250</v>
      </c>
      <c r="Z41" s="41">
        <f>1/(Raw!AB42)</f>
        <v>3.0117647058823529</v>
      </c>
      <c r="AA41" s="41">
        <f>IF(1/(Raw!AB42-Raw!AC42)-1/(Raw!AB42+Raw!AC42)&gt;0,1/(Raw!AB42-Raw!AC42)-1/(Raw!AB42+Raw!AC42),5)</f>
        <v>0.26999675823865843</v>
      </c>
      <c r="AC41" s="41">
        <f>(Raw!C42)/((Raw!CC42*1000)^(1/2))</f>
        <v>235.59646282310783</v>
      </c>
      <c r="AD41" s="41">
        <f>1/(Raw!AB42)</f>
        <v>3.0117647058823529</v>
      </c>
      <c r="AE41" s="41">
        <f>IF(1/(Raw!AB42-Raw!AC42)-1/(Raw!AB42+Raw!AC42)&gt;0,1/(Raw!AB42-Raw!AC42)-1/(Raw!AB42+Raw!AC42),5)</f>
        <v>0.26999675823865843</v>
      </c>
      <c r="AG41" s="41">
        <f>(Raw!C42)/((Raw!CC42*1000)^(1/3))</f>
        <v>591.32390181302878</v>
      </c>
      <c r="AH41" s="41">
        <f>1/(Raw!AB42)</f>
        <v>3.0117647058823529</v>
      </c>
      <c r="AI41" s="41">
        <f>IF(1/(Raw!AB42-Raw!AC42)-1/(Raw!AB42+Raw!AC42)&gt;0,1/(Raw!AB42-Raw!AC42)-1/(Raw!AB42+Raw!AC42),5)</f>
        <v>0.26999675823865843</v>
      </c>
      <c r="AK41" s="43">
        <f>Raw!CC42*1000</f>
        <v>250</v>
      </c>
      <c r="AL41" s="43">
        <f>Raw!BL42</f>
        <v>18.748943567161099</v>
      </c>
      <c r="AM41" s="43">
        <f>Raw!BM42</f>
        <v>12.2207123934444</v>
      </c>
      <c r="AO41" s="43">
        <f>(Raw!C42)/((Raw!CC42*1000)^(1/2))</f>
        <v>235.59646282310783</v>
      </c>
      <c r="AP41" s="43">
        <f>Raw!BL42</f>
        <v>18.748943567161099</v>
      </c>
      <c r="AQ41" s="43">
        <f>Raw!BM42</f>
        <v>12.2207123934444</v>
      </c>
      <c r="AS41" s="43">
        <f>(Raw!C42)/((Raw!CC42*1000)^(1/3))</f>
        <v>591.32390181302878</v>
      </c>
      <c r="AT41" s="43">
        <f>Raw!BL42</f>
        <v>18.748943567161099</v>
      </c>
      <c r="AU41" s="43">
        <f>Raw!BM42</f>
        <v>12.2207123934444</v>
      </c>
      <c r="AW41" s="21">
        <f>Raw!CC42*1000</f>
        <v>250</v>
      </c>
      <c r="AX41" s="21">
        <f>Raw!BN42</f>
        <v>3.93787943015796</v>
      </c>
      <c r="AY41" s="21">
        <f>Raw!BO42</f>
        <v>0.10460232903008999</v>
      </c>
      <c r="BA41" s="21">
        <f>(Raw!C42)/((Raw!CC42*1000)^(1/2))</f>
        <v>235.59646282310783</v>
      </c>
      <c r="BB41" s="21">
        <f>Raw!BN42</f>
        <v>3.93787943015796</v>
      </c>
      <c r="BC41" s="21">
        <f>Raw!BO42</f>
        <v>0.10460232903008999</v>
      </c>
      <c r="BE41" s="21">
        <f>(Raw!C42)/((Raw!CC42*1000)^(1/3))</f>
        <v>591.32390181302878</v>
      </c>
      <c r="BF41" s="21">
        <f>Raw!BN42</f>
        <v>3.93787943015796</v>
      </c>
      <c r="BG41" s="21">
        <f>Raw!BO42</f>
        <v>0.10460232903008999</v>
      </c>
      <c r="BI41" s="46">
        <f>Raw!C42</f>
        <v>3725.10715600102</v>
      </c>
      <c r="BJ41" s="46">
        <f>(Raw!C42)/(Raw!CG42)</f>
        <v>0.30752969173623546</v>
      </c>
      <c r="BK41" s="46"/>
      <c r="BM41" s="47">
        <f>Raw!CC42*1000</f>
        <v>250</v>
      </c>
      <c r="BN41" s="47">
        <f>(Raw!C42)/(Raw!CG42)</f>
        <v>0.30752969173623546</v>
      </c>
      <c r="BO41" s="47"/>
      <c r="BQ41" s="46">
        <f>(Raw!C42)/((Raw!CC42*1000)^(1/2))</f>
        <v>235.59646282310783</v>
      </c>
      <c r="BR41" s="47">
        <f>(Raw!C42)/(Raw!CG42)</f>
        <v>0.30752969173623546</v>
      </c>
      <c r="BS41" s="47"/>
      <c r="BU41" s="49">
        <f>(Raw!C42)/((Raw!CC42*1000)^(1/3))</f>
        <v>591.32390181302878</v>
      </c>
      <c r="BV41" s="49">
        <f>(Raw!C42)/(Raw!CG42)</f>
        <v>0.30752969173623546</v>
      </c>
      <c r="BW41" s="49"/>
      <c r="BY41" s="51">
        <f>Raw!C42</f>
        <v>3725.10715600102</v>
      </c>
      <c r="BZ41" s="51">
        <f>Raw!BS42</f>
        <v>0.34899999999999998</v>
      </c>
      <c r="CA41" s="51"/>
      <c r="CG41" s="55"/>
      <c r="CH41" s="55" t="e">
        <f t="shared" si="42"/>
        <v>#N/A</v>
      </c>
      <c r="CI41" s="55" t="e">
        <f>CI3</f>
        <v>#N/A</v>
      </c>
      <c r="CK41" s="55"/>
      <c r="CL41" s="55" t="e">
        <f t="shared" si="43"/>
        <v>#N/A</v>
      </c>
      <c r="CM41" s="55" t="e">
        <f>CM3</f>
        <v>#N/A</v>
      </c>
      <c r="CO41" s="57"/>
      <c r="CP41" s="57" t="e">
        <f t="shared" si="44"/>
        <v>#N/A</v>
      </c>
      <c r="CQ41" s="57" t="e">
        <f>CQ3</f>
        <v>#N/A</v>
      </c>
      <c r="CS41" s="57"/>
      <c r="CT41" s="57" t="e">
        <f t="shared" si="45"/>
        <v>#N/A</v>
      </c>
      <c r="CU41" s="57" t="e">
        <f>CU3</f>
        <v>#N/A</v>
      </c>
      <c r="CW41" s="57"/>
      <c r="CX41" s="57" t="e">
        <f t="shared" si="46"/>
        <v>#N/A</v>
      </c>
      <c r="CY41" s="57" t="e">
        <f>CY3</f>
        <v>#N/A</v>
      </c>
      <c r="DA41" s="57"/>
      <c r="DB41" s="57" t="e">
        <f t="shared" si="47"/>
        <v>#N/A</v>
      </c>
      <c r="DC41" s="57" t="e">
        <f>DC3</f>
        <v>#N/A</v>
      </c>
      <c r="DE41" s="57"/>
      <c r="DF41" s="57" t="e">
        <f t="shared" si="48"/>
        <v>#N/A</v>
      </c>
      <c r="DG41" s="57" t="e">
        <f>DG3</f>
        <v>#N/A</v>
      </c>
      <c r="DI41" s="59">
        <f t="shared" si="75"/>
        <v>5860</v>
      </c>
      <c r="DJ41" s="59">
        <f t="shared" si="55"/>
        <v>8.170258820212144</v>
      </c>
      <c r="DL41" s="25">
        <f t="shared" si="76"/>
        <v>5860</v>
      </c>
      <c r="DM41" s="25">
        <f t="shared" si="56"/>
        <v>9.6549634253254819</v>
      </c>
      <c r="DO41" s="39">
        <f t="shared" si="57"/>
        <v>250</v>
      </c>
      <c r="DP41" s="39">
        <f t="shared" si="58"/>
        <v>3.5083511777301926</v>
      </c>
      <c r="DQ41" s="39">
        <f t="shared" si="59"/>
        <v>2.3314242898575532E-2</v>
      </c>
      <c r="DS41" s="39">
        <f t="shared" si="60"/>
        <v>235.59646282310783</v>
      </c>
      <c r="DT41" s="39">
        <f t="shared" si="61"/>
        <v>3.5083511777301926</v>
      </c>
      <c r="DU41" s="39">
        <f t="shared" si="62"/>
        <v>2.3314242898575532E-2</v>
      </c>
      <c r="DW41" s="39">
        <f t="shared" si="63"/>
        <v>591.32390181302878</v>
      </c>
      <c r="DX41" s="39">
        <f t="shared" si="64"/>
        <v>3.5083511777301926</v>
      </c>
      <c r="DY41" s="39">
        <f t="shared" si="65"/>
        <v>2.3314242898575532E-2</v>
      </c>
      <c r="EA41" s="61">
        <f>Raw!N42</f>
        <v>3.265171585659</v>
      </c>
      <c r="EB41" s="61">
        <f>Raw!O42</f>
        <v>0.13870835788327401</v>
      </c>
      <c r="EC41" s="61">
        <f>1/Raw!R42</f>
        <v>3.5083511777301926</v>
      </c>
      <c r="ED41" s="61">
        <f>1/(Raw!R42-Raw!S42)-1/(Raw!R42+Raw!S42)</f>
        <v>2.3314242898575532E-2</v>
      </c>
      <c r="EF41" s="62">
        <f>Raw!N42</f>
        <v>3.265171585659</v>
      </c>
      <c r="EG41" s="61">
        <f>Raw!O42</f>
        <v>0.13870835788327401</v>
      </c>
      <c r="EH41" s="61">
        <f>1/Raw!AB42</f>
        <v>3.0117647058823529</v>
      </c>
      <c r="EI41" s="61">
        <f>1/(Raw!AB42-Raw!AC42)-1/(Raw!AB42+Raw!AC42)</f>
        <v>0.26999675823865843</v>
      </c>
      <c r="EK41" s="37">
        <f>Raw!CB42</f>
        <v>-4.9977999999999998</v>
      </c>
      <c r="EL41" s="72">
        <f>(Raw!C42)/(Raw!CG42)</f>
        <v>0.30752969173623546</v>
      </c>
      <c r="EN41" s="37">
        <f>Raw!BS42</f>
        <v>0.34899999999999998</v>
      </c>
      <c r="EO41" s="72">
        <f>(Raw!C42)/(Raw!CG42)</f>
        <v>0.30752969173623546</v>
      </c>
      <c r="EQ41" s="64">
        <f>(Raw!C42)/((Raw!CC42*1000)^(1/3))</f>
        <v>591.32390181302878</v>
      </c>
      <c r="ER41" s="64">
        <f>Raw!BZ42</f>
        <v>957.55102038383495</v>
      </c>
      <c r="ET41" s="64">
        <f>Raw!BN42</f>
        <v>3.93787943015796</v>
      </c>
      <c r="EU41" s="64">
        <f>Raw!BZ42</f>
        <v>957.55102038383495</v>
      </c>
      <c r="EW41" s="66">
        <f>Raw!AI42</f>
        <v>3.4987596993294998E-3</v>
      </c>
      <c r="EX41" s="66">
        <f>Raw!BZ42</f>
        <v>957.55102038383495</v>
      </c>
      <c r="EZ41" s="73">
        <f>Raw!AI42</f>
        <v>3.4987596993294998E-3</v>
      </c>
      <c r="FA41" s="66">
        <f>Raw!F42</f>
        <v>0.119508835578529</v>
      </c>
      <c r="FB41" s="66">
        <f>Raw!G42</f>
        <v>3.6789024207228599E-2</v>
      </c>
      <c r="FD41" s="66">
        <f>(Raw!C42)/((Raw!CC42*1000)^(1/3))</f>
        <v>591.32390181302878</v>
      </c>
      <c r="FE41" s="66">
        <f>(Raw!BZ42)*(Raw!AI42)</f>
        <v>3.3502409201708021</v>
      </c>
      <c r="FG41" s="59">
        <f>Raw!CJ42</f>
        <v>9.9413206725277803</v>
      </c>
      <c r="FH41" s="59">
        <f>Raw!BR42</f>
        <v>11.423</v>
      </c>
      <c r="FJ41" s="25">
        <f>Raw!CB42</f>
        <v>-4.9977999999999998</v>
      </c>
      <c r="FK41" s="25">
        <f>(Raw!BR42)-(Raw!CJ42)</f>
        <v>1.4816793274722198</v>
      </c>
      <c r="FM41" s="68" t="str">
        <f t="shared" si="77"/>
        <v xml:space="preserve"> </v>
      </c>
      <c r="FN41" s="68">
        <f>(Raw!C42)/((Raw!CC42*1000)^(1/3))</f>
        <v>591.32390181302878</v>
      </c>
      <c r="FO41" s="68">
        <f>(10^($FM$2*Raw!CB42))*(Raw!D42)</f>
        <v>7.8573390488323902E-2</v>
      </c>
      <c r="FP41" s="68">
        <f>(10^($FM$2*Raw!CB42))*(Raw!E42)</f>
        <v>2.0121998536856193E-2</v>
      </c>
      <c r="FR41" s="68" t="str">
        <f t="shared" si="78"/>
        <v xml:space="preserve"> </v>
      </c>
      <c r="FS41" s="74">
        <f>(Raw!C42)/((Raw!CC42*1000)^(1/3))</f>
        <v>591.32390181302878</v>
      </c>
      <c r="FT41" s="68">
        <f>(10^($FR$2*Raw!CB42))*(Raw!F42)</f>
        <v>0.13077742711984047</v>
      </c>
      <c r="FU41" s="68">
        <f>(10^($FR$2*Raw!CB42))*(Raw!G42)</f>
        <v>4.0257893140540832E-2</v>
      </c>
      <c r="FW41" s="68" t="str">
        <f t="shared" si="79"/>
        <v xml:space="preserve"> </v>
      </c>
      <c r="FX41" s="74">
        <f>(Raw!C42)/((Raw!CC42*1000)^(1/3))</f>
        <v>591.32390181302878</v>
      </c>
      <c r="FY41" s="74">
        <f>(10^($FW$2*Raw!CB42))*(Raw!BJ42)</f>
        <v>0.19352347629699726</v>
      </c>
      <c r="FZ41" s="74">
        <f>(10^($FW$2*Raw!CB42))*(Raw!BK42)</f>
        <v>1.8315229526828895E-2</v>
      </c>
      <c r="GB41" s="68" t="str">
        <f t="shared" si="80"/>
        <v xml:space="preserve"> </v>
      </c>
      <c r="GC41" s="74">
        <f>IF(  ( (10^($FR$2*Raw!CB42))*(Raw!BM42) )/( (10^($FR$2*Raw!CB42))*(Raw!BL42))&lt;0.9,(Raw!C42)/((Raw!CC42*1000)^(1/3)) )</f>
        <v>591.32390181302878</v>
      </c>
      <c r="GD41" s="74">
        <f>IF(  ( (10^($FR$2*Raw!CB42))*(Raw!BM42) )/( (10^($FR$2*Raw!CB42))*(Raw!BL42))&lt;0.9, (10^($GB$2*Raw!CB42))*(Raw!BL42) )</f>
        <v>19.743171764934502</v>
      </c>
      <c r="GE41" s="74">
        <f>IF( ( (10^($FR$2*Raw!CB42))*(Raw!BM42) )/( (10^($FR$2*Raw!CB42))*(Raw!BL42))&lt;0.9, (10^($FR$2*Raw!CB42))*(Raw!BM42) )</f>
        <v>13.373013942019682</v>
      </c>
      <c r="GG41" s="68" t="str">
        <f t="shared" si="81"/>
        <v xml:space="preserve"> </v>
      </c>
      <c r="GH41" s="74">
        <f>IF( ( (10^($GG$2*Raw!CB42))*(Raw!BO42) )/( (10^($GG$2*Raw!CB42))*(Raw!BN42))&lt;0.5,(Raw!C42)/((Raw!CC42*1000)^(1/3)))</f>
        <v>591.32390181302878</v>
      </c>
      <c r="GI41" s="74">
        <f>IF( ( (10^($GG$2*Raw!CB42))*(Raw!BO42) )/( (10^($GG$2*Raw!CB42))*(Raw!BN42))&lt;0.5,(10^($GG$2*Raw!CB42))*(Raw!BN42))</f>
        <v>4.2706787572754257</v>
      </c>
      <c r="GJ41" s="74">
        <f>IF( ( (10^($GG$2*Raw!CB42))*(Raw!BO42) )/( (10^($GG$2*Raw!CB42))*(Raw!BN42))&lt;0.5,(10^($GG$2*Raw!CB42))*(Raw!BO42))</f>
        <v>0.11344251454961905</v>
      </c>
      <c r="GL41">
        <f>(Raw!C42)/((Raw!CC42*1000)^(1/3))</f>
        <v>591.32390181302878</v>
      </c>
      <c r="GM41" s="75">
        <f>Raw!U42</f>
        <v>0.2899169921875</v>
      </c>
      <c r="GN41" s="75">
        <f>(LOG(Raw!CC42)+5)/25</f>
        <v>0.1759176003468815</v>
      </c>
      <c r="GO41">
        <f>(Raw!C42)/((Raw!CC42*1000)^(1/3))</f>
        <v>591.32390181302878</v>
      </c>
      <c r="GP41" s="75">
        <f>Raw!W42</f>
        <v>0.2960205078125</v>
      </c>
      <c r="GR41">
        <f>(Raw!C42)/((Raw!CC42*1000)^(1/3))</f>
        <v>591.32390181302878</v>
      </c>
      <c r="GS41" s="75">
        <f>Raw!AE42</f>
        <v>0.439453125</v>
      </c>
      <c r="GU41">
        <f>(Raw!C42)/((Raw!CC42*1000)^(1/3))</f>
        <v>591.32390181302878</v>
      </c>
      <c r="GV41" s="75">
        <f>Raw!AG42</f>
        <v>0.546875</v>
      </c>
      <c r="GX41">
        <f>(Raw!C42)/((Raw!CC42*1000)^(1/3))</f>
        <v>591.32390181302878</v>
      </c>
      <c r="GY41">
        <f>Raw!BQ42</f>
        <v>1.4</v>
      </c>
      <c r="HA41">
        <f>Raw!C42</f>
        <v>3725.10715600102</v>
      </c>
      <c r="HB41" s="75">
        <f>Raw!U42</f>
        <v>0.2899169921875</v>
      </c>
      <c r="HC41" s="4"/>
      <c r="HD41">
        <f>Raw!C42</f>
        <v>3725.10715600102</v>
      </c>
      <c r="HE41" s="75">
        <f>Raw!W42</f>
        <v>0.2960205078125</v>
      </c>
      <c r="HG41">
        <f>Raw!C42</f>
        <v>3725.10715600102</v>
      </c>
      <c r="HH41" s="75">
        <f>Raw!AE42</f>
        <v>0.439453125</v>
      </c>
      <c r="HJ41">
        <f>Raw!C42</f>
        <v>3725.10715600102</v>
      </c>
      <c r="HK41" s="75">
        <f>Raw!AG42</f>
        <v>0.546875</v>
      </c>
      <c r="HM41">
        <f>Raw!C42</f>
        <v>3725.10715600102</v>
      </c>
      <c r="HN41">
        <f>Raw!BQ42</f>
        <v>1.4</v>
      </c>
      <c r="HP41">
        <f>Raw!CC42*1000</f>
        <v>250</v>
      </c>
      <c r="HQ41">
        <f>Raw!N42</f>
        <v>3.265171585659</v>
      </c>
      <c r="HR41">
        <f>MIN(ABS(Raw!CB42)/100,0.3)</f>
        <v>4.9977999999999995E-2</v>
      </c>
      <c r="HS41" t="str">
        <f>IF( Raw!CB42&gt;0,"@rgb(255,0,0)","@rgb(0,128,255)" )</f>
        <v>@rgb(0,128,255)</v>
      </c>
      <c r="HU41" t="str">
        <f t="shared" si="82"/>
        <v xml:space="preserve"> </v>
      </c>
      <c r="HV41" t="b">
        <f>IF(Raw!CC42&gt;7,(Raw!C42)/((Raw!CC42*1000)^(1/3)))</f>
        <v>0</v>
      </c>
      <c r="HW41" t="b">
        <f>IF(Raw!CC42&gt;7,(10^($FM$2*Raw!CB42))*(Raw!D42))</f>
        <v>0</v>
      </c>
      <c r="HX41" t="b">
        <f>IF(Raw!CC42&gt;7,(10^($HU$2*Raw!CB42))*(Raw!E42))</f>
        <v>0</v>
      </c>
      <c r="IA41" t="b">
        <f>IF(Raw!CC42&gt;7,(Raw!C42)/((Raw!CC42*1000)^(1/3)))</f>
        <v>0</v>
      </c>
      <c r="IB41" t="b">
        <f>IF(Raw!CC42&gt;7,(10^($HZ$2*Raw!CB42))*(Raw!F42))</f>
        <v>0</v>
      </c>
      <c r="IC41" t="b">
        <f>IF(Raw!CC42&gt;7,(10^($HZ$2*Raw!CB42))*(Raw!G42))</f>
        <v>0</v>
      </c>
      <c r="IF41" t="b">
        <f>IF(Raw!CC42&gt;7,(Raw!C42)/((Raw!CC42*1000)^(1/3)))</f>
        <v>0</v>
      </c>
      <c r="IG41" t="b">
        <f>IF(Raw!CC42&gt;7,(10^($IE$2*Raw!CB42))*(Raw!BJ42))</f>
        <v>0</v>
      </c>
      <c r="IH41" t="b">
        <f>IF(Raw!CC42&gt;7,(10^($IE$2*Raw!CB42))*(Raw!BK42))</f>
        <v>0</v>
      </c>
      <c r="IJ41" t="str">
        <f t="shared" si="83"/>
        <v xml:space="preserve"> </v>
      </c>
      <c r="IK41" t="b">
        <f>IF(Raw!CC42&gt;7,(Raw!C42)/((Raw!CC42*1000)^(1/3)))</f>
        <v>0</v>
      </c>
      <c r="IL41" t="b">
        <f>IF(Raw!CC42&gt;7,(10^($IJ$2*Raw!CB42))*(Raw!BL42))</f>
        <v>0</v>
      </c>
      <c r="IM41" t="b">
        <f>IF(Raw!CC42&gt;7,(10^($IJ$2*Raw!CB42))*(Raw!BM42))</f>
        <v>0</v>
      </c>
      <c r="IO41" t="str">
        <f t="shared" si="84"/>
        <v xml:space="preserve"> </v>
      </c>
      <c r="IP41" t="b">
        <f>IF(Raw!CC42&gt;7,(Raw!C42)/((Raw!CC42*1000)^(1/3)))</f>
        <v>0</v>
      </c>
      <c r="IQ41" t="b">
        <f>IF(Raw!CC42&gt;7,(10^($IO$2*Raw!CB42))*(Raw!BN42))</f>
        <v>0</v>
      </c>
      <c r="IR41" t="b">
        <f>IF(Raw!CC42&gt;7,(10^($IO$2*Raw!CB42))*(Raw!BO42))</f>
        <v>0</v>
      </c>
      <c r="IT41" s="68" t="str">
        <f t="shared" si="85"/>
        <v xml:space="preserve"> </v>
      </c>
      <c r="IU41" s="68">
        <f>IF(Raw!CC42&lt;3.5,(Raw!C42)/((Raw!CC42*1000)^(1/3)))</f>
        <v>591.32390181302878</v>
      </c>
      <c r="IV41" s="68">
        <f>IF(Raw!CC42&lt;3.5,(10^($IT$2*Raw!CB42))*(Raw!D42))</f>
        <v>7.8365696813388661E-2</v>
      </c>
      <c r="IW41" s="68">
        <f>IF(Raw!CC42&lt;3.5,(10^($IT$2*Raw!CB42))*(Raw!E42))</f>
        <v>2.0068809896310231E-2</v>
      </c>
      <c r="IY41" s="68" t="str">
        <f t="shared" si="86"/>
        <v xml:space="preserve"> </v>
      </c>
      <c r="IZ41" s="74">
        <f>IF(Raw!CC42&lt;3.5,(Raw!C42)/((Raw!CC42*1000)^(1/3)))</f>
        <v>591.32390181302878</v>
      </c>
      <c r="JA41" s="68">
        <f>IF(Raw!CC42&lt;3.5,(10^($IY$2*Raw!CB42))*(Raw!F42))</f>
        <v>0.13035671417248235</v>
      </c>
      <c r="JB41" s="68">
        <f>IF(Raw!CC42&lt;3.5,(10^($IY$2*Raw!CB42))*(Raw!G42))</f>
        <v>4.0128382893622881E-2</v>
      </c>
      <c r="JD41" s="68" t="str">
        <f t="shared" si="87"/>
        <v xml:space="preserve"> </v>
      </c>
      <c r="JE41" s="74">
        <f>IF(Raw!CC42&lt;3.5,(Raw!C42)/((Raw!CC42*1000)^(1/3)))</f>
        <v>591.32390181302878</v>
      </c>
      <c r="JF41" s="74">
        <f>IF(Raw!CC42&lt;3.5,(10^($JD$2*Raw!CB42))*(Raw!BJ42))</f>
        <v>0.1951785236962929</v>
      </c>
      <c r="JG41" s="74">
        <f>IF(Raw!CC42&lt;3.5,(10^($JD$2*Raw!CB42))*(Raw!BK42))</f>
        <v>1.8471864647155903E-2</v>
      </c>
      <c r="JI41" s="68" t="str">
        <f t="shared" si="88"/>
        <v xml:space="preserve"> </v>
      </c>
      <c r="JJ41" s="74">
        <f>IF( AND( Raw!CC42&lt;3.5, ( (10^($JI$2*Raw!CB42))*(Raw!BM42) )/( (10^($JI$2*Raw!CB42))*(Raw!BL42))&lt;0.9 ),(Raw!C42)/((Raw!CC42*1000)^(1/3)) )</f>
        <v>591.32390181302878</v>
      </c>
      <c r="JK41" s="74">
        <f>IF( AND( Raw!CC42&lt;3.5, ( (10^($JI$2*Raw!CB42))*(Raw!BM42) )/( (10^($JI$2*Raw!CB42))*(Raw!BL42))&lt;0.9 ), (10^($JI$2*Raw!CB42))*(Raw!BL42) )</f>
        <v>19.20534901337027</v>
      </c>
      <c r="JL41" s="74">
        <f>IF( AND( Raw!CC42&lt;3.5, ( (10^($JI$2*Raw!CB42))*(Raw!BM42) )/( (10^($JI$2*Raw!CB42))*(Raw!BL42))&lt;0.9 ), (10^($JI$2*Raw!CB42))*(Raw!BM42) )</f>
        <v>12.518201138500581</v>
      </c>
      <c r="JN41" s="68" t="str">
        <f t="shared" si="89"/>
        <v xml:space="preserve"> </v>
      </c>
      <c r="JO41" s="74">
        <f>IF( AND( Raw!CC42&lt;3.5, ( (10^($JN$2*Raw!CB42))*(Raw!BO42) )/( (10^($JN$2*Raw!CB42))*(Raw!BN42))&lt;0.5 ),(Raw!C42)/((Raw!CC42*1000)^(1/3)))</f>
        <v>591.32390181302878</v>
      </c>
      <c r="JP41" s="74">
        <f>IF( AND( Raw!CC42&lt;3.5, ( (10^($JN$2*Raw!CB42))*(Raw!BO42) )/( (10^($JN$2*Raw!CB42))*(Raw!BN42))&lt;0.5 ),(10^($JN$2*Raw!CB42))*(Raw!BN42))</f>
        <v>3.9765875162517452</v>
      </c>
      <c r="JQ41" s="74">
        <f>IF( AND( Raw!CC42&lt;3.5, ( (10^($JN$2*Raw!CB42))*(Raw!BO42) )/( (10^($JN$2*Raw!CB42))*(Raw!BN42))&lt;0.5 ),(10^($JN$2*Raw!CB42))*(Raw!BO42))</f>
        <v>0.10563053622371267</v>
      </c>
      <c r="JS41">
        <v>140</v>
      </c>
      <c r="JW41">
        <v>140</v>
      </c>
      <c r="JX41">
        <v>1.7560557341907801</v>
      </c>
      <c r="JY41">
        <v>1.7560557341907801</v>
      </c>
      <c r="KA41">
        <v>140</v>
      </c>
      <c r="KB41">
        <v>1.7560557341907801</v>
      </c>
      <c r="KC41">
        <v>1.7560557341907801</v>
      </c>
      <c r="KQ41">
        <f>Raw!CC42*1000</f>
        <v>250</v>
      </c>
      <c r="KR41">
        <f>Raw!N42</f>
        <v>3.265171585659</v>
      </c>
      <c r="KS41">
        <f>(1/ABS(Raw!BL42))*2</f>
        <v>0.10667267693434276</v>
      </c>
      <c r="KU41">
        <f>Raw!CC42*1000</f>
        <v>250</v>
      </c>
      <c r="KV41">
        <f>Raw!N42</f>
        <v>3.265171585659</v>
      </c>
      <c r="KW41">
        <f>MIN(1/ABS(Raw!BN42)/2,0.8)</f>
        <v>0.12697189156447675</v>
      </c>
      <c r="KY41">
        <f>Raw!CC42*1000</f>
        <v>250</v>
      </c>
      <c r="KZ41">
        <f>Raw!CP42</f>
        <v>3.2129564206501602</v>
      </c>
      <c r="LA41">
        <f t="shared" si="66"/>
        <v>3.265171585659</v>
      </c>
      <c r="NJ41" s="76"/>
      <c r="NV41" s="76"/>
      <c r="OH41" s="76"/>
      <c r="OT41" s="76"/>
      <c r="PF41" s="76"/>
      <c r="PR41" s="76"/>
      <c r="QD41" s="76"/>
      <c r="QP41" s="76"/>
      <c r="RB41" s="76"/>
      <c r="RN41" s="76"/>
      <c r="RZ41" s="76"/>
      <c r="SL41" s="76"/>
      <c r="SX41" s="76"/>
      <c r="TJ41" s="76"/>
      <c r="TV41" s="76"/>
      <c r="UF41">
        <f>IF(Raw!CC42&lt;3.5,Raw!C42)</f>
        <v>3725.10715600102</v>
      </c>
      <c r="UH41">
        <f t="shared" si="95"/>
        <v>6863.8164603926753</v>
      </c>
      <c r="UI41">
        <f>UI3</f>
        <v>1</v>
      </c>
      <c r="UK41" t="b">
        <f>IF(Raw!CC42&gt;7,Raw!C42)</f>
        <v>0</v>
      </c>
      <c r="UM41">
        <f t="shared" si="96"/>
        <v>13375.824971281494</v>
      </c>
      <c r="UN41">
        <f>UN3</f>
        <v>1</v>
      </c>
      <c r="UP41">
        <f>Raw!C42</f>
        <v>3725.10715600102</v>
      </c>
      <c r="UR41">
        <f t="shared" si="97"/>
        <v>13192.045728211599</v>
      </c>
      <c r="US41">
        <f>US3</f>
        <v>1</v>
      </c>
      <c r="UU41" t="str">
        <f t="shared" si="98"/>
        <v xml:space="preserve"> </v>
      </c>
      <c r="UV41">
        <f>IF(AND(Raw!BL42&lt;$UU$3,Raw!BL42&gt;$UU$4),(Raw!C42)/((Raw!CC42*1000)^(1/3)))</f>
        <v>591.32390181302878</v>
      </c>
      <c r="UW41">
        <f>IF(AND(Raw!BL42&lt;$UU$3,Raw!BL42&gt;$UU$4),(10^($UU$2*Raw!CB42))*(Raw!D42))</f>
        <v>7.8573390488323902E-2</v>
      </c>
      <c r="UX41">
        <f>IF(AND(Raw!BL42&lt;$UU$3,Raw!BL42&gt;$UU$4),(10^($FM$2*Raw!CB42))*(Raw!E42))</f>
        <v>2.0121998536856193E-2</v>
      </c>
      <c r="UZ41">
        <f>Raw!C42</f>
        <v>3725.10715600102</v>
      </c>
      <c r="VA41">
        <f>((LOG10(Raw!CC43))+ABS(LOG10(MIN(Raw!CC$3:$CC240)))+0.3)/5</f>
        <v>0.27938200260161128</v>
      </c>
      <c r="VB41">
        <f>Raw!BQ42</f>
        <v>1.4</v>
      </c>
      <c r="VE41">
        <f>(Raw!C42)/((Raw!CC42)^(1/2))</f>
        <v>7450.2143120020401</v>
      </c>
      <c r="VF41">
        <f>((LOG10(Raw!CC43))+ABS(LOG10(MIN(Raw!CC$3:$CC240)))+0.3)/5</f>
        <v>0.27938200260161128</v>
      </c>
      <c r="VG41">
        <f>Raw!BQ42</f>
        <v>1.4</v>
      </c>
      <c r="VK41">
        <f>(Raw!C42)/((Raw!CC42)^(1/2))</f>
        <v>7450.2143120020401</v>
      </c>
      <c r="VL41">
        <f>Raw!BZ42</f>
        <v>957.55102038383495</v>
      </c>
      <c r="VM41">
        <f>MIN(Raw!BL43/150,0.6)</f>
        <v>0.113050234964106</v>
      </c>
      <c r="VO41">
        <f>(Raw!C42)/((Raw!CC42)^(1/2))</f>
        <v>7450.2143120020401</v>
      </c>
      <c r="VP41">
        <f>Raw!BZ42</f>
        <v>957.55102038383495</v>
      </c>
      <c r="VQ41">
        <f>MIN(Raw!BN43/50,0.6)</f>
        <v>6.6066745701161611E-2</v>
      </c>
      <c r="VS41">
        <f>(Raw!C42)/((Raw!CC42)^(1/2))</f>
        <v>7450.2143120020401</v>
      </c>
      <c r="VT41">
        <f>Raw!BZ42</f>
        <v>957.55102038383495</v>
      </c>
      <c r="VU41">
        <f>(LOG10(Raw!AS43)-LOG10(MIN(Raw!AS$3:AS$200)) + 0.1)/10</f>
        <v>0.52139672693101113</v>
      </c>
      <c r="VW41">
        <f>Raw!CB42</f>
        <v>-4.9977999999999998</v>
      </c>
      <c r="VX41">
        <f>IF(ABS((Raw!BR42)-(Raw!CJ42))=343.0818,16.89,ABS((Raw!BR42)-(Raw!CJ42)))</f>
        <v>1.4816793274722198</v>
      </c>
      <c r="VY41">
        <f>(LOG10(Raw!C43)-LOG10(MIN(Raw!C$3:C$200)))/2</f>
        <v>0.44168577257188235</v>
      </c>
      <c r="WA41" s="78">
        <v>38457</v>
      </c>
      <c r="WB41">
        <f t="shared" si="67"/>
        <v>4</v>
      </c>
      <c r="WF41">
        <v>0.08</v>
      </c>
      <c r="WG41">
        <f t="shared" si="68"/>
        <v>-1.0969100130080565</v>
      </c>
      <c r="WN41">
        <f t="shared" si="90"/>
        <v>7800</v>
      </c>
      <c r="WO41">
        <f t="shared" si="69"/>
        <v>0.84594139768040755</v>
      </c>
      <c r="WQ41">
        <f>Raw!BP42</f>
        <v>0.08</v>
      </c>
      <c r="WR41">
        <f>Raw!BZ42</f>
        <v>957.55102038383495</v>
      </c>
      <c r="WT41">
        <f>Raw!N42</f>
        <v>3.265171585659</v>
      </c>
      <c r="WU41">
        <f>Raw!CP42</f>
        <v>3.2129564206501602</v>
      </c>
      <c r="WV41">
        <f t="shared" si="70"/>
        <v>-5.2215165008839826E-2</v>
      </c>
      <c r="WX41">
        <f>Raw!C42</f>
        <v>3725.10715600102</v>
      </c>
      <c r="WY41">
        <f>Raw!BP42</f>
        <v>0.08</v>
      </c>
      <c r="WZ41">
        <f>((LOG10(Raw!CC43))+ABS(LOG10(MIN(Raw!CC$3:$CC240)))+0.3)/5</f>
        <v>0.27938200260161128</v>
      </c>
      <c r="XD41">
        <f t="shared" si="91"/>
        <v>7800</v>
      </c>
      <c r="XE41">
        <f t="shared" si="71"/>
        <v>6.0055192967522895E-2</v>
      </c>
      <c r="XG41">
        <f>(Raw!C42)/((Raw!CC42)^(1/2))</f>
        <v>7450.2143120020401</v>
      </c>
      <c r="XH41">
        <f>Raw!BP42</f>
        <v>0.08</v>
      </c>
      <c r="XL41">
        <f t="shared" si="92"/>
        <v>7800</v>
      </c>
      <c r="XM41">
        <f t="shared" si="72"/>
        <v>0.37913901211781298</v>
      </c>
      <c r="XR41">
        <f>Raw!CB42</f>
        <v>-4.9977999999999998</v>
      </c>
      <c r="XS41">
        <f>IF(ABS((Raw!BR42)-(Raw!CJ42))=343.0818,16.89,(Raw!BR42)-(Raw!CJ42))</f>
        <v>1.4816793274722198</v>
      </c>
      <c r="XT41">
        <f>(LOG10(Raw!C43)-LOG10(MIN(Raw!C$3:C$200)))/2</f>
        <v>0.44168577257188235</v>
      </c>
      <c r="XW41">
        <f t="shared" si="93"/>
        <v>7800</v>
      </c>
      <c r="XX41">
        <f t="shared" si="73"/>
        <v>2.9509246530206625</v>
      </c>
      <c r="YC41">
        <v>3725.10715600102</v>
      </c>
      <c r="YD41">
        <f>Raw!CC42</f>
        <v>0.25</v>
      </c>
      <c r="YE41">
        <f>((LOG10(Raw!CC43))+ABS(LOG10(MIN(Raw!CC$3:$CC240)))+0.3)/5</f>
        <v>0.27938200260161128</v>
      </c>
      <c r="YF41">
        <v>175.044679030661</v>
      </c>
      <c r="YG41">
        <v>10.2252216864196</v>
      </c>
      <c r="YH41">
        <v>0.83396918200995895</v>
      </c>
      <c r="YI41">
        <v>8.0974430415816506E-2</v>
      </c>
      <c r="YJ41">
        <v>7.3739722010059596E-3</v>
      </c>
      <c r="YP41">
        <v>1</v>
      </c>
      <c r="YT41">
        <v>3725.10715600102</v>
      </c>
      <c r="YU41">
        <v>0.25</v>
      </c>
      <c r="YV41" s="79">
        <v>8.3228516141929202E-7</v>
      </c>
      <c r="ZE41">
        <v>377.65363361348801</v>
      </c>
      <c r="ZF41" s="10" t="s">
        <v>815</v>
      </c>
      <c r="ZK41">
        <f t="shared" si="94"/>
        <v>7820</v>
      </c>
      <c r="ZL41" s="81">
        <f t="shared" si="74"/>
        <v>11954.034807466125</v>
      </c>
    </row>
    <row r="42" spans="1:688">
      <c r="A42" s="37">
        <f>Raw!CC43*1000</f>
        <v>250</v>
      </c>
      <c r="B42" s="37">
        <f>Raw!N43</f>
        <v>5.3888737618136702</v>
      </c>
      <c r="C42" s="37">
        <f>Raw!O43</f>
        <v>0.70950477366761799</v>
      </c>
      <c r="E42" s="37">
        <f>(Raw!C43)/((Raw!CC43*1000)^(1/2))</f>
        <v>156.02726873386706</v>
      </c>
      <c r="F42" s="37">
        <f>Raw!N43</f>
        <v>5.3888737618136702</v>
      </c>
      <c r="G42" s="37">
        <f>Raw!O43</f>
        <v>0.70950477366761799</v>
      </c>
      <c r="I42" s="37">
        <f>(Raw!C43)/((Raw!CC43*1000)^(1/3))</f>
        <v>391.61306681507153</v>
      </c>
      <c r="J42" s="37">
        <f>Raw!N43</f>
        <v>5.3888737618136702</v>
      </c>
      <c r="K42" s="37">
        <f>Raw!O43</f>
        <v>0.70950477366761799</v>
      </c>
      <c r="M42" s="39">
        <f>Raw!CC43*1000</f>
        <v>250</v>
      </c>
      <c r="N42" s="39">
        <f>1/(Raw!R43)</f>
        <v>4.1165829145728647</v>
      </c>
      <c r="O42" s="39">
        <f>IF(1/(Raw!R43-Raw!S43)-1/(Raw!R43+Raw!S43)&gt;0,1/(Raw!R43-Raw!S43)-1/(Raw!R43+Raw!S43),2)</f>
        <v>3.4850580167163692E-2</v>
      </c>
      <c r="Q42" s="39">
        <f>(Raw!C43)/((Raw!CC43*1000)^(1/2))</f>
        <v>156.02726873386706</v>
      </c>
      <c r="R42" s="39">
        <f>1/(Raw!R43)</f>
        <v>4.1165829145728647</v>
      </c>
      <c r="S42" s="39">
        <f>IF(1/(Raw!R43-Raw!S43)-1/(Raw!R43+Raw!S43)&gt;0,1/(Raw!R43-Raw!S43)-1/(Raw!R43+Raw!S43),2)</f>
        <v>3.4850580167163692E-2</v>
      </c>
      <c r="U42" s="39">
        <f>(Raw!C43)/((Raw!CC43*1000)^(1/3))</f>
        <v>391.61306681507153</v>
      </c>
      <c r="V42" s="39">
        <f>1/(Raw!R43)</f>
        <v>4.1165829145728647</v>
      </c>
      <c r="W42" s="39">
        <f>IF(1/(Raw!R43-Raw!S43)-1/(Raw!R43+Raw!S43)&gt;0,1/(Raw!R43-Raw!S43)-1/(Raw!R43+Raw!S43),2)</f>
        <v>3.4850580167163692E-2</v>
      </c>
      <c r="Y42" s="41">
        <f>Raw!CC43*1000</f>
        <v>250</v>
      </c>
      <c r="Z42" s="41">
        <f>1/(Raw!AB43)</f>
        <v>6.4</v>
      </c>
      <c r="AA42" s="41">
        <f>IF(1/(Raw!AB43-Raw!AC43)-1/(Raw!AB43+Raw!AC43)&gt;0,1/(Raw!AB43-Raw!AC43)-1/(Raw!AB43+Raw!AC43),5)</f>
        <v>5</v>
      </c>
      <c r="AC42" s="41">
        <f>(Raw!C43)/((Raw!CC43*1000)^(1/2))</f>
        <v>156.02726873386706</v>
      </c>
      <c r="AD42" s="41">
        <f>1/(Raw!AB43)</f>
        <v>6.4</v>
      </c>
      <c r="AE42" s="41">
        <f>IF(1/(Raw!AB43-Raw!AC43)-1/(Raw!AB43+Raw!AC43)&gt;0,1/(Raw!AB43-Raw!AC43)-1/(Raw!AB43+Raw!AC43),5)</f>
        <v>5</v>
      </c>
      <c r="AG42" s="41">
        <f>(Raw!C43)/((Raw!CC43*1000)^(1/3))</f>
        <v>391.61306681507153</v>
      </c>
      <c r="AH42" s="41">
        <f>1/(Raw!AB43)</f>
        <v>6.4</v>
      </c>
      <c r="AI42" s="41">
        <f>IF(1/(Raw!AB43-Raw!AC43)-1/(Raw!AB43+Raw!AC43)&gt;0,1/(Raw!AB43-Raw!AC43)-1/(Raw!AB43+Raw!AC43),5)</f>
        <v>5</v>
      </c>
      <c r="AK42" s="43">
        <f>Raw!CC43*1000</f>
        <v>250</v>
      </c>
      <c r="AL42" s="43">
        <f>Raw!BL43</f>
        <v>16.957535244615901</v>
      </c>
      <c r="AM42" s="43">
        <f>Raw!BM43</f>
        <v>13.258874985181199</v>
      </c>
      <c r="AO42" s="43">
        <f>(Raw!C43)/((Raw!CC43*1000)^(1/2))</f>
        <v>156.02726873386706</v>
      </c>
      <c r="AP42" s="43">
        <f>Raw!BL43</f>
        <v>16.957535244615901</v>
      </c>
      <c r="AQ42" s="43">
        <f>Raw!BM43</f>
        <v>13.258874985181199</v>
      </c>
      <c r="AS42" s="43">
        <f>(Raw!C43)/((Raw!CC43*1000)^(1/3))</f>
        <v>391.61306681507153</v>
      </c>
      <c r="AT42" s="43">
        <f>Raw!BL43</f>
        <v>16.957535244615901</v>
      </c>
      <c r="AU42" s="43">
        <f>Raw!BM43</f>
        <v>13.258874985181199</v>
      </c>
      <c r="AW42" s="21">
        <f>Raw!CC43*1000</f>
        <v>250</v>
      </c>
      <c r="AX42" s="21">
        <f>Raw!BN43</f>
        <v>3.3033372850580802</v>
      </c>
      <c r="AY42" s="21">
        <f>Raw!BO43</f>
        <v>0.159418545071493</v>
      </c>
      <c r="BA42" s="21">
        <f>(Raw!C43)/((Raw!CC43*1000)^(1/2))</f>
        <v>156.02726873386706</v>
      </c>
      <c r="BB42" s="21">
        <f>Raw!BN43</f>
        <v>3.3033372850580802</v>
      </c>
      <c r="BC42" s="21">
        <f>Raw!BO43</f>
        <v>0.159418545071493</v>
      </c>
      <c r="BE42" s="21">
        <f>(Raw!C43)/((Raw!CC43*1000)^(1/3))</f>
        <v>391.61306681507153</v>
      </c>
      <c r="BF42" s="21">
        <f>Raw!BN43</f>
        <v>3.3033372850580802</v>
      </c>
      <c r="BG42" s="21">
        <f>Raw!BO43</f>
        <v>0.159418545071493</v>
      </c>
      <c r="BI42" s="46">
        <f>Raw!C43</f>
        <v>2467.0077314709802</v>
      </c>
      <c r="BJ42" s="46">
        <f>(Raw!C43)/(Raw!CG43)</f>
        <v>0.29365643750398523</v>
      </c>
      <c r="BK42" s="46"/>
      <c r="BM42" s="47">
        <f>Raw!CC43*1000</f>
        <v>250</v>
      </c>
      <c r="BN42" s="47">
        <f>(Raw!C43)/(Raw!CG43)</f>
        <v>0.29365643750398523</v>
      </c>
      <c r="BO42" s="47"/>
      <c r="BQ42" s="46">
        <f>(Raw!C43)/((Raw!CC43*1000)^(1/2))</f>
        <v>156.02726873386706</v>
      </c>
      <c r="BR42" s="47">
        <f>(Raw!C43)/(Raw!CG43)</f>
        <v>0.29365643750398523</v>
      </c>
      <c r="BS42" s="47"/>
      <c r="BU42" s="49">
        <f>(Raw!C43)/((Raw!CC43*1000)^(1/3))</f>
        <v>391.61306681507153</v>
      </c>
      <c r="BV42" s="49">
        <f>(Raw!C43)/(Raw!CG43)</f>
        <v>0.29365643750398523</v>
      </c>
      <c r="BW42" s="49"/>
      <c r="BY42" s="51">
        <f>Raw!C43</f>
        <v>2467.0077314709802</v>
      </c>
      <c r="BZ42" s="51">
        <f>Raw!BS43</f>
        <v>0.34799999999999998</v>
      </c>
      <c r="CA42" s="51"/>
      <c r="CG42" s="55"/>
      <c r="CH42" s="55" t="e">
        <f t="shared" si="42"/>
        <v>#N/A</v>
      </c>
      <c r="CI42" s="55" t="e">
        <f>CI3</f>
        <v>#N/A</v>
      </c>
      <c r="CK42" s="55"/>
      <c r="CL42" s="55" t="e">
        <f t="shared" si="43"/>
        <v>#N/A</v>
      </c>
      <c r="CM42" s="55" t="e">
        <f>CM3</f>
        <v>#N/A</v>
      </c>
      <c r="CO42" s="57"/>
      <c r="CP42" s="57" t="e">
        <f t="shared" si="44"/>
        <v>#N/A</v>
      </c>
      <c r="CQ42" s="57" t="e">
        <f>CQ3</f>
        <v>#N/A</v>
      </c>
      <c r="CS42" s="57"/>
      <c r="CT42" s="57" t="e">
        <f t="shared" si="45"/>
        <v>#N/A</v>
      </c>
      <c r="CU42" s="57" t="e">
        <f>CU3</f>
        <v>#N/A</v>
      </c>
      <c r="CW42" s="57"/>
      <c r="CX42" s="57" t="e">
        <f t="shared" si="46"/>
        <v>#N/A</v>
      </c>
      <c r="CY42" s="57" t="e">
        <f>CY3</f>
        <v>#N/A</v>
      </c>
      <c r="DA42" s="57"/>
      <c r="DB42" s="57" t="e">
        <f t="shared" si="47"/>
        <v>#N/A</v>
      </c>
      <c r="DC42" s="57" t="e">
        <f>DC3</f>
        <v>#N/A</v>
      </c>
      <c r="DE42" s="57"/>
      <c r="DF42" s="57" t="e">
        <f t="shared" si="48"/>
        <v>#N/A</v>
      </c>
      <c r="DG42" s="57" t="e">
        <f>DG3</f>
        <v>#N/A</v>
      </c>
      <c r="DI42" s="59">
        <f t="shared" si="75"/>
        <v>6010</v>
      </c>
      <c r="DJ42" s="59">
        <f t="shared" si="55"/>
        <v>8.232321036553067</v>
      </c>
      <c r="DL42" s="25">
        <f t="shared" si="76"/>
        <v>6010</v>
      </c>
      <c r="DM42" s="25">
        <f t="shared" si="56"/>
        <v>9.7140883129850035</v>
      </c>
      <c r="DO42" s="39">
        <f t="shared" si="57"/>
        <v>250</v>
      </c>
      <c r="DP42" s="39">
        <f t="shared" si="58"/>
        <v>4.1165829145728647</v>
      </c>
      <c r="DQ42" s="39">
        <f t="shared" si="59"/>
        <v>3.4850580167163692E-2</v>
      </c>
      <c r="DS42" s="39">
        <f t="shared" si="60"/>
        <v>156.02726873386706</v>
      </c>
      <c r="DT42" s="39">
        <f t="shared" si="61"/>
        <v>4.1165829145728647</v>
      </c>
      <c r="DU42" s="39">
        <f t="shared" si="62"/>
        <v>3.4850580167163692E-2</v>
      </c>
      <c r="DW42" s="39">
        <f t="shared" si="63"/>
        <v>391.61306681507153</v>
      </c>
      <c r="DX42" s="39">
        <f t="shared" si="64"/>
        <v>4.1165829145728647</v>
      </c>
      <c r="DY42" s="39">
        <f t="shared" si="65"/>
        <v>3.4850580167163692E-2</v>
      </c>
      <c r="EA42" s="61">
        <f>Raw!N43</f>
        <v>5.3888737618136702</v>
      </c>
      <c r="EB42" s="61">
        <f>Raw!O43</f>
        <v>0.70950477366761799</v>
      </c>
      <c r="EC42" s="61">
        <f>1/Raw!R43</f>
        <v>4.1165829145728647</v>
      </c>
      <c r="ED42" s="61">
        <f>1/(Raw!R43-Raw!S43)-1/(Raw!R43+Raw!S43)</f>
        <v>3.4850580167163692E-2</v>
      </c>
      <c r="EF42" s="62">
        <f>Raw!N43</f>
        <v>5.3888737618136702</v>
      </c>
      <c r="EG42" s="61">
        <f>Raw!O43</f>
        <v>0.70950477366761799</v>
      </c>
      <c r="EH42" s="61">
        <f>1/Raw!AB43</f>
        <v>6.4</v>
      </c>
      <c r="EI42" s="61">
        <f>1/(Raw!AB43-Raw!AC43)-1/(Raw!AB43+Raw!AC43)</f>
        <v>0</v>
      </c>
      <c r="EK42" s="37">
        <f>Raw!CB43</f>
        <v>-28.808399999999999</v>
      </c>
      <c r="EL42" s="72">
        <f>(Raw!C43)/(Raw!CG43)</f>
        <v>0.29365643750398523</v>
      </c>
      <c r="EN42" s="37">
        <f>Raw!BS43</f>
        <v>0.34799999999999998</v>
      </c>
      <c r="EO42" s="72">
        <f>(Raw!C43)/(Raw!CG43)</f>
        <v>0.29365643750398523</v>
      </c>
      <c r="EQ42" s="64">
        <f>(Raw!C43)/((Raw!CC43*1000)^(1/3))</f>
        <v>391.61306681507153</v>
      </c>
      <c r="ER42" s="64">
        <f>Raw!BZ43</f>
        <v>582.244897842407</v>
      </c>
      <c r="ET42" s="64">
        <f>Raw!BN43</f>
        <v>3.3033372850580802</v>
      </c>
      <c r="EU42" s="64">
        <f>Raw!BZ43</f>
        <v>582.244897842407</v>
      </c>
      <c r="EW42" s="66">
        <f>Raw!AI43</f>
        <v>4.9021289857415905E-4</v>
      </c>
      <c r="EX42" s="66">
        <f>Raw!BZ43</f>
        <v>582.244897842407</v>
      </c>
      <c r="EZ42" s="73">
        <f>Raw!AI43</f>
        <v>4.9021289857415905E-4</v>
      </c>
      <c r="FA42" s="66">
        <f>Raw!F43</f>
        <v>6.9342926253427806E-2</v>
      </c>
      <c r="FB42" s="66">
        <f>Raw!G43</f>
        <v>3.5462185157241401E-2</v>
      </c>
      <c r="FD42" s="66">
        <f>(Raw!C43)/((Raw!CC43*1000)^(1/3))</f>
        <v>391.61306681507153</v>
      </c>
      <c r="FE42" s="66">
        <f>(Raw!BZ43)*(Raw!AI43)</f>
        <v>0.28542395905134144</v>
      </c>
      <c r="FG42" s="59">
        <f>Raw!CJ43</f>
        <v>45.999729506966602</v>
      </c>
      <c r="FH42" s="59">
        <f>Raw!BR43</f>
        <v>45.472999999999999</v>
      </c>
      <c r="FJ42" s="25">
        <f>Raw!CB43</f>
        <v>-28.808399999999999</v>
      </c>
      <c r="FK42" s="25">
        <f>(Raw!BR43)-(Raw!CJ43)</f>
        <v>-0.52672950696660337</v>
      </c>
      <c r="FM42" s="68" t="str">
        <f t="shared" si="77"/>
        <v xml:space="preserve"> </v>
      </c>
      <c r="FN42" s="68">
        <f>(Raw!C43)/((Raw!CC43*1000)^(1/3))</f>
        <v>391.61306681507153</v>
      </c>
      <c r="FO42" s="68">
        <f>(10^($FM$2*Raw!CB43))*(Raw!D43)</f>
        <v>7.1881256387307121E-2</v>
      </c>
      <c r="FP42" s="68">
        <f>(10^($FM$2*Raw!CB43))*(Raw!E43)</f>
        <v>2.9746852319655098E-2</v>
      </c>
      <c r="FR42" s="68" t="str">
        <f t="shared" si="78"/>
        <v xml:space="preserve"> </v>
      </c>
      <c r="FS42" s="74">
        <f>(Raw!C43)/((Raw!CC43*1000)^(1/3))</f>
        <v>391.61306681507153</v>
      </c>
      <c r="FT42" s="68">
        <f>(10^($FR$2*Raw!CB43))*(Raw!F43)</f>
        <v>0.11656601155485484</v>
      </c>
      <c r="FU42" s="68">
        <f>(10^($FR$2*Raw!CB43))*(Raw!G43)</f>
        <v>5.9612215811199111E-2</v>
      </c>
      <c r="FW42" s="68" t="str">
        <f t="shared" si="79"/>
        <v xml:space="preserve"> </v>
      </c>
      <c r="FX42" s="74">
        <f>(Raw!C43)/((Raw!CC43*1000)^(1/3))</f>
        <v>391.61306681507153</v>
      </c>
      <c r="FY42" s="74">
        <f>(10^($FW$2*Raw!CB43))*(Raw!BJ43)</f>
        <v>0.11271620375417829</v>
      </c>
      <c r="FZ42" s="74">
        <f>(10^($FW$2*Raw!CB43))*(Raw!BK43)</f>
        <v>3.6779884944996066E-2</v>
      </c>
      <c r="GB42" s="68" t="str">
        <f t="shared" si="80"/>
        <v xml:space="preserve"> </v>
      </c>
      <c r="GC42" s="74">
        <f>IF(  ( (10^($FR$2*Raw!CB43))*(Raw!BM43) )/( (10^($FR$2*Raw!CB43))*(Raw!BL43))&lt;0.9,(Raw!C43)/((Raw!CC43*1000)^(1/3)) )</f>
        <v>391.61306681507153</v>
      </c>
      <c r="GD42" s="74">
        <f>IF(  ( (10^($FR$2*Raw!CB43))*(Raw!BM43) )/( (10^($FR$2*Raw!CB43))*(Raw!BL43))&lt;0.9, (10^($GB$2*Raw!CB43))*(Raw!BL43) )</f>
        <v>22.840859606461098</v>
      </c>
      <c r="GE42" s="74">
        <f>IF( ( (10^($FR$2*Raw!CB43))*(Raw!BM43) )/( (10^($FR$2*Raw!CB43))*(Raw!BL43))&lt;0.9, (10^($FR$2*Raw!CB43))*(Raw!BM43) )</f>
        <v>22.288274496500755</v>
      </c>
      <c r="GG42" s="68" t="str">
        <f t="shared" si="81"/>
        <v xml:space="preserve"> </v>
      </c>
      <c r="GH42" s="74">
        <f>IF( ( (10^($GG$2*Raw!CB43))*(Raw!BO43) )/( (10^($GG$2*Raw!CB43))*(Raw!BN43))&lt;0.5,(Raw!C43)/((Raw!CC43*1000)^(1/3)))</f>
        <v>391.61306681507153</v>
      </c>
      <c r="GI42" s="74">
        <f>IF( ( (10^($GG$2*Raw!CB43))*(Raw!BO43) )/( (10^($GG$2*Raw!CB43))*(Raw!BN43))&lt;0.5,(10^($GG$2*Raw!CB43))*(Raw!BN43))</f>
        <v>5.2729316190163606</v>
      </c>
      <c r="GJ42" s="74">
        <f>IF( ( (10^($GG$2*Raw!CB43))*(Raw!BO43) )/( (10^($GG$2*Raw!CB43))*(Raw!BN43))&lt;0.5,(10^($GG$2*Raw!CB43))*(Raw!BO43))</f>
        <v>0.25447086216940168</v>
      </c>
      <c r="GL42">
        <f>(Raw!C43)/((Raw!CC43*1000)^(1/3))</f>
        <v>391.61306681507153</v>
      </c>
      <c r="GM42" s="75">
        <f>Raw!U43</f>
        <v>0.250244140625</v>
      </c>
      <c r="GN42" s="75">
        <f>(LOG(Raw!CC43)+5)/25</f>
        <v>0.1759176003468815</v>
      </c>
      <c r="GO42">
        <f>(Raw!C43)/((Raw!CC43*1000)^(1/3))</f>
        <v>391.61306681507153</v>
      </c>
      <c r="GP42" s="75">
        <f>Raw!W43</f>
        <v>0.263671875</v>
      </c>
      <c r="GR42">
        <f>(Raw!C43)/((Raw!CC43*1000)^(1/3))</f>
        <v>391.61306681507153</v>
      </c>
      <c r="GS42" s="75">
        <f>Raw!AE43</f>
        <v>0.33203125</v>
      </c>
      <c r="GU42">
        <f>(Raw!C43)/((Raw!CC43*1000)^(1/3))</f>
        <v>391.61306681507153</v>
      </c>
      <c r="GV42" s="75">
        <f>Raw!AG43</f>
        <v>0.44921875</v>
      </c>
      <c r="GX42">
        <f>(Raw!C43)/((Raw!CC43*1000)^(1/3))</f>
        <v>391.61306681507153</v>
      </c>
      <c r="GY42">
        <f>Raw!BQ43</f>
        <v>1.8</v>
      </c>
      <c r="HA42">
        <f>Raw!C43</f>
        <v>2467.0077314709802</v>
      </c>
      <c r="HB42" s="75">
        <f>Raw!U43</f>
        <v>0.250244140625</v>
      </c>
      <c r="HC42" s="4"/>
      <c r="HD42">
        <f>Raw!C43</f>
        <v>2467.0077314709802</v>
      </c>
      <c r="HE42" s="75">
        <f>Raw!W43</f>
        <v>0.263671875</v>
      </c>
      <c r="HG42">
        <f>Raw!C43</f>
        <v>2467.0077314709802</v>
      </c>
      <c r="HH42" s="75">
        <f>Raw!AE43</f>
        <v>0.33203125</v>
      </c>
      <c r="HJ42">
        <f>Raw!C43</f>
        <v>2467.0077314709802</v>
      </c>
      <c r="HK42" s="75">
        <f>Raw!AG43</f>
        <v>0.44921875</v>
      </c>
      <c r="HM42">
        <f>Raw!C43</f>
        <v>2467.0077314709802</v>
      </c>
      <c r="HN42">
        <f>Raw!BQ43</f>
        <v>1.8</v>
      </c>
      <c r="HP42">
        <f>Raw!CC43*1000</f>
        <v>250</v>
      </c>
      <c r="HQ42">
        <f>Raw!N43</f>
        <v>5.3888737618136702</v>
      </c>
      <c r="HR42">
        <f>MIN(ABS(Raw!CB43)/100,0.3)</f>
        <v>0.28808400000000001</v>
      </c>
      <c r="HS42" t="str">
        <f>IF( Raw!CB43&gt;0,"@rgb(255,0,0)","@rgb(0,128,255)" )</f>
        <v>@rgb(0,128,255)</v>
      </c>
      <c r="HU42" t="str">
        <f t="shared" si="82"/>
        <v xml:space="preserve"> </v>
      </c>
      <c r="HV42" t="b">
        <f>IF(Raw!CC43&gt;7,(Raw!C43)/((Raw!CC43*1000)^(1/3)))</f>
        <v>0</v>
      </c>
      <c r="HW42" t="b">
        <f>IF(Raw!CC43&gt;7,(10^($FM$2*Raw!CB43))*(Raw!D43))</f>
        <v>0</v>
      </c>
      <c r="HX42" t="b">
        <f>IF(Raw!CC43&gt;7,(10^($HU$2*Raw!CB43))*(Raw!E43))</f>
        <v>0</v>
      </c>
      <c r="IA42" t="b">
        <f>IF(Raw!CC43&gt;7,(Raw!C43)/((Raw!CC43*1000)^(1/3)))</f>
        <v>0</v>
      </c>
      <c r="IB42" t="b">
        <f>IF(Raw!CC43&gt;7,(10^($HZ$2*Raw!CB43))*(Raw!F43))</f>
        <v>0</v>
      </c>
      <c r="IC42" t="b">
        <f>IF(Raw!CC43&gt;7,(10^($HZ$2*Raw!CB43))*(Raw!G43))</f>
        <v>0</v>
      </c>
      <c r="IF42" t="b">
        <f>IF(Raw!CC43&gt;7,(Raw!C43)/((Raw!CC43*1000)^(1/3)))</f>
        <v>0</v>
      </c>
      <c r="IG42" t="b">
        <f>IF(Raw!CC43&gt;7,(10^($IE$2*Raw!CB43))*(Raw!BJ43))</f>
        <v>0</v>
      </c>
      <c r="IH42" t="b">
        <f>IF(Raw!CC43&gt;7,(10^($IE$2*Raw!CB43))*(Raw!BK43))</f>
        <v>0</v>
      </c>
      <c r="IJ42" t="str">
        <f t="shared" si="83"/>
        <v xml:space="preserve"> </v>
      </c>
      <c r="IK42" t="b">
        <f>IF(Raw!CC43&gt;7,(Raw!C43)/((Raw!CC43*1000)^(1/3)))</f>
        <v>0</v>
      </c>
      <c r="IL42" t="b">
        <f>IF(Raw!CC43&gt;7,(10^($IJ$2*Raw!CB43))*(Raw!BL43))</f>
        <v>0</v>
      </c>
      <c r="IM42" t="b">
        <f>IF(Raw!CC43&gt;7,(10^($IJ$2*Raw!CB43))*(Raw!BM43))</f>
        <v>0</v>
      </c>
      <c r="IO42" t="str">
        <f t="shared" si="84"/>
        <v xml:space="preserve"> </v>
      </c>
      <c r="IP42" t="b">
        <f>IF(Raw!CC43&gt;7,(Raw!C43)/((Raw!CC43*1000)^(1/3)))</f>
        <v>0</v>
      </c>
      <c r="IQ42" t="b">
        <f>IF(Raw!CC43&gt;7,(10^($IO$2*Raw!CB43))*(Raw!BN43))</f>
        <v>0</v>
      </c>
      <c r="IR42" t="b">
        <f>IF(Raw!CC43&gt;7,(10^($IO$2*Raw!CB43))*(Raw!BO43))</f>
        <v>0</v>
      </c>
      <c r="IT42" s="68" t="str">
        <f t="shared" si="85"/>
        <v xml:space="preserve"> </v>
      </c>
      <c r="IU42" s="68">
        <f>IF(Raw!CC43&lt;3.5,(Raw!C43)/((Raw!CC43*1000)^(1/3)))</f>
        <v>391.61306681507153</v>
      </c>
      <c r="IV42" s="68">
        <f>IF(Raw!CC43&lt;3.5,(10^($IT$2*Raw!CB43))*(Raw!D43))</f>
        <v>7.079290391359723E-2</v>
      </c>
      <c r="IW42" s="68">
        <f>IF(Raw!CC43&lt;3.5,(10^($IT$2*Raw!CB43))*(Raw!E43))</f>
        <v>2.9296455902921115E-2</v>
      </c>
      <c r="IY42" s="68" t="str">
        <f t="shared" si="86"/>
        <v xml:space="preserve"> </v>
      </c>
      <c r="IZ42" s="74">
        <f>IF(Raw!CC43&lt;3.5,(Raw!C43)/((Raw!CC43*1000)^(1/3)))</f>
        <v>391.61306681507153</v>
      </c>
      <c r="JA42" s="68">
        <f>IF(Raw!CC43&lt;3.5,(10^($IY$2*Raw!CB43))*(Raw!F43))</f>
        <v>0.11442095937152219</v>
      </c>
      <c r="JB42" s="68">
        <f>IF(Raw!CC43&lt;3.5,(10^($IY$2*Raw!CB43))*(Raw!G43))</f>
        <v>5.851522954587652E-2</v>
      </c>
      <c r="JD42" s="68" t="str">
        <f t="shared" si="87"/>
        <v xml:space="preserve"> </v>
      </c>
      <c r="JE42" s="74">
        <f>IF(Raw!CC43&lt;3.5,(Raw!C43)/((Raw!CC43*1000)^(1/3)))</f>
        <v>391.61306681507153</v>
      </c>
      <c r="JF42" s="74">
        <f>IF(Raw!CC43&lt;3.5,(10^($JD$2*Raw!CB43))*(Raw!BJ43))</f>
        <v>0.11838715102907239</v>
      </c>
      <c r="JG42" s="74">
        <f>IF(Raw!CC43&lt;3.5,(10^($JD$2*Raw!CB43))*(Raw!BK43))</f>
        <v>3.8630344606985993E-2</v>
      </c>
      <c r="JI42" s="68" t="str">
        <f t="shared" si="88"/>
        <v xml:space="preserve"> </v>
      </c>
      <c r="JJ42" s="74">
        <f>IF( AND( Raw!CC43&lt;3.5, ( (10^($JI$2*Raw!CB43))*(Raw!BM43) )/( (10^($JI$2*Raw!CB43))*(Raw!BL43))&lt;0.9 ),(Raw!C43)/((Raw!CC43*1000)^(1/3)) )</f>
        <v>391.61306681507153</v>
      </c>
      <c r="JK42" s="74">
        <f>IF( AND( Raw!CC43&lt;3.5, ( (10^($JI$2*Raw!CB43))*(Raw!BM43) )/( (10^($JI$2*Raw!CB43))*(Raw!BL43))&lt;0.9 ), (10^($JI$2*Raw!CB43))*(Raw!BL43) )</f>
        <v>19.479252374511724</v>
      </c>
      <c r="JL42" s="74">
        <f>IF( AND( Raw!CC43&lt;3.5, ( (10^($JI$2*Raw!CB43))*(Raw!BM43) )/( (10^($JI$2*Raw!CB43))*(Raw!BL43))&lt;0.9 ), (10^($JI$2*Raw!CB43))*(Raw!BM43) )</f>
        <v>15.230572622306529</v>
      </c>
      <c r="JN42" s="68" t="str">
        <f t="shared" si="89"/>
        <v xml:space="preserve"> </v>
      </c>
      <c r="JO42" s="74">
        <f>IF( AND( Raw!CC43&lt;3.5, ( (10^($JN$2*Raw!CB43))*(Raw!BO43) )/( (10^($JN$2*Raw!CB43))*(Raw!BN43))&lt;0.5 ),(Raw!C43)/((Raw!CC43*1000)^(1/3)))</f>
        <v>391.61306681507153</v>
      </c>
      <c r="JP42" s="74">
        <f>IF( AND( Raw!CC43&lt;3.5, ( (10^($JN$2*Raw!CB43))*(Raw!BO43) )/( (10^($JN$2*Raw!CB43))*(Raw!BN43))&lt;0.5 ),(10^($JN$2*Raw!CB43))*(Raw!BN43))</f>
        <v>3.4949426957694354</v>
      </c>
      <c r="JQ42" s="74">
        <f>IF( AND( Raw!CC43&lt;3.5, ( (10^($JN$2*Raw!CB43))*(Raw!BO43) )/( (10^($JN$2*Raw!CB43))*(Raw!BN43))&lt;0.5 ),(10^($JN$2*Raw!CB43))*(Raw!BO43))</f>
        <v>0.16866539247687173</v>
      </c>
      <c r="JS42">
        <v>30</v>
      </c>
      <c r="JW42">
        <v>30</v>
      </c>
      <c r="JX42">
        <v>2.1729442970822301</v>
      </c>
      <c r="JY42">
        <v>2.1729442970822301</v>
      </c>
      <c r="KA42">
        <v>30</v>
      </c>
      <c r="KB42">
        <v>2.1729442970822301</v>
      </c>
      <c r="KC42">
        <v>2.1729442970822301</v>
      </c>
      <c r="KQ42">
        <f>Raw!CC43*1000</f>
        <v>250</v>
      </c>
      <c r="KR42">
        <f>Raw!N43</f>
        <v>5.3888737618136702</v>
      </c>
      <c r="KS42">
        <f>(1/ABS(Raw!BL43))*2</f>
        <v>0.11794166847655585</v>
      </c>
      <c r="KU42">
        <f>Raw!CC43*1000</f>
        <v>250</v>
      </c>
      <c r="KV42">
        <f>Raw!N43</f>
        <v>5.3888737618136702</v>
      </c>
      <c r="KW42">
        <f>MIN(1/ABS(Raw!BN43)/2,0.8)</f>
        <v>0.15136207927105719</v>
      </c>
      <c r="KY42">
        <f>Raw!CC43*1000</f>
        <v>250</v>
      </c>
      <c r="KZ42">
        <f>Raw!CP43</f>
        <v>4.9074419502664197</v>
      </c>
      <c r="LA42">
        <f t="shared" si="66"/>
        <v>5.3888737618136702</v>
      </c>
      <c r="NJ42" s="76"/>
      <c r="NV42" s="76"/>
      <c r="OH42" s="76"/>
      <c r="OT42" s="76"/>
      <c r="PF42" s="76"/>
      <c r="PR42" s="76"/>
      <c r="QD42" s="76"/>
      <c r="QP42" s="76"/>
      <c r="RB42" s="76"/>
      <c r="RN42" s="76"/>
      <c r="RZ42" s="76"/>
      <c r="SL42" s="76"/>
      <c r="SX42" s="76"/>
      <c r="TJ42" s="76"/>
      <c r="TV42" s="76"/>
      <c r="UF42">
        <f>IF(Raw!CC43&lt;3.5,Raw!C43)</f>
        <v>2467.0077314709802</v>
      </c>
      <c r="UH42">
        <f t="shared" si="95"/>
        <v>7035.9511040872194</v>
      </c>
      <c r="UI42">
        <f>UI3</f>
        <v>1</v>
      </c>
      <c r="UK42" t="b">
        <f>IF(Raw!CC43&gt;7,Raw!C43)</f>
        <v>0</v>
      </c>
      <c r="UM42">
        <f t="shared" si="96"/>
        <v>13699.177027206677</v>
      </c>
      <c r="UN42">
        <f>UN3</f>
        <v>1</v>
      </c>
      <c r="UP42">
        <f>Raw!C43</f>
        <v>2467.0077314709802</v>
      </c>
      <c r="UR42">
        <f t="shared" si="97"/>
        <v>13530.712721059272</v>
      </c>
      <c r="US42">
        <f>US3</f>
        <v>1</v>
      </c>
      <c r="UU42" t="str">
        <f t="shared" si="98"/>
        <v xml:space="preserve"> </v>
      </c>
      <c r="UV42">
        <f>IF(AND(Raw!BL43&lt;$UU$3,Raw!BL43&gt;$UU$4),(Raw!C43)/((Raw!CC43*1000)^(1/3)))</f>
        <v>391.61306681507153</v>
      </c>
      <c r="UW42">
        <f>IF(AND(Raw!BL43&lt;$UU$3,Raw!BL43&gt;$UU$4),(10^($UU$2*Raw!CB43))*(Raw!D43))</f>
        <v>7.1881256387307121E-2</v>
      </c>
      <c r="UX42">
        <f>IF(AND(Raw!BL43&lt;$UU$3,Raw!BL43&gt;$UU$4),(10^($FM$2*Raw!CB43))*(Raw!E43))</f>
        <v>2.9746852319655098E-2</v>
      </c>
      <c r="UZ42">
        <f>Raw!C43</f>
        <v>2467.0077314709802</v>
      </c>
      <c r="VA42">
        <f>((LOG10(Raw!CC44))+ABS(LOG10(MIN(Raw!CC$3:$CC241)))+0.3)/5</f>
        <v>0.19064250275506872</v>
      </c>
      <c r="VB42">
        <f>Raw!BQ43</f>
        <v>1.8</v>
      </c>
      <c r="VE42">
        <f>(Raw!C43)/((Raw!CC43)^(1/2))</f>
        <v>4934.0154629419603</v>
      </c>
      <c r="VF42">
        <f>((LOG10(Raw!CC44))+ABS(LOG10(MIN(Raw!CC$3:$CC241)))+0.3)/5</f>
        <v>0.19064250275506872</v>
      </c>
      <c r="VG42">
        <f>Raw!BQ43</f>
        <v>1.8</v>
      </c>
      <c r="VK42">
        <f>(Raw!C43)/((Raw!CC43)^(1/2))</f>
        <v>4934.0154629419603</v>
      </c>
      <c r="VL42">
        <f>Raw!BZ43</f>
        <v>582.244897842407</v>
      </c>
      <c r="VM42">
        <f>MIN(Raw!BL44/150,0.6)</f>
        <v>0.54598276379108468</v>
      </c>
      <c r="VO42">
        <f>(Raw!C43)/((Raw!CC43)^(1/2))</f>
        <v>4934.0154629419603</v>
      </c>
      <c r="VP42">
        <f>Raw!BZ43</f>
        <v>582.244897842407</v>
      </c>
      <c r="VQ42">
        <f>MIN(Raw!BN44/50,0.6)</f>
        <v>0.30298472826384598</v>
      </c>
      <c r="VS42">
        <f>(Raw!C43)/((Raw!CC43)^(1/2))</f>
        <v>4934.0154629419603</v>
      </c>
      <c r="VT42">
        <f>Raw!BZ43</f>
        <v>582.244897842407</v>
      </c>
      <c r="VU42">
        <f>(LOG10(Raw!AS44)-LOG10(MIN(Raw!AS$3:AS$200)) + 0.1)/10</f>
        <v>0.17898622574867371</v>
      </c>
      <c r="VW42">
        <f>Raw!CB43</f>
        <v>-28.808399999999999</v>
      </c>
      <c r="VX42">
        <f>IF(ABS((Raw!BR43)-(Raw!CJ43))=343.0818,16.89,ABS((Raw!BR43)-(Raw!CJ43)))</f>
        <v>0.52672950696660337</v>
      </c>
      <c r="VY42">
        <f>(LOG10(Raw!C44)-LOG10(MIN(Raw!C$3:C$200)))/2</f>
        <v>0.20808022244120261</v>
      </c>
      <c r="WA42" s="78">
        <v>38417</v>
      </c>
      <c r="WB42">
        <f t="shared" si="67"/>
        <v>3</v>
      </c>
      <c r="WF42">
        <v>0.09</v>
      </c>
      <c r="WG42">
        <f t="shared" si="68"/>
        <v>-1.0457574905606752</v>
      </c>
      <c r="WN42">
        <f t="shared" si="90"/>
        <v>8000</v>
      </c>
      <c r="WO42">
        <f t="shared" si="69"/>
        <v>0.81245436529204618</v>
      </c>
      <c r="WQ42">
        <f>Raw!BP43</f>
        <v>0.11</v>
      </c>
      <c r="WR42">
        <f>Raw!BZ43</f>
        <v>582.244897842407</v>
      </c>
      <c r="WT42">
        <f>Raw!N43</f>
        <v>5.3888737618136702</v>
      </c>
      <c r="WU42">
        <f>Raw!CP43</f>
        <v>4.9074419502664197</v>
      </c>
      <c r="WV42">
        <f t="shared" si="70"/>
        <v>-0.48143181154725045</v>
      </c>
      <c r="WX42">
        <f>Raw!C43</f>
        <v>2467.0077314709802</v>
      </c>
      <c r="WY42">
        <f>Raw!BP43</f>
        <v>0.11</v>
      </c>
      <c r="WZ42">
        <f>((LOG10(Raw!CC44))+ABS(LOG10(MIN(Raw!CC$3:$CC241)))+0.3)/5</f>
        <v>0.19064250275506872</v>
      </c>
      <c r="XD42">
        <f t="shared" si="91"/>
        <v>8000</v>
      </c>
      <c r="XE42">
        <f t="shared" si="71"/>
        <v>5.9788504422066943E-2</v>
      </c>
      <c r="XG42">
        <f>(Raw!C43)/((Raw!CC43)^(1/2))</f>
        <v>4934.0154629419603</v>
      </c>
      <c r="XH42">
        <f>Raw!BP43</f>
        <v>0.11</v>
      </c>
      <c r="XL42">
        <f t="shared" si="92"/>
        <v>8000</v>
      </c>
      <c r="XM42">
        <f t="shared" si="72"/>
        <v>0.37212049917763595</v>
      </c>
      <c r="XR42">
        <f>Raw!CB43</f>
        <v>-28.808399999999999</v>
      </c>
      <c r="XS42">
        <f>IF(ABS((Raw!BR43)-(Raw!CJ43))=343.0818,16.89,(Raw!BR43)-(Raw!CJ43))</f>
        <v>-0.52672950696660337</v>
      </c>
      <c r="XT42">
        <f>(LOG10(Raw!C44)-LOG10(MIN(Raw!C$3:C$200)))/2</f>
        <v>0.20808022244120261</v>
      </c>
      <c r="XW42">
        <f t="shared" si="93"/>
        <v>8000</v>
      </c>
      <c r="XX42">
        <f t="shared" si="73"/>
        <v>2.8592758135973666</v>
      </c>
      <c r="YC42">
        <v>2467.0077314709802</v>
      </c>
      <c r="YD42">
        <f>Raw!CC43</f>
        <v>0.25</v>
      </c>
      <c r="YE42">
        <f>((LOG10(Raw!CC44))+ABS(LOG10(MIN(Raw!CC$3:$CC241)))+0.3)/5</f>
        <v>0.19064250275506872</v>
      </c>
      <c r="YF42">
        <v>0.57870181192950099</v>
      </c>
      <c r="YG42">
        <v>8.4117216109575496E-2</v>
      </c>
      <c r="YH42">
        <v>1.48284620181657E-2</v>
      </c>
      <c r="YI42">
        <v>2.8070732365667898E-3</v>
      </c>
      <c r="YJ42">
        <v>4.6064880618971402E-4</v>
      </c>
      <c r="YP42">
        <v>2</v>
      </c>
      <c r="YT42">
        <v>2467.0077314709802</v>
      </c>
      <c r="YU42">
        <v>0.25</v>
      </c>
      <c r="YV42" s="79">
        <v>9.6050903331089509E-10</v>
      </c>
      <c r="ZE42">
        <v>2416.6035514359501</v>
      </c>
      <c r="ZF42">
        <v>1.32553371263088E-4</v>
      </c>
      <c r="ZK42">
        <f t="shared" si="94"/>
        <v>8020</v>
      </c>
      <c r="ZL42" s="81">
        <f t="shared" si="74"/>
        <v>12053.752461514034</v>
      </c>
    </row>
    <row r="43" spans="1:688">
      <c r="A43" s="37">
        <f>Raw!CC44*1000</f>
        <v>90</v>
      </c>
      <c r="B43" s="37">
        <f>Raw!N44</f>
        <v>1.7885366577783399</v>
      </c>
      <c r="C43" s="37">
        <f>Raw!O44</f>
        <v>0.23739958679199399</v>
      </c>
      <c r="E43" s="37">
        <f>(Raw!C44)/((Raw!CC44*1000)^(1/2))</f>
        <v>88.682546555894689</v>
      </c>
      <c r="F43" s="37">
        <f>Raw!N44</f>
        <v>1.7885366577783399</v>
      </c>
      <c r="G43" s="37">
        <f>Raw!O44</f>
        <v>0.23739958679199399</v>
      </c>
      <c r="I43" s="37">
        <f>(Raw!C44)/((Raw!CC44*1000)^(1/3))</f>
        <v>187.73499718095869</v>
      </c>
      <c r="J43" s="37">
        <f>Raw!N44</f>
        <v>1.7885366577783399</v>
      </c>
      <c r="K43" s="37">
        <f>Raw!O44</f>
        <v>0.23739958679199399</v>
      </c>
      <c r="M43" s="39">
        <f>Raw!CC44*1000</f>
        <v>90</v>
      </c>
      <c r="N43" s="39">
        <f>1/(Raw!R44)</f>
        <v>2.1671957671957673</v>
      </c>
      <c r="O43" s="39">
        <f>IF(1/(Raw!R44-Raw!S44)-1/(Raw!R44+Raw!S44)&gt;0,1/(Raw!R44-Raw!S44)-1/(Raw!R44+Raw!S44),2)</f>
        <v>1.1464457244221293E-3</v>
      </c>
      <c r="Q43" s="39">
        <f>(Raw!C44)/((Raw!CC44*1000)^(1/2))</f>
        <v>88.682546555894689</v>
      </c>
      <c r="R43" s="39">
        <f>1/(Raw!R44)</f>
        <v>2.1671957671957673</v>
      </c>
      <c r="S43" s="39">
        <f>IF(1/(Raw!R44-Raw!S44)-1/(Raw!R44+Raw!S44)&gt;0,1/(Raw!R44-Raw!S44)-1/(Raw!R44+Raw!S44),2)</f>
        <v>1.1464457244221293E-3</v>
      </c>
      <c r="U43" s="39">
        <f>(Raw!C44)/((Raw!CC44*1000)^(1/3))</f>
        <v>187.73499718095869</v>
      </c>
      <c r="V43" s="39">
        <f>1/(Raw!R44)</f>
        <v>2.1671957671957673</v>
      </c>
      <c r="W43" s="39">
        <f>IF(1/(Raw!R44-Raw!S44)-1/(Raw!R44+Raw!S44)&gt;0,1/(Raw!R44-Raw!S44)-1/(Raw!R44+Raw!S44),2)</f>
        <v>1.1464457244221293E-3</v>
      </c>
      <c r="Y43" s="41">
        <f>Raw!CC44*1000</f>
        <v>90</v>
      </c>
      <c r="Z43" s="41">
        <f>1/(Raw!AB44)</f>
        <v>2.0897959183673471</v>
      </c>
      <c r="AA43" s="41">
        <f>IF(1/(Raw!AB44-Raw!AC44)-1/(Raw!AB44+Raw!AC44)&gt;0,1/(Raw!AB44-Raw!AC44)-1/(Raw!AB44+Raw!AC44),5)</f>
        <v>3.5281848754791234E-3</v>
      </c>
      <c r="AC43" s="41">
        <f>(Raw!C44)/((Raw!CC44*1000)^(1/2))</f>
        <v>88.682546555894689</v>
      </c>
      <c r="AD43" s="41">
        <f>1/(Raw!AB44)</f>
        <v>2.0897959183673471</v>
      </c>
      <c r="AE43" s="41">
        <f>IF(1/(Raw!AB44-Raw!AC44)-1/(Raw!AB44+Raw!AC44)&gt;0,1/(Raw!AB44-Raw!AC44)-1/(Raw!AB44+Raw!AC44),5)</f>
        <v>3.5281848754791234E-3</v>
      </c>
      <c r="AG43" s="41">
        <f>(Raw!C44)/((Raw!CC44*1000)^(1/3))</f>
        <v>187.73499718095869</v>
      </c>
      <c r="AH43" s="41">
        <f>1/(Raw!AB44)</f>
        <v>2.0897959183673471</v>
      </c>
      <c r="AI43" s="41">
        <f>IF(1/(Raw!AB44-Raw!AC44)-1/(Raw!AB44+Raw!AC44)&gt;0,1/(Raw!AB44-Raw!AC44)-1/(Raw!AB44+Raw!AC44),5)</f>
        <v>3.5281848754791234E-3</v>
      </c>
      <c r="AK43" s="43">
        <f>Raw!CC44*1000</f>
        <v>90</v>
      </c>
      <c r="AL43" s="43">
        <f>Raw!BL44</f>
        <v>81.897414568662697</v>
      </c>
      <c r="AM43" s="43">
        <f>Raw!BM44</f>
        <v>52.0942330637209</v>
      </c>
      <c r="AO43" s="43">
        <f>(Raw!C44)/((Raw!CC44*1000)^(1/2))</f>
        <v>88.682546555894689</v>
      </c>
      <c r="AP43" s="43">
        <f>Raw!BL44</f>
        <v>81.897414568662697</v>
      </c>
      <c r="AQ43" s="43">
        <f>Raw!BM44</f>
        <v>52.0942330637209</v>
      </c>
      <c r="AS43" s="43">
        <f>(Raw!C44)/((Raw!CC44*1000)^(1/3))</f>
        <v>187.73499718095869</v>
      </c>
      <c r="AT43" s="43">
        <f>Raw!BL44</f>
        <v>81.897414568662697</v>
      </c>
      <c r="AU43" s="43">
        <f>Raw!BM44</f>
        <v>52.0942330637209</v>
      </c>
      <c r="AW43" s="21">
        <f>Raw!CC44*1000</f>
        <v>90</v>
      </c>
      <c r="AX43" s="21">
        <f>Raw!BN44</f>
        <v>15.1492364131923</v>
      </c>
      <c r="AY43" s="21">
        <f>Raw!BO44</f>
        <v>0.83326238775758099</v>
      </c>
      <c r="BA43" s="21">
        <f>(Raw!C44)/((Raw!CC44*1000)^(1/2))</f>
        <v>88.682546555894689</v>
      </c>
      <c r="BB43" s="21">
        <f>Raw!BN44</f>
        <v>15.1492364131923</v>
      </c>
      <c r="BC43" s="21">
        <f>Raw!BO44</f>
        <v>0.83326238775758099</v>
      </c>
      <c r="BE43" s="21">
        <f>(Raw!C44)/((Raw!CC44*1000)^(1/3))</f>
        <v>187.73499718095869</v>
      </c>
      <c r="BF43" s="21">
        <f>Raw!BN44</f>
        <v>15.1492364131923</v>
      </c>
      <c r="BG43" s="21">
        <f>Raw!BO44</f>
        <v>0.83326238775758099</v>
      </c>
      <c r="BI43" s="46">
        <f>Raw!C44</f>
        <v>841.31650746164405</v>
      </c>
      <c r="BJ43" s="46">
        <f>(Raw!C44)/(Raw!CG44)</f>
        <v>0.32135848260567001</v>
      </c>
      <c r="BK43" s="46"/>
      <c r="BM43" s="47">
        <f>Raw!CC44*1000</f>
        <v>90</v>
      </c>
      <c r="BN43" s="47">
        <f>(Raw!C44)/(Raw!CG44)</f>
        <v>0.32135848260567001</v>
      </c>
      <c r="BO43" s="47"/>
      <c r="BQ43" s="46">
        <f>(Raw!C44)/((Raw!CC44*1000)^(1/2))</f>
        <v>88.682546555894689</v>
      </c>
      <c r="BR43" s="47">
        <f>(Raw!C44)/(Raw!CG44)</f>
        <v>0.32135848260567001</v>
      </c>
      <c r="BS43" s="47"/>
      <c r="BU43" s="49">
        <f>(Raw!C44)/((Raw!CC44*1000)^(1/3))</f>
        <v>187.73499718095869</v>
      </c>
      <c r="BV43" s="49">
        <f>(Raw!C44)/(Raw!CG44)</f>
        <v>0.32135848260567001</v>
      </c>
      <c r="BW43" s="49"/>
      <c r="BY43" s="51">
        <f>Raw!C44</f>
        <v>841.31650746164405</v>
      </c>
      <c r="BZ43" s="51">
        <f>Raw!BS44</f>
        <v>0.34799999999999998</v>
      </c>
      <c r="CA43" s="51"/>
      <c r="CG43" s="55"/>
      <c r="CH43" s="55" t="e">
        <f t="shared" si="42"/>
        <v>#N/A</v>
      </c>
      <c r="CI43" s="55" t="e">
        <f>CI3</f>
        <v>#N/A</v>
      </c>
      <c r="CK43" s="55"/>
      <c r="CL43" s="55" t="e">
        <f t="shared" si="43"/>
        <v>#N/A</v>
      </c>
      <c r="CM43" s="55" t="e">
        <f>CM3</f>
        <v>#N/A</v>
      </c>
      <c r="CO43" s="57"/>
      <c r="CP43" s="57" t="e">
        <f t="shared" si="44"/>
        <v>#N/A</v>
      </c>
      <c r="CQ43" s="57" t="e">
        <f>CQ3</f>
        <v>#N/A</v>
      </c>
      <c r="CS43" s="57"/>
      <c r="CT43" s="57" t="e">
        <f t="shared" si="45"/>
        <v>#N/A</v>
      </c>
      <c r="CU43" s="57" t="e">
        <f>CU3</f>
        <v>#N/A</v>
      </c>
      <c r="CW43" s="57"/>
      <c r="CX43" s="57" t="e">
        <f t="shared" si="46"/>
        <v>#N/A</v>
      </c>
      <c r="CY43" s="57" t="e">
        <f>CY3</f>
        <v>#N/A</v>
      </c>
      <c r="DA43" s="57"/>
      <c r="DB43" s="57" t="e">
        <f t="shared" si="47"/>
        <v>#N/A</v>
      </c>
      <c r="DC43" s="57" t="e">
        <f>DC3</f>
        <v>#N/A</v>
      </c>
      <c r="DE43" s="57"/>
      <c r="DF43" s="57" t="e">
        <f t="shared" si="48"/>
        <v>#N/A</v>
      </c>
      <c r="DG43" s="57" t="e">
        <f>DG3</f>
        <v>#N/A</v>
      </c>
      <c r="DI43" s="59">
        <f t="shared" si="75"/>
        <v>6160</v>
      </c>
      <c r="DJ43" s="59">
        <f t="shared" si="55"/>
        <v>8.2933073270017328</v>
      </c>
      <c r="DL43" s="25">
        <f t="shared" si="76"/>
        <v>6160</v>
      </c>
      <c r="DM43" s="25">
        <f t="shared" si="56"/>
        <v>9.7721043476646781</v>
      </c>
      <c r="DO43" s="39">
        <f t="shared" si="57"/>
        <v>90</v>
      </c>
      <c r="DP43" s="39">
        <f t="shared" si="58"/>
        <v>2.1671957671957673</v>
      </c>
      <c r="DQ43" s="39">
        <f t="shared" si="59"/>
        <v>1.1464457244221293E-3</v>
      </c>
      <c r="DS43" s="39">
        <f t="shared" si="60"/>
        <v>88.682546555894689</v>
      </c>
      <c r="DT43" s="39">
        <f t="shared" si="61"/>
        <v>2.1671957671957673</v>
      </c>
      <c r="DU43" s="39">
        <f t="shared" si="62"/>
        <v>1.1464457244221293E-3</v>
      </c>
      <c r="DW43" s="39">
        <f t="shared" si="63"/>
        <v>187.73499718095869</v>
      </c>
      <c r="DX43" s="39">
        <f t="shared" si="64"/>
        <v>2.1671957671957673</v>
      </c>
      <c r="DY43" s="39">
        <f t="shared" si="65"/>
        <v>1.1464457244221293E-3</v>
      </c>
      <c r="EA43" s="61">
        <f>Raw!N44</f>
        <v>1.7885366577783399</v>
      </c>
      <c r="EB43" s="61">
        <f>Raw!O44</f>
        <v>0.23739958679199399</v>
      </c>
      <c r="EC43" s="61">
        <f>1/Raw!R44</f>
        <v>2.1671957671957673</v>
      </c>
      <c r="ED43" s="61">
        <f>1/(Raw!R44-Raw!S44)-1/(Raw!R44+Raw!S44)</f>
        <v>1.1464457244221293E-3</v>
      </c>
      <c r="EF43" s="62">
        <f>Raw!N44</f>
        <v>1.7885366577783399</v>
      </c>
      <c r="EG43" s="61">
        <f>Raw!O44</f>
        <v>0.23739958679199399</v>
      </c>
      <c r="EH43" s="61">
        <f>1/Raw!AB44</f>
        <v>2.0897959183673471</v>
      </c>
      <c r="EI43" s="61">
        <f>1/(Raw!AB44-Raw!AC44)-1/(Raw!AB44+Raw!AC44)</f>
        <v>3.5281848754791234E-3</v>
      </c>
      <c r="EK43" s="37">
        <f>Raw!CB44</f>
        <v>11.496</v>
      </c>
      <c r="EL43" s="72">
        <f>(Raw!C44)/(Raw!CG44)</f>
        <v>0.32135848260567001</v>
      </c>
      <c r="EN43" s="37">
        <f>Raw!BS44</f>
        <v>0.34799999999999998</v>
      </c>
      <c r="EO43" s="72">
        <f>(Raw!C44)/(Raw!CG44)</f>
        <v>0.32135848260567001</v>
      </c>
      <c r="EQ43" s="64">
        <f>(Raw!C44)/((Raw!CC44*1000)^(1/3))</f>
        <v>187.73499718095869</v>
      </c>
      <c r="ER43" s="64">
        <f>Raw!BZ44</f>
        <v>398.36734676361101</v>
      </c>
      <c r="ET43" s="64">
        <f>Raw!BN44</f>
        <v>15.1492364131923</v>
      </c>
      <c r="EU43" s="64">
        <f>Raw!BZ44</f>
        <v>398.36734676361101</v>
      </c>
      <c r="EW43" s="66">
        <f>Raw!AI44</f>
        <v>3.6060669157879298E-5</v>
      </c>
      <c r="EX43" s="66">
        <f>Raw!BZ44</f>
        <v>398.36734676361101</v>
      </c>
      <c r="EZ43" s="73">
        <f>Raw!AI44</f>
        <v>3.6060669157879298E-5</v>
      </c>
      <c r="FA43" s="66">
        <f>Raw!F44</f>
        <v>0.17539643607345601</v>
      </c>
      <c r="FB43" s="66">
        <f>Raw!G44</f>
        <v>3.9677389420938299E-2</v>
      </c>
      <c r="FD43" s="66">
        <f>(Raw!C44)/((Raw!CC44*1000)^(1/3))</f>
        <v>187.73499718095869</v>
      </c>
      <c r="FE43" s="66">
        <f>(Raw!BZ44)*(Raw!AI44)</f>
        <v>1.4365393094944756E-2</v>
      </c>
      <c r="FG43" s="59">
        <f>Raw!CJ44</f>
        <v>242.73685654156401</v>
      </c>
      <c r="FH43" s="59">
        <f>Raw!BR44</f>
        <v>236.78399999999999</v>
      </c>
      <c r="FJ43" s="25">
        <f>Raw!CB44</f>
        <v>11.496</v>
      </c>
      <c r="FK43" s="25">
        <f>(Raw!BR44)-(Raw!CJ44)</f>
        <v>-5.9528565415640173</v>
      </c>
      <c r="FM43" s="68" t="str">
        <f t="shared" si="77"/>
        <v xml:space="preserve"> </v>
      </c>
      <c r="FN43" s="68">
        <f>(Raw!C44)/((Raw!CC44*1000)^(1/3))</f>
        <v>187.73499718095869</v>
      </c>
      <c r="FO43" s="68">
        <f>(10^($FM$2*Raw!CB44))*(Raw!D44)</f>
        <v>7.8428051962846773E-2</v>
      </c>
      <c r="FP43" s="68">
        <f>(10^($FM$2*Raw!CB44))*(Raw!E44)</f>
        <v>1.6137798716443018E-2</v>
      </c>
      <c r="FR43" s="68" t="str">
        <f t="shared" si="78"/>
        <v xml:space="preserve"> </v>
      </c>
      <c r="FS43" s="74">
        <f>(Raw!C44)/((Raw!CC44*1000)^(1/3))</f>
        <v>187.73499718095869</v>
      </c>
      <c r="FT43" s="68">
        <f>(10^($FR$2*Raw!CB44))*(Raw!F44)</f>
        <v>0.14256308494968761</v>
      </c>
      <c r="FU43" s="68">
        <f>(10^($FR$2*Raw!CB44))*(Raw!G44)</f>
        <v>3.2249977053297192E-2</v>
      </c>
      <c r="FW43" s="68" t="str">
        <f t="shared" si="79"/>
        <v xml:space="preserve"> </v>
      </c>
      <c r="FX43" s="74">
        <f>(Raw!C44)/((Raw!CC44*1000)^(1/3))</f>
        <v>187.73499718095869</v>
      </c>
      <c r="FY43" s="74">
        <f>(10^($FW$2*Raw!CB44))*(Raw!BJ44)</f>
        <v>3.820107195134733E-2</v>
      </c>
      <c r="FZ43" s="74">
        <f>(10^($FW$2*Raw!CB44))*(Raw!BK44)</f>
        <v>1.5865219096296089E-2</v>
      </c>
      <c r="GB43" s="68" t="str">
        <f t="shared" si="80"/>
        <v xml:space="preserve"> </v>
      </c>
      <c r="GC43" s="74">
        <f>IF(  ( (10^($FR$2*Raw!CB44))*(Raw!BM44) )/( (10^($FR$2*Raw!CB44))*(Raw!BL44))&lt;0.9,(Raw!C44)/((Raw!CC44*1000)^(1/3)) )</f>
        <v>187.73499718095869</v>
      </c>
      <c r="GD43" s="74">
        <f>IF(  ( (10^($FR$2*Raw!CB44))*(Raw!BM44) )/( (10^($FR$2*Raw!CB44))*(Raw!BL44))&lt;0.9, (10^($GB$2*Raw!CB44))*(Raw!BL44) )</f>
        <v>72.719879684484425</v>
      </c>
      <c r="GE43" s="74">
        <f>IF( ( (10^($FR$2*Raw!CB44))*(Raw!BM44) )/( (10^($FR$2*Raw!CB44))*(Raw!BL44))&lt;0.9, (10^($FR$2*Raw!CB44))*(Raw!BM44) )</f>
        <v>42.342448569147443</v>
      </c>
      <c r="GG43" s="68" t="str">
        <f t="shared" si="81"/>
        <v xml:space="preserve"> </v>
      </c>
      <c r="GH43" s="74">
        <f>IF( ( (10^($GG$2*Raw!CB44))*(Raw!BO44) )/( (10^($GG$2*Raw!CB44))*(Raw!BN44))&lt;0.5,(Raw!C44)/((Raw!CC44*1000)^(1/3)))</f>
        <v>187.73499718095869</v>
      </c>
      <c r="GI43" s="74">
        <f>IF( ( (10^($GG$2*Raw!CB44))*(Raw!BO44) )/( (10^($GG$2*Raw!CB44))*(Raw!BN44))&lt;0.5,(10^($GG$2*Raw!CB44))*(Raw!BN44))</f>
        <v>12.57025080918126</v>
      </c>
      <c r="GJ43" s="74">
        <f>IF( ( (10^($GG$2*Raw!CB44))*(Raw!BO44) )/( (10^($GG$2*Raw!CB44))*(Raw!BN44))&lt;0.5,(10^($GG$2*Raw!CB44))*(Raw!BO44))</f>
        <v>0.69140892110237107</v>
      </c>
      <c r="GL43">
        <f>(Raw!C44)/((Raw!CC44*1000)^(1/3))</f>
        <v>187.73499718095869</v>
      </c>
      <c r="GM43" s="75">
        <f>Raw!U44</f>
        <v>0.53955078125</v>
      </c>
      <c r="GN43" s="75">
        <f>(LOG(Raw!CC44)+5)/25</f>
        <v>0.158169700377573</v>
      </c>
      <c r="GO43">
        <f>(Raw!C44)/((Raw!CC44*1000)^(1/3))</f>
        <v>187.73499718095869</v>
      </c>
      <c r="GP43" s="75">
        <f>Raw!W44</f>
        <v>0.59814453125</v>
      </c>
      <c r="GR43">
        <f>(Raw!C44)/((Raw!CC44*1000)^(1/3))</f>
        <v>187.73499718095869</v>
      </c>
      <c r="GS43" s="75">
        <f>Raw!AE44</f>
        <v>2.041015625</v>
      </c>
      <c r="GU43">
        <f>(Raw!C44)/((Raw!CC44*1000)^(1/3))</f>
        <v>187.73499718095869</v>
      </c>
      <c r="GV43" s="75">
        <f>Raw!AG44</f>
        <v>2.119140625</v>
      </c>
      <c r="GX43">
        <f>(Raw!C44)/((Raw!CC44*1000)^(1/3))</f>
        <v>187.73499718095869</v>
      </c>
      <c r="GY43">
        <f>Raw!BQ44</f>
        <v>4.5</v>
      </c>
      <c r="HA43">
        <f>Raw!C44</f>
        <v>841.31650746164405</v>
      </c>
      <c r="HB43" s="75">
        <f>Raw!U44</f>
        <v>0.53955078125</v>
      </c>
      <c r="HC43" s="4"/>
      <c r="HD43">
        <f>Raw!C44</f>
        <v>841.31650746164405</v>
      </c>
      <c r="HE43" s="75">
        <f>Raw!W44</f>
        <v>0.59814453125</v>
      </c>
      <c r="HG43">
        <f>Raw!C44</f>
        <v>841.31650746164405</v>
      </c>
      <c r="HH43" s="75">
        <f>Raw!AE44</f>
        <v>2.041015625</v>
      </c>
      <c r="HJ43">
        <f>Raw!C44</f>
        <v>841.31650746164405</v>
      </c>
      <c r="HK43" s="75">
        <f>Raw!AG44</f>
        <v>2.119140625</v>
      </c>
      <c r="HM43">
        <f>Raw!C44</f>
        <v>841.31650746164405</v>
      </c>
      <c r="HN43">
        <f>Raw!BQ44</f>
        <v>4.5</v>
      </c>
      <c r="HP43">
        <f>Raw!CC44*1000</f>
        <v>90</v>
      </c>
      <c r="HQ43">
        <f>Raw!N44</f>
        <v>1.7885366577783399</v>
      </c>
      <c r="HR43">
        <f>MIN(ABS(Raw!CB44)/100,0.3)</f>
        <v>0.11496000000000001</v>
      </c>
      <c r="HS43" t="str">
        <f>IF( Raw!CB44&gt;0,"@rgb(255,0,0)","@rgb(0,128,255)" )</f>
        <v>@rgb(255,0,0)</v>
      </c>
      <c r="HU43" t="str">
        <f t="shared" si="82"/>
        <v xml:space="preserve"> </v>
      </c>
      <c r="HV43" t="b">
        <f>IF(Raw!CC44&gt;7,(Raw!C44)/((Raw!CC44*1000)^(1/3)))</f>
        <v>0</v>
      </c>
      <c r="HW43" t="b">
        <f>IF(Raw!CC44&gt;7,(10^($FM$2*Raw!CB44))*(Raw!D44))</f>
        <v>0</v>
      </c>
      <c r="HX43" t="b">
        <f>IF(Raw!CC44&gt;7,(10^($HU$2*Raw!CB44))*(Raw!E44))</f>
        <v>0</v>
      </c>
      <c r="IA43" t="b">
        <f>IF(Raw!CC44&gt;7,(Raw!C44)/((Raw!CC44*1000)^(1/3)))</f>
        <v>0</v>
      </c>
      <c r="IB43" t="b">
        <f>IF(Raw!CC44&gt;7,(10^($HZ$2*Raw!CB44))*(Raw!F44))</f>
        <v>0</v>
      </c>
      <c r="IC43" t="b">
        <f>IF(Raw!CC44&gt;7,(10^($HZ$2*Raw!CB44))*(Raw!G44))</f>
        <v>0</v>
      </c>
      <c r="IF43" t="b">
        <f>IF(Raw!CC44&gt;7,(Raw!C44)/((Raw!CC44*1000)^(1/3)))</f>
        <v>0</v>
      </c>
      <c r="IG43" t="b">
        <f>IF(Raw!CC44&gt;7,(10^($IE$2*Raw!CB44))*(Raw!BJ44))</f>
        <v>0</v>
      </c>
      <c r="IH43" t="b">
        <f>IF(Raw!CC44&gt;7,(10^($IE$2*Raw!CB44))*(Raw!BK44))</f>
        <v>0</v>
      </c>
      <c r="IJ43" t="str">
        <f t="shared" si="83"/>
        <v xml:space="preserve"> </v>
      </c>
      <c r="IK43" t="b">
        <f>IF(Raw!CC44&gt;7,(Raw!C44)/((Raw!CC44*1000)^(1/3)))</f>
        <v>0</v>
      </c>
      <c r="IL43" t="b">
        <f>IF(Raw!CC44&gt;7,(10^($IJ$2*Raw!CB44))*(Raw!BL44))</f>
        <v>0</v>
      </c>
      <c r="IM43" t="b">
        <f>IF(Raw!CC44&gt;7,(10^($IJ$2*Raw!CB44))*(Raw!BM44))</f>
        <v>0</v>
      </c>
      <c r="IO43" t="str">
        <f t="shared" si="84"/>
        <v xml:space="preserve"> </v>
      </c>
      <c r="IP43" t="b">
        <f>IF(Raw!CC44&gt;7,(Raw!C44)/((Raw!CC44*1000)^(1/3)))</f>
        <v>0</v>
      </c>
      <c r="IQ43" t="b">
        <f>IF(Raw!CC44&gt;7,(10^($IO$2*Raw!CB44))*(Raw!BN44))</f>
        <v>0</v>
      </c>
      <c r="IR43" t="b">
        <f>IF(Raw!CC44&gt;7,(10^($IO$2*Raw!CB44))*(Raw!BO44))</f>
        <v>0</v>
      </c>
      <c r="IT43" s="68" t="str">
        <f t="shared" si="85"/>
        <v xml:space="preserve"> </v>
      </c>
      <c r="IU43" s="68">
        <f>IF(Raw!CC44&lt;3.5,(Raw!C44)/((Raw!CC44*1000)^(1/3)))</f>
        <v>187.73499718095869</v>
      </c>
      <c r="IV43" s="68">
        <f>IF(Raw!CC44&lt;3.5,(10^($IT$2*Raw!CB44))*(Raw!D44))</f>
        <v>7.8906995611616418E-2</v>
      </c>
      <c r="IW43" s="68">
        <f>IF(Raw!CC44&lt;3.5,(10^($IT$2*Raw!CB44))*(Raw!E44))</f>
        <v>1.6236348865361988E-2</v>
      </c>
      <c r="IY43" s="68" t="str">
        <f t="shared" si="86"/>
        <v xml:space="preserve"> </v>
      </c>
      <c r="IZ43" s="74">
        <f>IF(Raw!CC44&lt;3.5,(Raw!C44)/((Raw!CC44*1000)^(1/3)))</f>
        <v>187.73499718095869</v>
      </c>
      <c r="JA43" s="68">
        <f>IF(Raw!CC44&lt;3.5,(10^($IY$2*Raw!CB44))*(Raw!F44))</f>
        <v>0.14362365166658972</v>
      </c>
      <c r="JB43" s="68">
        <f>IF(Raw!CC44&lt;3.5,(10^($IY$2*Raw!CB44))*(Raw!G44))</f>
        <v>3.2489893664919715E-2</v>
      </c>
      <c r="JD43" s="68" t="str">
        <f t="shared" si="87"/>
        <v xml:space="preserve"> </v>
      </c>
      <c r="JE43" s="74">
        <f>IF(Raw!CC44&lt;3.5,(Raw!C44)/((Raw!CC44*1000)^(1/3)))</f>
        <v>187.73499718095869</v>
      </c>
      <c r="JF43" s="74">
        <f>IF(Raw!CC44&lt;3.5,(10^($JD$2*Raw!CB44))*(Raw!BJ44))</f>
        <v>3.746006354221422E-2</v>
      </c>
      <c r="JG43" s="74">
        <f>IF(Raw!CC44&lt;3.5,(10^($JD$2*Raw!CB44))*(Raw!BK44))</f>
        <v>1.55574722147932E-2</v>
      </c>
      <c r="JI43" s="68" t="str">
        <f t="shared" si="88"/>
        <v xml:space="preserve"> </v>
      </c>
      <c r="JJ43" s="74">
        <f>IF( AND( Raw!CC44&lt;3.5, ( (10^($JI$2*Raw!CB44))*(Raw!BM44) )/( (10^($JI$2*Raw!CB44))*(Raw!BL44))&lt;0.9 ),(Raw!C44)/((Raw!CC44*1000)^(1/3)) )</f>
        <v>187.73499718095869</v>
      </c>
      <c r="JK43" s="74">
        <f>IF( AND( Raw!CC44&lt;3.5, ( (10^($JI$2*Raw!CB44))*(Raw!BM44) )/( (10^($JI$2*Raw!CB44))*(Raw!BL44))&lt;0.9 ), (10^($JI$2*Raw!CB44))*(Raw!BL44) )</f>
        <v>77.489623658171581</v>
      </c>
      <c r="JL43" s="74">
        <f>IF( AND( Raw!CC44&lt;3.5, ( (10^($JI$2*Raw!CB44))*(Raw!BM44) )/( (10^($JI$2*Raw!CB44))*(Raw!BL44))&lt;0.9 ), (10^($JI$2*Raw!CB44))*(Raw!BM44) )</f>
        <v>49.290475604506348</v>
      </c>
      <c r="JN43" s="68" t="str">
        <f t="shared" si="89"/>
        <v xml:space="preserve"> </v>
      </c>
      <c r="JO43" s="74">
        <f>IF( AND( Raw!CC44&lt;3.5, ( (10^($JN$2*Raw!CB44))*(Raw!BO44) )/( (10^($JN$2*Raw!CB44))*(Raw!BN44))&lt;0.5 ),(Raw!C44)/((Raw!CC44*1000)^(1/3)))</f>
        <v>187.73499718095869</v>
      </c>
      <c r="JP43" s="74">
        <f>IF( AND( Raw!CC44&lt;3.5, ( (10^($JN$2*Raw!CB44))*(Raw!BO44) )/( (10^($JN$2*Raw!CB44))*(Raw!BN44))&lt;0.5 ),(10^($JN$2*Raw!CB44))*(Raw!BN44))</f>
        <v>14.812185526936622</v>
      </c>
      <c r="JQ43" s="74">
        <f>IF( AND( Raw!CC44&lt;3.5, ( (10^($JN$2*Raw!CB44))*(Raw!BO44) )/( (10^($JN$2*Raw!CB44))*(Raw!BN44))&lt;0.5 ),(10^($JN$2*Raw!CB44))*(Raw!BO44))</f>
        <v>0.81472337901700564</v>
      </c>
      <c r="JS43">
        <v>80</v>
      </c>
      <c r="JW43">
        <v>80</v>
      </c>
      <c r="JX43">
        <v>1.8660592255125299</v>
      </c>
      <c r="JY43">
        <v>1.8660592255125299</v>
      </c>
      <c r="KA43">
        <v>80</v>
      </c>
      <c r="KB43">
        <v>1.8660592255125299</v>
      </c>
      <c r="KC43">
        <v>1.8660592255125299</v>
      </c>
      <c r="KQ43">
        <f>Raw!CC44*1000</f>
        <v>90</v>
      </c>
      <c r="KR43">
        <f>Raw!N44</f>
        <v>1.7885366577783399</v>
      </c>
      <c r="KS43">
        <f>(1/ABS(Raw!BL44))*2</f>
        <v>2.4420795339310769E-2</v>
      </c>
      <c r="KU43">
        <f>Raw!CC44*1000</f>
        <v>90</v>
      </c>
      <c r="KV43">
        <f>Raw!N44</f>
        <v>1.7885366577783399</v>
      </c>
      <c r="KW43">
        <f>MIN(1/ABS(Raw!BN44)/2,0.8)</f>
        <v>3.3004963838612261E-2</v>
      </c>
      <c r="KY43">
        <f>Raw!CC44*1000</f>
        <v>90</v>
      </c>
      <c r="KZ43">
        <f>Raw!CP44</f>
        <v>1.85489195592518</v>
      </c>
      <c r="LA43">
        <f t="shared" si="66"/>
        <v>1.7885366577783399</v>
      </c>
      <c r="NJ43" s="76"/>
      <c r="NV43" s="76"/>
      <c r="OH43" s="76"/>
      <c r="OT43" s="76"/>
      <c r="PF43" s="76"/>
      <c r="PR43" s="76"/>
      <c r="QD43" s="76"/>
      <c r="QP43" s="76"/>
      <c r="RB43" s="76"/>
      <c r="RN43" s="76"/>
      <c r="RZ43" s="76"/>
      <c r="SL43" s="76"/>
      <c r="SX43" s="76"/>
      <c r="TJ43" s="76"/>
      <c r="TV43" s="76"/>
      <c r="UF43">
        <f>IF(Raw!CC44&lt;3.5,Raw!C44)</f>
        <v>841.31650746164405</v>
      </c>
      <c r="UH43">
        <f t="shared" si="95"/>
        <v>7208.0857477817635</v>
      </c>
      <c r="UI43">
        <f>UI3</f>
        <v>1</v>
      </c>
      <c r="UK43" t="b">
        <f>IF(Raw!CC44&gt;7,Raw!C44)</f>
        <v>0</v>
      </c>
      <c r="UM43">
        <f t="shared" si="96"/>
        <v>14022.52908313186</v>
      </c>
      <c r="UN43">
        <f>UN3</f>
        <v>1</v>
      </c>
      <c r="UP43">
        <f>Raw!C44</f>
        <v>841.31650746164405</v>
      </c>
      <c r="UR43">
        <f t="shared" si="97"/>
        <v>13869.379713906945</v>
      </c>
      <c r="US43">
        <f>US3</f>
        <v>1</v>
      </c>
      <c r="UU43" t="str">
        <f t="shared" si="98"/>
        <v xml:space="preserve"> </v>
      </c>
      <c r="UV43" t="b">
        <f>IF(AND(Raw!BL44&lt;$UU$3,Raw!BL44&gt;$UU$4),(Raw!C44)/((Raw!CC44*1000)^(1/3)))</f>
        <v>0</v>
      </c>
      <c r="UW43" t="b">
        <f>IF(AND(Raw!BL44&lt;$UU$3,Raw!BL44&gt;$UU$4),(10^($UU$2*Raw!CB44))*(Raw!D44))</f>
        <v>0</v>
      </c>
      <c r="UX43" t="b">
        <f>IF(AND(Raw!BL44&lt;$UU$3,Raw!BL44&gt;$UU$4),(10^($FM$2*Raw!CB44))*(Raw!E44))</f>
        <v>0</v>
      </c>
      <c r="UZ43">
        <f>Raw!C44</f>
        <v>841.31650746164405</v>
      </c>
      <c r="VA43">
        <f>((LOG10(Raw!CC45))+ABS(LOG10(MIN(Raw!CC$3:$CC242)))+0.3)/5</f>
        <v>0.48891484152192322</v>
      </c>
      <c r="VB43">
        <f>Raw!BQ44</f>
        <v>4.5</v>
      </c>
      <c r="VE43">
        <f>(Raw!C44)/((Raw!CC44)^(1/2))</f>
        <v>2804.3883582054805</v>
      </c>
      <c r="VF43">
        <f>((LOG10(Raw!CC45))+ABS(LOG10(MIN(Raw!CC$3:$CC242)))+0.3)/5</f>
        <v>0.48891484152192322</v>
      </c>
      <c r="VG43">
        <f>Raw!BQ44</f>
        <v>4.5</v>
      </c>
      <c r="VK43">
        <f>(Raw!C44)/((Raw!CC44)^(1/2))</f>
        <v>2804.3883582054805</v>
      </c>
      <c r="VL43">
        <f>Raw!BZ44</f>
        <v>398.36734676361101</v>
      </c>
      <c r="VM43">
        <f>MIN(Raw!BL45/150,0.6)</f>
        <v>6.0863654660568603E-2</v>
      </c>
      <c r="VO43">
        <f>(Raw!C44)/((Raw!CC44)^(1/2))</f>
        <v>2804.3883582054805</v>
      </c>
      <c r="VP43">
        <f>Raw!BZ44</f>
        <v>398.36734676361101</v>
      </c>
      <c r="VQ43">
        <f>MIN(Raw!BN45/50,0.6)</f>
        <v>5.7299944423954002E-2</v>
      </c>
      <c r="VS43">
        <f>(Raw!C44)/((Raw!CC44)^(1/2))</f>
        <v>2804.3883582054805</v>
      </c>
      <c r="VT43">
        <f>Raw!BZ44</f>
        <v>398.36734676361101</v>
      </c>
      <c r="VU43">
        <f>(LOG10(Raw!AS45)-LOG10(MIN(Raw!AS$3:AS$200)) + 0.1)/10</f>
        <v>0.45115289612607878</v>
      </c>
      <c r="VW43">
        <f>Raw!CB44</f>
        <v>11.496</v>
      </c>
      <c r="VX43">
        <f>IF(ABS((Raw!BR44)-(Raw!CJ44))=343.0818,16.89,ABS((Raw!BR44)-(Raw!CJ44)))</f>
        <v>5.9528565415640173</v>
      </c>
      <c r="VY43">
        <f>(LOG10(Raw!C45)-LOG10(MIN(Raw!C$3:C$200)))/2</f>
        <v>0.63969712031063253</v>
      </c>
      <c r="WA43" s="78">
        <v>38353</v>
      </c>
      <c r="WB43">
        <f t="shared" si="67"/>
        <v>1</v>
      </c>
      <c r="WF43">
        <v>0.94</v>
      </c>
      <c r="WG43">
        <f t="shared" si="68"/>
        <v>-2.6872146400301365E-2</v>
      </c>
      <c r="WN43">
        <f t="shared" si="90"/>
        <v>8200</v>
      </c>
      <c r="WO43">
        <f t="shared" si="69"/>
        <v>0.78234205835962611</v>
      </c>
      <c r="WQ43">
        <f>Raw!BP44</f>
        <v>0.16</v>
      </c>
      <c r="WR43">
        <f>Raw!BZ44</f>
        <v>398.36734676361101</v>
      </c>
      <c r="WT43">
        <f>Raw!N44</f>
        <v>1.7885366577783399</v>
      </c>
      <c r="WU43">
        <f>Raw!CP44</f>
        <v>1.85489195592518</v>
      </c>
      <c r="WV43">
        <f t="shared" si="70"/>
        <v>6.6355298146840047E-2</v>
      </c>
      <c r="WX43">
        <f>Raw!C44</f>
        <v>841.31650746164405</v>
      </c>
      <c r="WY43">
        <f>Raw!BP44</f>
        <v>0.16</v>
      </c>
      <c r="WZ43">
        <f>((LOG10(Raw!CC45))+ABS(LOG10(MIN(Raw!CC$3:$CC242)))+0.3)/5</f>
        <v>0.48891484152192322</v>
      </c>
      <c r="XD43">
        <f t="shared" si="91"/>
        <v>8200</v>
      </c>
      <c r="XE43">
        <f t="shared" si="71"/>
        <v>5.9589863387919807E-2</v>
      </c>
      <c r="XG43">
        <f>(Raw!C44)/((Raw!CC44)^(1/2))</f>
        <v>2804.3883582054805</v>
      </c>
      <c r="XH43">
        <f>Raw!BP44</f>
        <v>0.16</v>
      </c>
      <c r="XL43">
        <f t="shared" si="92"/>
        <v>8200</v>
      </c>
      <c r="XM43">
        <f t="shared" si="72"/>
        <v>0.36580280023963702</v>
      </c>
      <c r="XR43">
        <f>Raw!CB44</f>
        <v>11.496</v>
      </c>
      <c r="XS43">
        <f>IF(ABS((Raw!BR44)-(Raw!CJ44))=343.0818,16.89,(Raw!BR44)-(Raw!CJ44))</f>
        <v>-5.9528565415640173</v>
      </c>
      <c r="XT43">
        <f>(LOG10(Raw!C45)-LOG10(MIN(Raw!C$3:C$200)))/2</f>
        <v>0.63969712031063253</v>
      </c>
      <c r="XW43">
        <f t="shared" si="93"/>
        <v>8200</v>
      </c>
      <c r="XX43">
        <f t="shared" si="73"/>
        <v>2.7721518537528436</v>
      </c>
      <c r="YC43">
        <v>841.31650746164405</v>
      </c>
      <c r="YD43">
        <f>Raw!CC44</f>
        <v>0.09</v>
      </c>
      <c r="YE43">
        <f>((LOG10(Raw!CC45))+ABS(LOG10(MIN(Raw!CC$3:$CC242)))+0.3)/5</f>
        <v>0.48891484152192322</v>
      </c>
      <c r="YF43">
        <v>4.6407633758426296E-3</v>
      </c>
      <c r="YG43">
        <v>2.0142202152094702E-3</v>
      </c>
      <c r="YH43">
        <v>8.9536251034521696E-4</v>
      </c>
      <c r="YI43">
        <v>3.7766629035177601E-4</v>
      </c>
      <c r="YJ43">
        <v>1.2564336625088299E-4</v>
      </c>
      <c r="YP43">
        <v>1</v>
      </c>
      <c r="YT43">
        <v>841.31650746164405</v>
      </c>
      <c r="YU43">
        <v>0.09</v>
      </c>
      <c r="YV43" s="79">
        <v>1.6070002831972701E-5</v>
      </c>
      <c r="ZE43">
        <v>1141.83701762343</v>
      </c>
      <c r="ZF43">
        <v>4.7216919558857401E-2</v>
      </c>
      <c r="ZK43">
        <f t="shared" si="94"/>
        <v>8220</v>
      </c>
      <c r="ZL43" s="81">
        <f t="shared" si="74"/>
        <v>12151.815046814343</v>
      </c>
    </row>
    <row r="44" spans="1:688">
      <c r="A44" s="37">
        <f>Raw!CC45*1000</f>
        <v>2790</v>
      </c>
      <c r="B44" s="37">
        <f>Raw!N45</f>
        <v>10.748733469945099</v>
      </c>
      <c r="C44" s="37">
        <f>Raw!O45</f>
        <v>0.25185021346907599</v>
      </c>
      <c r="E44" s="37">
        <f>(Raw!C45)/((Raw!CC45*1000)^(1/2))</f>
        <v>116.24950288115383</v>
      </c>
      <c r="F44" s="37">
        <f>Raw!N45</f>
        <v>10.748733469945099</v>
      </c>
      <c r="G44" s="37">
        <f>Raw!O45</f>
        <v>0.25185021346907599</v>
      </c>
      <c r="I44" s="37">
        <f>(Raw!C45)/((Raw!CC45*1000)^(1/3))</f>
        <v>436.17269191504533</v>
      </c>
      <c r="J44" s="37">
        <f>Raw!N45</f>
        <v>10.748733469945099</v>
      </c>
      <c r="K44" s="37">
        <f>Raw!O45</f>
        <v>0.25185021346907599</v>
      </c>
      <c r="M44" s="39">
        <f>Raw!CC45*1000</f>
        <v>2790</v>
      </c>
      <c r="N44" s="39">
        <f>1/(Raw!R45)</f>
        <v>10.778947368421052</v>
      </c>
      <c r="O44" s="39">
        <f>IF(1/(Raw!R45-Raw!S45)-1/(Raw!R45+Raw!S45)&gt;0,1/(Raw!R45-Raw!S45)-1/(Raw!R45+Raw!S45),2)</f>
        <v>0.83010221371267789</v>
      </c>
      <c r="Q44" s="39">
        <f>(Raw!C45)/((Raw!CC45*1000)^(1/2))</f>
        <v>116.24950288115383</v>
      </c>
      <c r="R44" s="39">
        <f>1/(Raw!R45)</f>
        <v>10.778947368421052</v>
      </c>
      <c r="S44" s="39">
        <f>IF(1/(Raw!R45-Raw!S45)-1/(Raw!R45+Raw!S45)&gt;0,1/(Raw!R45-Raw!S45)-1/(Raw!R45+Raw!S45),2)</f>
        <v>0.83010221371267789</v>
      </c>
      <c r="U44" s="39">
        <f>(Raw!C45)/((Raw!CC45*1000)^(1/3))</f>
        <v>436.17269191504533</v>
      </c>
      <c r="V44" s="39">
        <f>1/(Raw!R45)</f>
        <v>10.778947368421052</v>
      </c>
      <c r="W44" s="39">
        <f>IF(1/(Raw!R45-Raw!S45)-1/(Raw!R45+Raw!S45)&gt;0,1/(Raw!R45-Raw!S45)-1/(Raw!R45+Raw!S45),2)</f>
        <v>0.83010221371267789</v>
      </c>
      <c r="Y44" s="41">
        <f>Raw!CC45*1000</f>
        <v>2790</v>
      </c>
      <c r="Z44" s="41">
        <f>1/(Raw!AB45)</f>
        <v>10.24</v>
      </c>
      <c r="AA44" s="41">
        <f>IF(1/(Raw!AB45-Raw!AC45)-1/(Raw!AB45+Raw!AC45)&gt;0,1/(Raw!AB45-Raw!AC45)-1/(Raw!AB45+Raw!AC45),5)</f>
        <v>2.1394292555497998</v>
      </c>
      <c r="AC44" s="41">
        <f>(Raw!C45)/((Raw!CC45*1000)^(1/2))</f>
        <v>116.24950288115383</v>
      </c>
      <c r="AD44" s="41">
        <f>1/(Raw!AB45)</f>
        <v>10.24</v>
      </c>
      <c r="AE44" s="41">
        <f>IF(1/(Raw!AB45-Raw!AC45)-1/(Raw!AB45+Raw!AC45)&gt;0,1/(Raw!AB45-Raw!AC45)-1/(Raw!AB45+Raw!AC45),5)</f>
        <v>2.1394292555497998</v>
      </c>
      <c r="AG44" s="41">
        <f>(Raw!C45)/((Raw!CC45*1000)^(1/3))</f>
        <v>436.17269191504533</v>
      </c>
      <c r="AH44" s="41">
        <f>1/(Raw!AB45)</f>
        <v>10.24</v>
      </c>
      <c r="AI44" s="41">
        <f>IF(1/(Raw!AB45-Raw!AC45)-1/(Raw!AB45+Raw!AC45)&gt;0,1/(Raw!AB45-Raw!AC45)-1/(Raw!AB45+Raw!AC45),5)</f>
        <v>2.1394292555497998</v>
      </c>
      <c r="AK44" s="43">
        <f>Raw!CC45*1000</f>
        <v>2790</v>
      </c>
      <c r="AL44" s="43">
        <f>Raw!BL45</f>
        <v>9.1295481990852902</v>
      </c>
      <c r="AM44" s="43">
        <f>Raw!BM45</f>
        <v>6.2176170774347899</v>
      </c>
      <c r="AO44" s="43">
        <f>(Raw!C45)/((Raw!CC45*1000)^(1/2))</f>
        <v>116.24950288115383</v>
      </c>
      <c r="AP44" s="43">
        <f>Raw!BL45</f>
        <v>9.1295481990852902</v>
      </c>
      <c r="AQ44" s="43">
        <f>Raw!BM45</f>
        <v>6.2176170774347899</v>
      </c>
      <c r="AS44" s="43">
        <f>(Raw!C45)/((Raw!CC45*1000)^(1/3))</f>
        <v>436.17269191504533</v>
      </c>
      <c r="AT44" s="43">
        <f>Raw!BL45</f>
        <v>9.1295481990852902</v>
      </c>
      <c r="AU44" s="43">
        <f>Raw!BM45</f>
        <v>6.2176170774347899</v>
      </c>
      <c r="AW44" s="21">
        <f>Raw!CC45*1000</f>
        <v>2790</v>
      </c>
      <c r="AX44" s="21">
        <f>Raw!BN45</f>
        <v>2.8649972211977</v>
      </c>
      <c r="AY44" s="21">
        <f>Raw!BO45</f>
        <v>1.1742164626154501</v>
      </c>
      <c r="BA44" s="21">
        <f>(Raw!C45)/((Raw!CC45*1000)^(1/2))</f>
        <v>116.24950288115383</v>
      </c>
      <c r="BB44" s="21">
        <f>Raw!BN45</f>
        <v>2.8649972211977</v>
      </c>
      <c r="BC44" s="21">
        <f>Raw!BO45</f>
        <v>1.1742164626154501</v>
      </c>
      <c r="BE44" s="21">
        <f>(Raw!C45)/((Raw!CC45*1000)^(1/3))</f>
        <v>436.17269191504533</v>
      </c>
      <c r="BF44" s="21">
        <f>Raw!BN45</f>
        <v>2.8649972211977</v>
      </c>
      <c r="BG44" s="21">
        <f>Raw!BO45</f>
        <v>1.1742164626154501</v>
      </c>
      <c r="BI44" s="46">
        <f>Raw!C45</f>
        <v>6140.3511224621298</v>
      </c>
      <c r="BJ44" s="46">
        <f>(Raw!C45)/(Raw!CG45)</f>
        <v>0.29135711138610343</v>
      </c>
      <c r="BK44" s="46"/>
      <c r="BM44" s="47">
        <f>Raw!CC45*1000</f>
        <v>2790</v>
      </c>
      <c r="BN44" s="47">
        <f>(Raw!C45)/(Raw!CG45)</f>
        <v>0.29135711138610343</v>
      </c>
      <c r="BO44" s="47"/>
      <c r="BQ44" s="46">
        <f>(Raw!C45)/((Raw!CC45*1000)^(1/2))</f>
        <v>116.24950288115383</v>
      </c>
      <c r="BR44" s="47">
        <f>(Raw!C45)/(Raw!CG45)</f>
        <v>0.29135711138610343</v>
      </c>
      <c r="BS44" s="47"/>
      <c r="BU44" s="49">
        <f>(Raw!C45)/((Raw!CC45*1000)^(1/3))</f>
        <v>436.17269191504533</v>
      </c>
      <c r="BV44" s="49">
        <f>(Raw!C45)/(Raw!CG45)</f>
        <v>0.29135711138610343</v>
      </c>
      <c r="BW44" s="49"/>
      <c r="BY44" s="51">
        <f>Raw!C45</f>
        <v>6140.3511224621298</v>
      </c>
      <c r="BZ44" s="51">
        <f>Raw!BS45</f>
        <v>0.34200000000000003</v>
      </c>
      <c r="CA44" s="51"/>
      <c r="CG44" s="55"/>
      <c r="CH44" s="55" t="e">
        <f t="shared" si="42"/>
        <v>#N/A</v>
      </c>
      <c r="CI44" s="55" t="e">
        <f>CI3</f>
        <v>#N/A</v>
      </c>
      <c r="CK44" s="55"/>
      <c r="CL44" s="55" t="e">
        <f t="shared" si="43"/>
        <v>#N/A</v>
      </c>
      <c r="CM44" s="55" t="e">
        <f>CM3</f>
        <v>#N/A</v>
      </c>
      <c r="CO44" s="57"/>
      <c r="CP44" s="57" t="e">
        <f t="shared" si="44"/>
        <v>#N/A</v>
      </c>
      <c r="CQ44" s="57" t="e">
        <f>CQ3</f>
        <v>#N/A</v>
      </c>
      <c r="CS44" s="57"/>
      <c r="CT44" s="57" t="e">
        <f t="shared" si="45"/>
        <v>#N/A</v>
      </c>
      <c r="CU44" s="57" t="e">
        <f>CU3</f>
        <v>#N/A</v>
      </c>
      <c r="CW44" s="57"/>
      <c r="CX44" s="57" t="e">
        <f t="shared" si="46"/>
        <v>#N/A</v>
      </c>
      <c r="CY44" s="57" t="e">
        <f>CY3</f>
        <v>#N/A</v>
      </c>
      <c r="DA44" s="57"/>
      <c r="DB44" s="57" t="e">
        <f t="shared" si="47"/>
        <v>#N/A</v>
      </c>
      <c r="DC44" s="57" t="e">
        <f>DC3</f>
        <v>#N/A</v>
      </c>
      <c r="DE44" s="57"/>
      <c r="DF44" s="57" t="e">
        <f t="shared" si="48"/>
        <v>#N/A</v>
      </c>
      <c r="DG44" s="57" t="e">
        <f>DG3</f>
        <v>#N/A</v>
      </c>
      <c r="DI44" s="59">
        <f t="shared" si="75"/>
        <v>6310</v>
      </c>
      <c r="DJ44" s="59">
        <f t="shared" si="55"/>
        <v>8.3532618772409357</v>
      </c>
      <c r="DL44" s="25">
        <f t="shared" si="76"/>
        <v>6310</v>
      </c>
      <c r="DM44" s="25">
        <f t="shared" si="56"/>
        <v>9.8290585834407018</v>
      </c>
      <c r="DO44" s="39">
        <f t="shared" si="57"/>
        <v>2790</v>
      </c>
      <c r="DP44" s="39">
        <f t="shared" si="58"/>
        <v>10.778947368421052</v>
      </c>
      <c r="DQ44" s="39">
        <f t="shared" si="59"/>
        <v>0.83010221371267789</v>
      </c>
      <c r="DS44" s="39">
        <f t="shared" si="60"/>
        <v>116.24950288115383</v>
      </c>
      <c r="DT44" s="39">
        <f t="shared" si="61"/>
        <v>10.778947368421052</v>
      </c>
      <c r="DU44" s="39">
        <f t="shared" si="62"/>
        <v>0.83010221371267789</v>
      </c>
      <c r="DW44" s="39">
        <f t="shared" si="63"/>
        <v>436.17269191504533</v>
      </c>
      <c r="DX44" s="39">
        <f t="shared" si="64"/>
        <v>10.778947368421052</v>
      </c>
      <c r="DY44" s="39">
        <f t="shared" si="65"/>
        <v>0.83010221371267789</v>
      </c>
      <c r="EA44" s="61">
        <f>Raw!N45</f>
        <v>10.748733469945099</v>
      </c>
      <c r="EB44" s="61">
        <f>Raw!O45</f>
        <v>0.25185021346907599</v>
      </c>
      <c r="EC44" s="61">
        <f>1/Raw!R45</f>
        <v>10.778947368421052</v>
      </c>
      <c r="ED44" s="61">
        <f>1/(Raw!R45-Raw!S45)-1/(Raw!R45+Raw!S45)</f>
        <v>0.83010221371267789</v>
      </c>
      <c r="EF44" s="62">
        <f>Raw!N45</f>
        <v>10.748733469945099</v>
      </c>
      <c r="EG44" s="61">
        <f>Raw!O45</f>
        <v>0.25185021346907599</v>
      </c>
      <c r="EH44" s="61">
        <f>1/Raw!AB45</f>
        <v>10.24</v>
      </c>
      <c r="EI44" s="61">
        <f>1/(Raw!AB45-Raw!AC45)-1/(Raw!AB45+Raw!AC45)</f>
        <v>2.1394292555497998</v>
      </c>
      <c r="EK44" s="37">
        <f>Raw!CB45</f>
        <v>13.853</v>
      </c>
      <c r="EL44" s="72">
        <f>(Raw!C45)/(Raw!CG45)</f>
        <v>0.29135711138610343</v>
      </c>
      <c r="EN44" s="37">
        <f>Raw!BS45</f>
        <v>0.34200000000000003</v>
      </c>
      <c r="EO44" s="72">
        <f>(Raw!C45)/(Raw!CG45)</f>
        <v>0.29135711138610343</v>
      </c>
      <c r="EQ44" s="64">
        <f>(Raw!C45)/((Raw!CC45*1000)^(1/3))</f>
        <v>436.17269191504533</v>
      </c>
      <c r="ER44" s="64">
        <f>Raw!BZ45</f>
        <v>244.32568025589001</v>
      </c>
      <c r="ET44" s="64">
        <f>Raw!BN45</f>
        <v>2.8649972211977</v>
      </c>
      <c r="EU44" s="64">
        <f>Raw!BZ45</f>
        <v>244.32568025589001</v>
      </c>
      <c r="EW44" s="66">
        <f>Raw!AI45</f>
        <v>8.0259588494157305E-2</v>
      </c>
      <c r="EX44" s="66">
        <f>Raw!BZ45</f>
        <v>244.32568025589001</v>
      </c>
      <c r="EZ44" s="73">
        <f>Raw!AI45</f>
        <v>8.0259588494157305E-2</v>
      </c>
      <c r="FA44" s="66">
        <f>Raw!F45</f>
        <v>0.23296954029544401</v>
      </c>
      <c r="FB44" s="66">
        <f>Raw!G45</f>
        <v>5.3362864104401199E-2</v>
      </c>
      <c r="FD44" s="66">
        <f>(Raw!C45)/((Raw!CC45*1000)^(1/3))</f>
        <v>436.17269191504533</v>
      </c>
      <c r="FE44" s="66">
        <f>(Raw!BZ45)*(Raw!AI45)</f>
        <v>19.609478555892785</v>
      </c>
      <c r="FG44" s="59">
        <f>Raw!CJ45</f>
        <v>268.26312629411098</v>
      </c>
      <c r="FH44" s="59">
        <f>Raw!BR45</f>
        <v>258.65199999999999</v>
      </c>
      <c r="FJ44" s="25">
        <f>Raw!CB45</f>
        <v>13.853</v>
      </c>
      <c r="FK44" s="25">
        <f>(Raw!BR45)-(Raw!CJ45)</f>
        <v>-9.6111262941109885</v>
      </c>
      <c r="FM44" s="68" t="str">
        <f t="shared" si="77"/>
        <v xml:space="preserve"> </v>
      </c>
      <c r="FN44" s="68">
        <f>(Raw!C45)/((Raw!CC45*1000)^(1/3))</f>
        <v>436.17269191504533</v>
      </c>
      <c r="FO44" s="68">
        <f>(10^($FM$2*Raw!CB45))*(Raw!D45)</f>
        <v>9.9863436842689085E-2</v>
      </c>
      <c r="FP44" s="68">
        <f>(10^($FM$2*Raw!CB45))*(Raw!E45)</f>
        <v>2.0804425877400515E-2</v>
      </c>
      <c r="FR44" s="68" t="str">
        <f t="shared" si="78"/>
        <v xml:space="preserve"> </v>
      </c>
      <c r="FS44" s="74">
        <f>(Raw!C45)/((Raw!CC45*1000)^(1/3))</f>
        <v>436.17269191504533</v>
      </c>
      <c r="FT44" s="68">
        <f>(10^($FR$2*Raw!CB45))*(Raw!F45)</f>
        <v>0.18148057755237845</v>
      </c>
      <c r="FU44" s="68">
        <f>(10^($FR$2*Raw!CB45))*(Raw!G45)</f>
        <v>4.1569053985488776E-2</v>
      </c>
      <c r="FW44" s="68" t="str">
        <f t="shared" si="79"/>
        <v xml:space="preserve"> </v>
      </c>
      <c r="FX44" s="74">
        <f>(Raw!C45)/((Raw!CC45*1000)^(1/3))</f>
        <v>436.17269191504533</v>
      </c>
      <c r="FY44" s="74">
        <f>(10^($FW$2*Raw!CB45))*(Raw!BJ45)</f>
        <v>0.18472609614532404</v>
      </c>
      <c r="FZ44" s="74">
        <f>(10^($FW$2*Raw!CB45))*(Raw!BK45)</f>
        <v>0.27734662550252975</v>
      </c>
      <c r="GB44" s="68" t="str">
        <f t="shared" si="80"/>
        <v xml:space="preserve"> </v>
      </c>
      <c r="GC44" s="74">
        <f>IF(  ( (10^($FR$2*Raw!CB45))*(Raw!BM45) )/( (10^($FR$2*Raw!CB45))*(Raw!BL45))&lt;0.9,(Raw!C45)/((Raw!CC45*1000)^(1/3)) )</f>
        <v>436.17269191504533</v>
      </c>
      <c r="GD44" s="74">
        <f>IF(  ( (10^($FR$2*Raw!CB45))*(Raw!BM45) )/( (10^($FR$2*Raw!CB45))*(Raw!BL45))&lt;0.9, (10^($GB$2*Raw!CB45))*(Raw!BL45) )</f>
        <v>7.9113266386642795</v>
      </c>
      <c r="GE44" s="74">
        <f>IF( ( (10^($FR$2*Raw!CB45))*(Raw!BM45) )/( (10^($FR$2*Raw!CB45))*(Raw!BL45))&lt;0.9, (10^($FR$2*Raw!CB45))*(Raw!BM45) )</f>
        <v>4.8434517953781784</v>
      </c>
      <c r="GG44" s="68" t="str">
        <f t="shared" si="81"/>
        <v xml:space="preserve"> </v>
      </c>
      <c r="GH44" s="74">
        <f>IF( ( (10^($GG$2*Raw!CB45))*(Raw!BO45) )/( (10^($GG$2*Raw!CB45))*(Raw!BN45))&lt;0.5,(Raw!C45)/((Raw!CC45*1000)^(1/3)))</f>
        <v>436.17269191504533</v>
      </c>
      <c r="GI44" s="74">
        <f>IF( ( (10^($GG$2*Raw!CB45))*(Raw!BO45) )/( (10^($GG$2*Raw!CB45))*(Raw!BN45))&lt;0.5,(10^($GG$2*Raw!CB45))*(Raw!BN45))</f>
        <v>2.2880238916901523</v>
      </c>
      <c r="GJ44" s="74">
        <f>IF( ( (10^($GG$2*Raw!CB45))*(Raw!BO45) )/( (10^($GG$2*Raw!CB45))*(Raw!BN45))&lt;0.5,(10^($GG$2*Raw!CB45))*(Raw!BO45))</f>
        <v>0.93774447688885021</v>
      </c>
      <c r="GL44">
        <f>(Raw!C45)/((Raw!CC45*1000)^(1/3))</f>
        <v>436.17269191504533</v>
      </c>
      <c r="GM44" s="75">
        <f>Raw!U45</f>
        <v>0.1123046875</v>
      </c>
      <c r="GN44" s="75">
        <f>(LOG(Raw!CC45)+5)/25</f>
        <v>0.21782416813094391</v>
      </c>
      <c r="GO44">
        <f>(Raw!C45)/((Raw!CC45*1000)^(1/3))</f>
        <v>436.17269191504533</v>
      </c>
      <c r="GP44" s="75">
        <f>Raw!W45</f>
        <v>0.12451171875</v>
      </c>
      <c r="GR44">
        <f>(Raw!C45)/((Raw!CC45*1000)^(1/3))</f>
        <v>436.17269191504533</v>
      </c>
      <c r="GS44" s="75">
        <f>Raw!AE45</f>
        <v>0.13671875</v>
      </c>
      <c r="GU44">
        <f>(Raw!C45)/((Raw!CC45*1000)^(1/3))</f>
        <v>436.17269191504533</v>
      </c>
      <c r="GV44" s="75">
        <f>Raw!AG45</f>
        <v>0.205078125</v>
      </c>
      <c r="GX44">
        <f>(Raw!C45)/((Raw!CC45*1000)^(1/3))</f>
        <v>436.17269191504533</v>
      </c>
      <c r="GY44">
        <f>Raw!BQ45</f>
        <v>0.2</v>
      </c>
      <c r="HA44">
        <f>Raw!C45</f>
        <v>6140.3511224621298</v>
      </c>
      <c r="HB44" s="75">
        <f>Raw!U45</f>
        <v>0.1123046875</v>
      </c>
      <c r="HC44" s="4"/>
      <c r="HD44">
        <f>Raw!C45</f>
        <v>6140.3511224621298</v>
      </c>
      <c r="HE44" s="75">
        <f>Raw!W45</f>
        <v>0.12451171875</v>
      </c>
      <c r="HG44">
        <f>Raw!C45</f>
        <v>6140.3511224621298</v>
      </c>
      <c r="HH44" s="75">
        <f>Raw!AE45</f>
        <v>0.13671875</v>
      </c>
      <c r="HJ44">
        <f>Raw!C45</f>
        <v>6140.3511224621298</v>
      </c>
      <c r="HK44" s="75">
        <f>Raw!AG45</f>
        <v>0.205078125</v>
      </c>
      <c r="HM44">
        <f>Raw!C45</f>
        <v>6140.3511224621298</v>
      </c>
      <c r="HN44">
        <f>Raw!BQ45</f>
        <v>0.2</v>
      </c>
      <c r="HP44">
        <f>Raw!CC45*1000</f>
        <v>2790</v>
      </c>
      <c r="HQ44">
        <f>Raw!N45</f>
        <v>10.748733469945099</v>
      </c>
      <c r="HR44">
        <f>MIN(ABS(Raw!CB45)/100,0.3)</f>
        <v>0.13852999999999999</v>
      </c>
      <c r="HS44" t="str">
        <f>IF( Raw!CB45&gt;0,"@rgb(255,0,0)","@rgb(0,128,255)" )</f>
        <v>@rgb(255,0,0)</v>
      </c>
      <c r="HU44" t="str">
        <f t="shared" si="82"/>
        <v xml:space="preserve"> </v>
      </c>
      <c r="HV44" t="b">
        <f>IF(Raw!CC45&gt;7,(Raw!C45)/((Raw!CC45*1000)^(1/3)))</f>
        <v>0</v>
      </c>
      <c r="HW44" t="b">
        <f>IF(Raw!CC45&gt;7,(10^($FM$2*Raw!CB45))*(Raw!D45))</f>
        <v>0</v>
      </c>
      <c r="HX44" t="b">
        <f>IF(Raw!CC45&gt;7,(10^($HU$2*Raw!CB45))*(Raw!E45))</f>
        <v>0</v>
      </c>
      <c r="IA44" t="b">
        <f>IF(Raw!CC45&gt;7,(Raw!C45)/((Raw!CC45*1000)^(1/3)))</f>
        <v>0</v>
      </c>
      <c r="IB44" t="b">
        <f>IF(Raw!CC45&gt;7,(10^($HZ$2*Raw!CB45))*(Raw!F45))</f>
        <v>0</v>
      </c>
      <c r="IC44" t="b">
        <f>IF(Raw!CC45&gt;7,(10^($HZ$2*Raw!CB45))*(Raw!G45))</f>
        <v>0</v>
      </c>
      <c r="IF44" t="b">
        <f>IF(Raw!CC45&gt;7,(Raw!C45)/((Raw!CC45*1000)^(1/3)))</f>
        <v>0</v>
      </c>
      <c r="IG44" t="b">
        <f>IF(Raw!CC45&gt;7,(10^($IE$2*Raw!CB45))*(Raw!BJ45))</f>
        <v>0</v>
      </c>
      <c r="IH44" t="b">
        <f>IF(Raw!CC45&gt;7,(10^($IE$2*Raw!CB45))*(Raw!BK45))</f>
        <v>0</v>
      </c>
      <c r="IJ44" t="str">
        <f t="shared" si="83"/>
        <v xml:space="preserve"> </v>
      </c>
      <c r="IK44" t="b">
        <f>IF(Raw!CC45&gt;7,(Raw!C45)/((Raw!CC45*1000)^(1/3)))</f>
        <v>0</v>
      </c>
      <c r="IL44" t="b">
        <f>IF(Raw!CC45&gt;7,(10^($IJ$2*Raw!CB45))*(Raw!BL45))</f>
        <v>0</v>
      </c>
      <c r="IM44" t="b">
        <f>IF(Raw!CC45&gt;7,(10^($IJ$2*Raw!CB45))*(Raw!BM45))</f>
        <v>0</v>
      </c>
      <c r="IO44" t="str">
        <f t="shared" si="84"/>
        <v xml:space="preserve"> </v>
      </c>
      <c r="IP44" t="b">
        <f>IF(Raw!CC45&gt;7,(Raw!C45)/((Raw!CC45*1000)^(1/3)))</f>
        <v>0</v>
      </c>
      <c r="IQ44" t="b">
        <f>IF(Raw!CC45&gt;7,(10^($IO$2*Raw!CB45))*(Raw!BN45))</f>
        <v>0</v>
      </c>
      <c r="IR44" t="b">
        <f>IF(Raw!CC45&gt;7,(10^($IO$2*Raw!CB45))*(Raw!BO45))</f>
        <v>0</v>
      </c>
      <c r="IT44" s="68" t="str">
        <f t="shared" si="85"/>
        <v xml:space="preserve"> </v>
      </c>
      <c r="IU44" s="68">
        <f>IF(Raw!CC45&lt;3.5,(Raw!C45)/((Raw!CC45*1000)^(1/3)))</f>
        <v>436.17269191504533</v>
      </c>
      <c r="IV44" s="68">
        <f>IF(Raw!CC45&lt;3.5,(10^($IT$2*Raw!CB45))*(Raw!D45))</f>
        <v>0.10059877641187237</v>
      </c>
      <c r="IW44" s="68">
        <f>IF(Raw!CC45&lt;3.5,(10^($IT$2*Raw!CB45))*(Raw!E45))</f>
        <v>2.095761825736929E-2</v>
      </c>
      <c r="IY44" s="68" t="str">
        <f t="shared" si="86"/>
        <v xml:space="preserve"> </v>
      </c>
      <c r="IZ44" s="74">
        <f>IF(Raw!CC45&lt;3.5,(Raw!C45)/((Raw!CC45*1000)^(1/3)))</f>
        <v>436.17269191504533</v>
      </c>
      <c r="JA44" s="68">
        <f>IF(Raw!CC45&lt;3.5,(10^($IY$2*Raw!CB45))*(Raw!F45))</f>
        <v>0.18310870564697773</v>
      </c>
      <c r="JB44" s="68">
        <f>IF(Raw!CC45&lt;3.5,(10^($IY$2*Raw!CB45))*(Raw!G45))</f>
        <v>4.1941985048264102E-2</v>
      </c>
      <c r="JD44" s="68" t="str">
        <f t="shared" si="87"/>
        <v xml:space="preserve"> </v>
      </c>
      <c r="JE44" s="74">
        <f>IF(Raw!CC45&lt;3.5,(Raw!C45)/((Raw!CC45*1000)^(1/3)))</f>
        <v>436.17269191504533</v>
      </c>
      <c r="JF44" s="74">
        <f>IF(Raw!CC45&lt;3.5,(10^($JD$2*Raw!CB45))*(Raw!BJ45))</f>
        <v>0.1804168235538352</v>
      </c>
      <c r="JG44" s="74">
        <f>IF(Raw!CC45&lt;3.5,(10^($JD$2*Raw!CB45))*(Raw!BK45))</f>
        <v>0.27087671011667258</v>
      </c>
      <c r="JI44" s="68" t="str">
        <f t="shared" si="88"/>
        <v xml:space="preserve"> </v>
      </c>
      <c r="JJ44" s="74">
        <f>IF( AND( Raw!CC45&lt;3.5, ( (10^($JI$2*Raw!CB45))*(Raw!BM45) )/( (10^($JI$2*Raw!CB45))*(Raw!BL45))&lt;0.9 ),(Raw!C45)/((Raw!CC45*1000)^(1/3)) )</f>
        <v>436.17269191504533</v>
      </c>
      <c r="JK44" s="74">
        <f>IF( AND( Raw!CC45&lt;3.5, ( (10^($JI$2*Raw!CB45))*(Raw!BM45) )/( (10^($JI$2*Raw!CB45))*(Raw!BL45))&lt;0.9 ), (10^($JI$2*Raw!CB45))*(Raw!BL45) )</f>
        <v>8.5407599543129731</v>
      </c>
      <c r="JL44" s="74">
        <f>IF( AND( Raw!CC45&lt;3.5, ( (10^($JI$2*Raw!CB45))*(Raw!BM45) )/( (10^($JI$2*Raw!CB45))*(Raw!BL45))&lt;0.9 ), (10^($JI$2*Raw!CB45))*(Raw!BM45) )</f>
        <v>5.8166268240445946</v>
      </c>
      <c r="JN44" s="68" t="str">
        <f t="shared" si="89"/>
        <v xml:space="preserve"> </v>
      </c>
      <c r="JO44" s="74">
        <f>IF( AND( Raw!CC45&lt;3.5, ( (10^($JN$2*Raw!CB45))*(Raw!BO45) )/( (10^($JN$2*Raw!CB45))*(Raw!BN45))&lt;0.5 ),(Raw!C45)/((Raw!CC45*1000)^(1/3)))</f>
        <v>436.17269191504533</v>
      </c>
      <c r="JP44" s="74">
        <f>IF( AND( Raw!CC45&lt;3.5, ( (10^($JN$2*Raw!CB45))*(Raw!BO45) )/( (10^($JN$2*Raw!CB45))*(Raw!BN45))&lt;0.5 ),(10^($JN$2*Raw!CB45))*(Raw!BN45))</f>
        <v>2.7883619972204055</v>
      </c>
      <c r="JQ44" s="74">
        <f>IF( AND( Raw!CC45&lt;3.5, ( (10^($JN$2*Raw!CB45))*(Raw!BO45) )/( (10^($JN$2*Raw!CB45))*(Raw!BN45))&lt;0.5 ),(10^($JN$2*Raw!CB45))*(Raw!BO45))</f>
        <v>1.1428075869123375</v>
      </c>
      <c r="JS44">
        <v>90</v>
      </c>
      <c r="JW44">
        <v>90</v>
      </c>
      <c r="JX44">
        <v>1.7337566137566101</v>
      </c>
      <c r="JY44">
        <v>1.7337566137566101</v>
      </c>
      <c r="KA44">
        <v>90</v>
      </c>
      <c r="KB44">
        <v>1.7337566137566101</v>
      </c>
      <c r="KC44">
        <v>1.7337566137566101</v>
      </c>
      <c r="KQ44">
        <f>Raw!CC45*1000</f>
        <v>2790</v>
      </c>
      <c r="KR44">
        <f>Raw!N45</f>
        <v>10.748733469945099</v>
      </c>
      <c r="KS44">
        <f>(1/ABS(Raw!BL45))*2</f>
        <v>0.21906889107616348</v>
      </c>
      <c r="KU44">
        <f>Raw!CC45*1000</f>
        <v>2790</v>
      </c>
      <c r="KV44">
        <f>Raw!N45</f>
        <v>10.748733469945099</v>
      </c>
      <c r="KW44">
        <f>MIN(1/ABS(Raw!BN45)/2,0.8)</f>
        <v>0.1745202390775713</v>
      </c>
      <c r="KY44">
        <f>Raw!CC45*1000</f>
        <v>2790</v>
      </c>
      <c r="KZ44">
        <f>Raw!CP45</f>
        <v>11.285310041785401</v>
      </c>
      <c r="LA44">
        <f t="shared" si="66"/>
        <v>10.748733469945099</v>
      </c>
      <c r="NJ44" s="76"/>
      <c r="NV44" s="76"/>
      <c r="OH44" s="76"/>
      <c r="OT44" s="76"/>
      <c r="PF44" s="76"/>
      <c r="PR44" s="76"/>
      <c r="QD44" s="76"/>
      <c r="QP44" s="76"/>
      <c r="RB44" s="76"/>
      <c r="RN44" s="76"/>
      <c r="RZ44" s="76"/>
      <c r="SL44" s="76"/>
      <c r="SX44" s="76"/>
      <c r="TJ44" s="76"/>
      <c r="TV44" s="76"/>
      <c r="UF44">
        <f>IF(Raw!CC45&lt;3.5,Raw!C45)</f>
        <v>6140.3511224621298</v>
      </c>
      <c r="UH44">
        <f t="shared" si="95"/>
        <v>7380.2203914763077</v>
      </c>
      <c r="UI44">
        <f>UI3</f>
        <v>1</v>
      </c>
      <c r="UK44" t="b">
        <f>IF(Raw!CC45&gt;7,Raw!C45)</f>
        <v>0</v>
      </c>
      <c r="UM44">
        <f t="shared" si="96"/>
        <v>14345.881139057043</v>
      </c>
      <c r="UN44">
        <f>UN3</f>
        <v>1</v>
      </c>
      <c r="UP44">
        <f>Raw!C45</f>
        <v>6140.3511224621298</v>
      </c>
      <c r="UR44">
        <f t="shared" si="97"/>
        <v>14208.046706754618</v>
      </c>
      <c r="US44">
        <f>US3</f>
        <v>1</v>
      </c>
      <c r="UU44" t="str">
        <f t="shared" si="98"/>
        <v xml:space="preserve"> </v>
      </c>
      <c r="UV44" t="b">
        <f>IF(AND(Raw!BL45&lt;$UU$3,Raw!BL45&gt;$UU$4),(Raw!C45)/((Raw!CC45*1000)^(1/3)))</f>
        <v>0</v>
      </c>
      <c r="UW44" t="b">
        <f>IF(AND(Raw!BL45&lt;$UU$3,Raw!BL45&gt;$UU$4),(10^($UU$2*Raw!CB45))*(Raw!D45))</f>
        <v>0</v>
      </c>
      <c r="UX44" t="b">
        <f>IF(AND(Raw!BL45&lt;$UU$3,Raw!BL45&gt;$UU$4),(10^($FM$2*Raw!CB45))*(Raw!E45))</f>
        <v>0</v>
      </c>
      <c r="UZ44">
        <f>Raw!C45</f>
        <v>6140.3511224621298</v>
      </c>
      <c r="VA44">
        <f>((LOG10(Raw!CC46))+ABS(LOG10(MIN(Raw!CC$3:$CC243)))+0.3)/5</f>
        <v>0.48891484152192322</v>
      </c>
      <c r="VB44">
        <f>Raw!BQ45</f>
        <v>0.2</v>
      </c>
      <c r="VE44">
        <f>(Raw!C45)/((Raw!CC45)^(1/2))</f>
        <v>3676.1320596675237</v>
      </c>
      <c r="VF44">
        <f>((LOG10(Raw!CC46))+ABS(LOG10(MIN(Raw!CC$3:$CC243)))+0.3)/5</f>
        <v>0.48891484152192322</v>
      </c>
      <c r="VG44">
        <f>Raw!BQ45</f>
        <v>0.2</v>
      </c>
      <c r="VK44">
        <f>(Raw!C45)/((Raw!CC45)^(1/2))</f>
        <v>3676.1320596675237</v>
      </c>
      <c r="VL44">
        <f>Raw!BZ45</f>
        <v>244.32568025589001</v>
      </c>
      <c r="VM44">
        <f>MIN(Raw!BL46/150,0.6)</f>
        <v>4.9928449217385602E-2</v>
      </c>
      <c r="VO44">
        <f>(Raw!C45)/((Raw!CC45)^(1/2))</f>
        <v>3676.1320596675237</v>
      </c>
      <c r="VP44">
        <f>Raw!BZ45</f>
        <v>244.32568025589001</v>
      </c>
      <c r="VQ44">
        <f>MIN(Raw!BN46/50,0.6)</f>
        <v>3.1548284043822601E-2</v>
      </c>
      <c r="VS44">
        <f>(Raw!C45)/((Raw!CC45)^(1/2))</f>
        <v>3676.1320596675237</v>
      </c>
      <c r="VT44">
        <f>Raw!BZ45</f>
        <v>244.32568025589001</v>
      </c>
      <c r="VU44">
        <f>(LOG10(Raw!AS46)-LOG10(MIN(Raw!AS$3:AS$200)) + 0.1)/10</f>
        <v>0.49266355102098885</v>
      </c>
      <c r="VW44">
        <f>Raw!CB45</f>
        <v>13.853</v>
      </c>
      <c r="VX44">
        <f>IF(ABS((Raw!BR45)-(Raw!CJ45))=343.0818,16.89,ABS((Raw!BR45)-(Raw!CJ45)))</f>
        <v>9.6111262941109885</v>
      </c>
      <c r="VY44">
        <f>(LOG10(Raw!C46)-LOG10(MIN(Raw!C$3:C$200)))/2</f>
        <v>0.46631015996364766</v>
      </c>
      <c r="WA44" s="78">
        <v>38350</v>
      </c>
      <c r="WB44">
        <f t="shared" si="67"/>
        <v>12</v>
      </c>
      <c r="WF44">
        <v>0.15</v>
      </c>
      <c r="WG44">
        <f t="shared" si="68"/>
        <v>-0.82390874094431876</v>
      </c>
      <c r="WN44">
        <f t="shared" si="90"/>
        <v>8400</v>
      </c>
      <c r="WO44">
        <f t="shared" si="69"/>
        <v>0.75526438189440959</v>
      </c>
      <c r="WQ44">
        <f>Raw!BP45</f>
        <v>6.5000000000000002E-2</v>
      </c>
      <c r="WR44">
        <f>Raw!BZ45</f>
        <v>244.32568025589001</v>
      </c>
      <c r="WT44">
        <f>Raw!N45</f>
        <v>10.748733469945099</v>
      </c>
      <c r="WU44">
        <f>Raw!CP45</f>
        <v>11.285310041785401</v>
      </c>
      <c r="WV44">
        <f t="shared" si="70"/>
        <v>0.5365765718403015</v>
      </c>
      <c r="WX44">
        <f>Raw!C45</f>
        <v>6140.3511224621298</v>
      </c>
      <c r="WY44">
        <f>Raw!BP45</f>
        <v>6.5000000000000002E-2</v>
      </c>
      <c r="WZ44">
        <f>((LOG10(Raw!CC46))+ABS(LOG10(MIN(Raw!CC$3:$CC243)))+0.3)/5</f>
        <v>0.48891484152192322</v>
      </c>
      <c r="XD44">
        <f t="shared" si="91"/>
        <v>8400</v>
      </c>
      <c r="XE44">
        <f t="shared" si="71"/>
        <v>5.9441907050389139E-2</v>
      </c>
      <c r="XG44">
        <f>(Raw!C45)/((Raw!CC45)^(1/2))</f>
        <v>3676.1320596675237</v>
      </c>
      <c r="XH44">
        <f>Raw!BP45</f>
        <v>6.5000000000000002E-2</v>
      </c>
      <c r="XL44">
        <f t="shared" si="92"/>
        <v>8400</v>
      </c>
      <c r="XM44">
        <f t="shared" si="72"/>
        <v>0.36011593747947723</v>
      </c>
      <c r="XR44">
        <f>Raw!CB45</f>
        <v>13.853</v>
      </c>
      <c r="XS44">
        <f>IF(ABS((Raw!BR45)-(Raw!CJ45))=343.0818,16.89,(Raw!BR45)-(Raw!CJ45))</f>
        <v>-9.6111262941109885</v>
      </c>
      <c r="XT44">
        <f>(LOG10(Raw!C46)-LOG10(MIN(Raw!C$3:C$200)))/2</f>
        <v>0.46631015996364766</v>
      </c>
      <c r="XW44">
        <f t="shared" si="93"/>
        <v>8400</v>
      </c>
      <c r="XX44">
        <f t="shared" si="73"/>
        <v>2.6893293714742441</v>
      </c>
      <c r="YC44">
        <v>6140.3511224621298</v>
      </c>
      <c r="YD44">
        <f>Raw!CC45</f>
        <v>2.79</v>
      </c>
      <c r="YE44">
        <f>((LOG10(Raw!CC46))+ABS(LOG10(MIN(Raw!CC$3:$CC243)))+0.3)/5</f>
        <v>0.48891484152192322</v>
      </c>
      <c r="YF44">
        <v>86195.516425188005</v>
      </c>
      <c r="YG44">
        <v>813.19749893343703</v>
      </c>
      <c r="YH44">
        <v>14.197288505273301</v>
      </c>
      <c r="YI44">
        <v>0.36264678993688698</v>
      </c>
      <c r="YJ44">
        <v>1.01697952031033E-2</v>
      </c>
      <c r="YP44">
        <v>7</v>
      </c>
      <c r="YT44">
        <v>6140.3511224621298</v>
      </c>
      <c r="YU44">
        <v>2.79</v>
      </c>
      <c r="YV44" s="10">
        <v>-0.57412505011579695</v>
      </c>
      <c r="ZE44">
        <v>3427.47594099665</v>
      </c>
      <c r="ZF44">
        <v>3.5447706554930097E-2</v>
      </c>
      <c r="ZK44">
        <f t="shared" si="94"/>
        <v>8420</v>
      </c>
      <c r="ZL44" s="81">
        <f t="shared" si="74"/>
        <v>12248.289322405675</v>
      </c>
    </row>
    <row r="45" spans="1:688">
      <c r="A45" s="37">
        <f>Raw!CC46*1000</f>
        <v>2790</v>
      </c>
      <c r="B45" s="37">
        <f>Raw!N46</f>
        <v>6.8606697026001697</v>
      </c>
      <c r="C45" s="37">
        <f>Raw!O46</f>
        <v>0.10598670247674501</v>
      </c>
      <c r="E45" s="37">
        <f>(Raw!C46)/((Raw!CC46*1000)^(1/2))</f>
        <v>52.313910337250142</v>
      </c>
      <c r="F45" s="37">
        <f>Raw!N46</f>
        <v>6.8606697026001697</v>
      </c>
      <c r="G45" s="37">
        <f>Raw!O46</f>
        <v>0.10598670247674501</v>
      </c>
      <c r="I45" s="37">
        <f>(Raw!C46)/((Raw!CC46*1000)^(1/3))</f>
        <v>196.28384234664898</v>
      </c>
      <c r="J45" s="37">
        <f>Raw!N46</f>
        <v>6.8606697026001697</v>
      </c>
      <c r="K45" s="37">
        <f>Raw!O46</f>
        <v>0.10598670247674501</v>
      </c>
      <c r="M45" s="39">
        <f>Raw!CC46*1000</f>
        <v>2790</v>
      </c>
      <c r="N45" s="39">
        <f>1/(Raw!R46)</f>
        <v>5.2178343949044583</v>
      </c>
      <c r="O45" s="39">
        <f>IF(1/(Raw!R46-Raw!S46)-1/(Raw!R46+Raw!S46)&gt;0,1/(Raw!R46-Raw!S46)-1/(Raw!R46+Raw!S46),2)</f>
        <v>5.5965064247488705E-2</v>
      </c>
      <c r="Q45" s="39">
        <f>(Raw!C46)/((Raw!CC46*1000)^(1/2))</f>
        <v>52.313910337250142</v>
      </c>
      <c r="R45" s="39">
        <f>1/(Raw!R46)</f>
        <v>5.2178343949044583</v>
      </c>
      <c r="S45" s="39">
        <f>IF(1/(Raw!R46-Raw!S46)-1/(Raw!R46+Raw!S46)&gt;0,1/(Raw!R46-Raw!S46)-1/(Raw!R46+Raw!S46),2)</f>
        <v>5.5965064247488705E-2</v>
      </c>
      <c r="U45" s="39">
        <f>(Raw!C46)/((Raw!CC46*1000)^(1/3))</f>
        <v>196.28384234664898</v>
      </c>
      <c r="V45" s="39">
        <f>1/(Raw!R46)</f>
        <v>5.2178343949044583</v>
      </c>
      <c r="W45" s="39">
        <f>IF(1/(Raw!R46-Raw!S46)-1/(Raw!R46+Raw!S46)&gt;0,1/(Raw!R46-Raw!S46)-1/(Raw!R46+Raw!S46),2)</f>
        <v>5.5965064247488705E-2</v>
      </c>
      <c r="Y45" s="41">
        <f>Raw!CC46*1000</f>
        <v>2790</v>
      </c>
      <c r="Z45" s="41">
        <f>1/(Raw!AB46)</f>
        <v>6.8266666666666671</v>
      </c>
      <c r="AA45" s="41">
        <f>IF(1/(Raw!AB46-Raw!AC46)-1/(Raw!AB46+Raw!AC46)&gt;0,1/(Raw!AB46-Raw!AC46)-1/(Raw!AB46+Raw!AC46),5)</f>
        <v>20.319636333475984</v>
      </c>
      <c r="AC45" s="41">
        <f>(Raw!C46)/((Raw!CC46*1000)^(1/2))</f>
        <v>52.313910337250142</v>
      </c>
      <c r="AD45" s="41">
        <f>1/(Raw!AB46)</f>
        <v>6.8266666666666671</v>
      </c>
      <c r="AE45" s="41">
        <f>IF(1/(Raw!AB46-Raw!AC46)-1/(Raw!AB46+Raw!AC46)&gt;0,1/(Raw!AB46-Raw!AC46)-1/(Raw!AB46+Raw!AC46),5)</f>
        <v>20.319636333475984</v>
      </c>
      <c r="AG45" s="41">
        <f>(Raw!C46)/((Raw!CC46*1000)^(1/3))</f>
        <v>196.28384234664898</v>
      </c>
      <c r="AH45" s="41">
        <f>1/(Raw!AB46)</f>
        <v>6.8266666666666671</v>
      </c>
      <c r="AI45" s="41">
        <f>IF(1/(Raw!AB46-Raw!AC46)-1/(Raw!AB46+Raw!AC46)&gt;0,1/(Raw!AB46-Raw!AC46)-1/(Raw!AB46+Raw!AC46),5)</f>
        <v>20.319636333475984</v>
      </c>
      <c r="AK45" s="43">
        <f>Raw!CC46*1000</f>
        <v>2790</v>
      </c>
      <c r="AL45" s="43">
        <f>Raw!BL46</f>
        <v>7.4892673826078404</v>
      </c>
      <c r="AM45" s="43">
        <f>Raw!BM46</f>
        <v>5.85648399574072</v>
      </c>
      <c r="AO45" s="43">
        <f>(Raw!C46)/((Raw!CC46*1000)^(1/2))</f>
        <v>52.313910337250142</v>
      </c>
      <c r="AP45" s="43">
        <f>Raw!BL46</f>
        <v>7.4892673826078404</v>
      </c>
      <c r="AQ45" s="43">
        <f>Raw!BM46</f>
        <v>5.85648399574072</v>
      </c>
      <c r="AS45" s="43">
        <f>(Raw!C46)/((Raw!CC46*1000)^(1/3))</f>
        <v>196.28384234664898</v>
      </c>
      <c r="AT45" s="43">
        <f>Raw!BL46</f>
        <v>7.4892673826078404</v>
      </c>
      <c r="AU45" s="43">
        <f>Raw!BM46</f>
        <v>5.85648399574072</v>
      </c>
      <c r="AW45" s="21">
        <f>Raw!CC46*1000</f>
        <v>2790</v>
      </c>
      <c r="AX45" s="21">
        <f>Raw!BN46</f>
        <v>1.5774142021911299</v>
      </c>
      <c r="AY45" s="21">
        <f>Raw!BO46</f>
        <v>0.765655104664553</v>
      </c>
      <c r="BA45" s="21">
        <f>(Raw!C46)/((Raw!CC46*1000)^(1/2))</f>
        <v>52.313910337250142</v>
      </c>
      <c r="BB45" s="21">
        <f>Raw!BN46</f>
        <v>1.5774142021911299</v>
      </c>
      <c r="BC45" s="21">
        <f>Raw!BO46</f>
        <v>0.765655104664553</v>
      </c>
      <c r="BE45" s="21">
        <f>(Raw!C46)/((Raw!CC46*1000)^(1/3))</f>
        <v>196.28384234664898</v>
      </c>
      <c r="BF45" s="21">
        <f>Raw!BN46</f>
        <v>1.5774142021911299</v>
      </c>
      <c r="BG45" s="21">
        <f>Raw!BO46</f>
        <v>0.765655104664553</v>
      </c>
      <c r="BI45" s="46">
        <f>Raw!C46</f>
        <v>2763.24431587564</v>
      </c>
      <c r="BJ45" s="46">
        <f>(Raw!C46)/(Raw!CG46)</f>
        <v>0.29194340368469518</v>
      </c>
      <c r="BK45" s="46"/>
      <c r="BM45" s="47">
        <f>Raw!CC46*1000</f>
        <v>2790</v>
      </c>
      <c r="BN45" s="47">
        <f>(Raw!C46)/(Raw!CG46)</f>
        <v>0.29194340368469518</v>
      </c>
      <c r="BO45" s="47"/>
      <c r="BQ45" s="46">
        <f>(Raw!C46)/((Raw!CC46*1000)^(1/2))</f>
        <v>52.313910337250142</v>
      </c>
      <c r="BR45" s="47">
        <f>(Raw!C46)/(Raw!CG46)</f>
        <v>0.29194340368469518</v>
      </c>
      <c r="BS45" s="47"/>
      <c r="BU45" s="49">
        <f>(Raw!C46)/((Raw!CC46*1000)^(1/3))</f>
        <v>196.28384234664898</v>
      </c>
      <c r="BV45" s="49">
        <f>(Raw!C46)/(Raw!CG46)</f>
        <v>0.29194340368469518</v>
      </c>
      <c r="BW45" s="49"/>
      <c r="BY45" s="51">
        <f>Raw!C46</f>
        <v>2763.24431587564</v>
      </c>
      <c r="BZ45" s="51">
        <f>Raw!BS46</f>
        <v>0.34</v>
      </c>
      <c r="CA45" s="51"/>
      <c r="CG45" s="55"/>
      <c r="CH45" s="55" t="e">
        <f t="shared" si="42"/>
        <v>#N/A</v>
      </c>
      <c r="CI45" s="55" t="e">
        <f>CI3</f>
        <v>#N/A</v>
      </c>
      <c r="CK45" s="55"/>
      <c r="CL45" s="55" t="e">
        <f t="shared" si="43"/>
        <v>#N/A</v>
      </c>
      <c r="CM45" s="55" t="e">
        <f>CM3</f>
        <v>#N/A</v>
      </c>
      <c r="CO45" s="57"/>
      <c r="CP45" s="57" t="e">
        <f t="shared" si="44"/>
        <v>#N/A</v>
      </c>
      <c r="CQ45" s="57" t="e">
        <f>CQ3</f>
        <v>#N/A</v>
      </c>
      <c r="CS45" s="57"/>
      <c r="CT45" s="57" t="e">
        <f t="shared" si="45"/>
        <v>#N/A</v>
      </c>
      <c r="CU45" s="57" t="e">
        <f>CU3</f>
        <v>#N/A</v>
      </c>
      <c r="CW45" s="57"/>
      <c r="CX45" s="57" t="e">
        <f t="shared" si="46"/>
        <v>#N/A</v>
      </c>
      <c r="CY45" s="57" t="e">
        <f>CY3</f>
        <v>#N/A</v>
      </c>
      <c r="DA45" s="57"/>
      <c r="DB45" s="57" t="e">
        <f t="shared" si="47"/>
        <v>#N/A</v>
      </c>
      <c r="DC45" s="57" t="e">
        <f>DC3</f>
        <v>#N/A</v>
      </c>
      <c r="DE45" s="57"/>
      <c r="DF45" s="57" t="e">
        <f t="shared" si="48"/>
        <v>#N/A</v>
      </c>
      <c r="DG45" s="57" t="e">
        <f>DG3</f>
        <v>#N/A</v>
      </c>
      <c r="DI45" s="59">
        <f t="shared" si="75"/>
        <v>6460</v>
      </c>
      <c r="DJ45" s="59">
        <f t="shared" si="55"/>
        <v>8.412226059096481</v>
      </c>
      <c r="DL45" s="25">
        <f t="shared" si="76"/>
        <v>6460</v>
      </c>
      <c r="DM45" s="25">
        <f t="shared" si="56"/>
        <v>9.8849950157779318</v>
      </c>
      <c r="DO45" s="39">
        <f t="shared" si="57"/>
        <v>2790</v>
      </c>
      <c r="DP45" s="39">
        <f t="shared" si="58"/>
        <v>5.2178343949044583</v>
      </c>
      <c r="DQ45" s="39">
        <f t="shared" si="59"/>
        <v>5.5965064247488705E-2</v>
      </c>
      <c r="DS45" s="39">
        <f t="shared" si="60"/>
        <v>52.313910337250142</v>
      </c>
      <c r="DT45" s="39">
        <f t="shared" si="61"/>
        <v>5.2178343949044583</v>
      </c>
      <c r="DU45" s="39">
        <f t="shared" si="62"/>
        <v>5.5965064247488705E-2</v>
      </c>
      <c r="DW45" s="39">
        <f t="shared" si="63"/>
        <v>196.28384234664898</v>
      </c>
      <c r="DX45" s="39">
        <f t="shared" si="64"/>
        <v>5.2178343949044583</v>
      </c>
      <c r="DY45" s="39">
        <f t="shared" si="65"/>
        <v>5.5965064247488705E-2</v>
      </c>
      <c r="EA45" s="61">
        <f>Raw!N46</f>
        <v>6.8606697026001697</v>
      </c>
      <c r="EB45" s="61">
        <f>Raw!O46</f>
        <v>0.10598670247674501</v>
      </c>
      <c r="EC45" s="61">
        <f>1/Raw!R46</f>
        <v>5.2178343949044583</v>
      </c>
      <c r="ED45" s="61">
        <f>1/(Raw!R46-Raw!S46)-1/(Raw!R46+Raw!S46)</f>
        <v>5.5965064247488705E-2</v>
      </c>
      <c r="EF45" s="62">
        <f>Raw!N46</f>
        <v>6.8606697026001697</v>
      </c>
      <c r="EG45" s="61">
        <f>Raw!O46</f>
        <v>0.10598670247674501</v>
      </c>
      <c r="EH45" s="61">
        <f>1/Raw!AB46</f>
        <v>6.8266666666666671</v>
      </c>
      <c r="EI45" s="61">
        <f>1/(Raw!AB46-Raw!AC46)-1/(Raw!AB46+Raw!AC46)</f>
        <v>20.319636333475984</v>
      </c>
      <c r="EK45" s="37">
        <f>Raw!CB46</f>
        <v>9.7367000000000008</v>
      </c>
      <c r="EL45" s="72">
        <f>(Raw!C46)/(Raw!CG46)</f>
        <v>0.29194340368469518</v>
      </c>
      <c r="EN45" s="37">
        <f>Raw!BS46</f>
        <v>0.34</v>
      </c>
      <c r="EO45" s="72">
        <f>(Raw!C46)/(Raw!CG46)</f>
        <v>0.29194340368469518</v>
      </c>
      <c r="EQ45" s="64">
        <f>(Raw!C46)/((Raw!CC46*1000)^(1/3))</f>
        <v>196.28384234664898</v>
      </c>
      <c r="ER45" s="64">
        <f>Raw!BZ46</f>
        <v>460.71428561210598</v>
      </c>
      <c r="ET45" s="64">
        <f>Raw!BN46</f>
        <v>1.5774142021911299</v>
      </c>
      <c r="EU45" s="64">
        <f>Raw!BZ46</f>
        <v>460.71428561210598</v>
      </c>
      <c r="EW45" s="66">
        <f>Raw!AI46</f>
        <v>2.1868444591473302E-2</v>
      </c>
      <c r="EX45" s="66">
        <f>Raw!BZ46</f>
        <v>460.71428561210598</v>
      </c>
      <c r="EZ45" s="73">
        <f>Raw!AI46</f>
        <v>2.1868444591473302E-2</v>
      </c>
      <c r="FA45" s="66">
        <f>Raw!F46</f>
        <v>0.31642221655092401</v>
      </c>
      <c r="FB45" s="66">
        <f>Raw!G46</f>
        <v>0.164897340353611</v>
      </c>
      <c r="FD45" s="66">
        <f>(Raw!C46)/((Raw!CC46*1000)^(1/3))</f>
        <v>196.28384234664898</v>
      </c>
      <c r="FE45" s="66">
        <f>(Raw!BZ46)*(Raw!AI46)</f>
        <v>10.075104827408545</v>
      </c>
      <c r="FG45" s="59">
        <f>Raw!CJ46</f>
        <v>280.02746492112698</v>
      </c>
      <c r="FH45" s="59">
        <f>Raw!BR46</f>
        <v>277.93</v>
      </c>
      <c r="FJ45" s="25">
        <f>Raw!CB46</f>
        <v>9.7367000000000008</v>
      </c>
      <c r="FK45" s="25">
        <f>(Raw!BR46)-(Raw!CJ46)</f>
        <v>-2.0974649211269707</v>
      </c>
      <c r="FM45" s="68" t="str">
        <f t="shared" si="77"/>
        <v xml:space="preserve"> </v>
      </c>
      <c r="FN45" s="68">
        <f>(Raw!C46)/((Raw!CC46*1000)^(1/3))</f>
        <v>196.28384234664898</v>
      </c>
      <c r="FO45" s="68">
        <f>(10^($FM$2*Raw!CB46))*(Raw!D46)</f>
        <v>0.16768151040878543</v>
      </c>
      <c r="FP45" s="68">
        <f>(10^($FM$2*Raw!CB46))*(Raw!E46)</f>
        <v>6.9220924486315796E-2</v>
      </c>
      <c r="FR45" s="68" t="str">
        <f t="shared" si="78"/>
        <v xml:space="preserve"> </v>
      </c>
      <c r="FS45" s="74">
        <f>(Raw!C46)/((Raw!CC46*1000)^(1/3))</f>
        <v>196.28384234664898</v>
      </c>
      <c r="FT45" s="68">
        <f>(10^($FR$2*Raw!CB46))*(Raw!F46)</f>
        <v>0.26547804295684291</v>
      </c>
      <c r="FU45" s="68">
        <f>(10^($FR$2*Raw!CB46))*(Raw!G46)</f>
        <v>0.13834876603495322</v>
      </c>
      <c r="FW45" s="68" t="str">
        <f t="shared" si="79"/>
        <v xml:space="preserve"> </v>
      </c>
      <c r="FX45" s="74">
        <f>(Raw!C46)/((Raw!CC46*1000)^(1/3))</f>
        <v>196.28384234664898</v>
      </c>
      <c r="FY45" s="74">
        <f>(10^($FW$2*Raw!CB46))*(Raw!BJ46)</f>
        <v>0.36611470298288984</v>
      </c>
      <c r="FZ45" s="74">
        <f>(10^($FW$2*Raw!CB46))*(Raw!BK46)</f>
        <v>3.5285733949579456</v>
      </c>
      <c r="GB45" s="68" t="str">
        <f t="shared" si="80"/>
        <v xml:space="preserve"> </v>
      </c>
      <c r="GC45" s="74">
        <f>IF(  ( (10^($FR$2*Raw!CB46))*(Raw!BM46) )/( (10^($FR$2*Raw!CB46))*(Raw!BL46))&lt;0.9,(Raw!C46)/((Raw!CC46*1000)^(1/3)) )</f>
        <v>196.28384234664898</v>
      </c>
      <c r="GD45" s="74">
        <f>IF(  ( (10^($FR$2*Raw!CB46))*(Raw!BM46) )/( (10^($FR$2*Raw!CB46))*(Raw!BL46))&lt;0.9, (10^($GB$2*Raw!CB46))*(Raw!BL46) )</f>
        <v>6.7720717856376531</v>
      </c>
      <c r="GE45" s="74">
        <f>IF( ( (10^($FR$2*Raw!CB46))*(Raw!BM46) )/( (10^($FR$2*Raw!CB46))*(Raw!BL46))&lt;0.9, (10^($FR$2*Raw!CB46))*(Raw!BM46) )</f>
        <v>4.9135864312710114</v>
      </c>
      <c r="GG45" s="68" t="str">
        <f t="shared" si="81"/>
        <v xml:space="preserve"> </v>
      </c>
      <c r="GH45" s="74">
        <f>IF( ( (10^($GG$2*Raw!CB46))*(Raw!BO46) )/( (10^($GG$2*Raw!CB46))*(Raw!BN46))&lt;0.5,(Raw!C46)/((Raw!CC46*1000)^(1/3)))</f>
        <v>196.28384234664898</v>
      </c>
      <c r="GI45" s="74">
        <f>IF( ( (10^($GG$2*Raw!CB46))*(Raw!BO46) )/( (10^($GG$2*Raw!CB46))*(Raw!BN46))&lt;0.5,(10^($GG$2*Raw!CB46))*(Raw!BN46))</f>
        <v>1.3467966010077264</v>
      </c>
      <c r="GJ45" s="74">
        <f>IF( ( (10^($GG$2*Raw!CB46))*(Raw!BO46) )/( (10^($GG$2*Raw!CB46))*(Raw!BN46))&lt;0.5,(10^($GG$2*Raw!CB46))*(Raw!BO46))</f>
        <v>0.65371650076058474</v>
      </c>
      <c r="GL45">
        <f>(Raw!C46)/((Raw!CC46*1000)^(1/3))</f>
        <v>196.28384234664898</v>
      </c>
      <c r="GM45" s="75">
        <f>Raw!U46</f>
        <v>0.196533203125</v>
      </c>
      <c r="GN45" s="75">
        <f>(LOG(Raw!CC46)+5)/25</f>
        <v>0.21782416813094391</v>
      </c>
      <c r="GO45">
        <f>(Raw!C46)/((Raw!CC46*1000)^(1/3))</f>
        <v>196.28384234664898</v>
      </c>
      <c r="GP45" s="75">
        <f>Raw!W46</f>
        <v>0.201416015625</v>
      </c>
      <c r="GR45">
        <f>(Raw!C46)/((Raw!CC46*1000)^(1/3))</f>
        <v>196.28384234664898</v>
      </c>
      <c r="GS45" s="75">
        <f>Raw!AE46</f>
        <v>0.224609375</v>
      </c>
      <c r="GU45">
        <f>(Raw!C46)/((Raw!CC46*1000)^(1/3))</f>
        <v>196.28384234664898</v>
      </c>
      <c r="GV45" s="75">
        <f>Raw!AG46</f>
        <v>0.2734375</v>
      </c>
      <c r="GX45">
        <f>(Raw!C46)/((Raw!CC46*1000)^(1/3))</f>
        <v>196.28384234664898</v>
      </c>
      <c r="GY45">
        <f>Raw!BQ46</f>
        <v>3.1</v>
      </c>
      <c r="HA45">
        <f>Raw!C46</f>
        <v>2763.24431587564</v>
      </c>
      <c r="HB45" s="75">
        <f>Raw!U46</f>
        <v>0.196533203125</v>
      </c>
      <c r="HC45" s="4"/>
      <c r="HD45">
        <f>Raw!C46</f>
        <v>2763.24431587564</v>
      </c>
      <c r="HE45" s="75">
        <f>Raw!W46</f>
        <v>0.201416015625</v>
      </c>
      <c r="HG45">
        <f>Raw!C46</f>
        <v>2763.24431587564</v>
      </c>
      <c r="HH45" s="75">
        <f>Raw!AE46</f>
        <v>0.224609375</v>
      </c>
      <c r="HJ45">
        <f>Raw!C46</f>
        <v>2763.24431587564</v>
      </c>
      <c r="HK45" s="75">
        <f>Raw!AG46</f>
        <v>0.2734375</v>
      </c>
      <c r="HM45">
        <f>Raw!C46</f>
        <v>2763.24431587564</v>
      </c>
      <c r="HN45">
        <f>Raw!BQ46</f>
        <v>3.1</v>
      </c>
      <c r="HP45">
        <f>Raw!CC46*1000</f>
        <v>2790</v>
      </c>
      <c r="HQ45">
        <f>Raw!N46</f>
        <v>6.8606697026001697</v>
      </c>
      <c r="HR45">
        <f>MIN(ABS(Raw!CB46)/100,0.3)</f>
        <v>9.7367000000000009E-2</v>
      </c>
      <c r="HS45" t="str">
        <f>IF( Raw!CB46&gt;0,"@rgb(255,0,0)","@rgb(0,128,255)" )</f>
        <v>@rgb(255,0,0)</v>
      </c>
      <c r="HU45" t="str">
        <f t="shared" si="82"/>
        <v xml:space="preserve"> </v>
      </c>
      <c r="HV45" t="b">
        <f>IF(Raw!CC46&gt;7,(Raw!C46)/((Raw!CC46*1000)^(1/3)))</f>
        <v>0</v>
      </c>
      <c r="HW45" t="b">
        <f>IF(Raw!CC46&gt;7,(10^($FM$2*Raw!CB46))*(Raw!D46))</f>
        <v>0</v>
      </c>
      <c r="HX45" t="b">
        <f>IF(Raw!CC46&gt;7,(10^($HU$2*Raw!CB46))*(Raw!E46))</f>
        <v>0</v>
      </c>
      <c r="IA45" t="b">
        <f>IF(Raw!CC46&gt;7,(Raw!C46)/((Raw!CC46*1000)^(1/3)))</f>
        <v>0</v>
      </c>
      <c r="IB45" t="b">
        <f>IF(Raw!CC46&gt;7,(10^($HZ$2*Raw!CB46))*(Raw!F46))</f>
        <v>0</v>
      </c>
      <c r="IC45" t="b">
        <f>IF(Raw!CC46&gt;7,(10^($HZ$2*Raw!CB46))*(Raw!G46))</f>
        <v>0</v>
      </c>
      <c r="IF45" t="b">
        <f>IF(Raw!CC46&gt;7,(Raw!C46)/((Raw!CC46*1000)^(1/3)))</f>
        <v>0</v>
      </c>
      <c r="IG45" t="b">
        <f>IF(Raw!CC46&gt;7,(10^($IE$2*Raw!CB46))*(Raw!BJ46))</f>
        <v>0</v>
      </c>
      <c r="IH45" t="b">
        <f>IF(Raw!CC46&gt;7,(10^($IE$2*Raw!CB46))*(Raw!BK46))</f>
        <v>0</v>
      </c>
      <c r="IJ45" t="str">
        <f t="shared" si="83"/>
        <v xml:space="preserve"> </v>
      </c>
      <c r="IK45" t="b">
        <f>IF(Raw!CC46&gt;7,(Raw!C46)/((Raw!CC46*1000)^(1/3)))</f>
        <v>0</v>
      </c>
      <c r="IL45" t="b">
        <f>IF(Raw!CC46&gt;7,(10^($IJ$2*Raw!CB46))*(Raw!BL46))</f>
        <v>0</v>
      </c>
      <c r="IM45" t="b">
        <f>IF(Raw!CC46&gt;7,(10^($IJ$2*Raw!CB46))*(Raw!BM46))</f>
        <v>0</v>
      </c>
      <c r="IO45" t="str">
        <f t="shared" si="84"/>
        <v xml:space="preserve"> </v>
      </c>
      <c r="IP45" t="b">
        <f>IF(Raw!CC46&gt;7,(Raw!C46)/((Raw!CC46*1000)^(1/3)))</f>
        <v>0</v>
      </c>
      <c r="IQ45" t="b">
        <f>IF(Raw!CC46&gt;7,(10^($IO$2*Raw!CB46))*(Raw!BN46))</f>
        <v>0</v>
      </c>
      <c r="IR45" t="b">
        <f>IF(Raw!CC46&gt;7,(10^($IO$2*Raw!CB46))*(Raw!BO46))</f>
        <v>0</v>
      </c>
      <c r="IT45" s="68" t="str">
        <f t="shared" si="85"/>
        <v xml:space="preserve"> </v>
      </c>
      <c r="IU45" s="68">
        <f>IF(Raw!CC46&lt;3.5,(Raw!C46)/((Raw!CC46*1000)^(1/3)))</f>
        <v>196.28384234664898</v>
      </c>
      <c r="IV45" s="68">
        <f>IF(Raw!CC46&lt;3.5,(10^($IT$2*Raw!CB46))*(Raw!D46))</f>
        <v>0.1685483938207534</v>
      </c>
      <c r="IW45" s="68">
        <f>IF(Raw!CC46&lt;3.5,(10^($IT$2*Raw!CB46))*(Raw!E46))</f>
        <v>6.9578784282855008E-2</v>
      </c>
      <c r="IY45" s="68" t="str">
        <f t="shared" si="86"/>
        <v xml:space="preserve"> </v>
      </c>
      <c r="IZ45" s="74">
        <f>IF(Raw!CC46&lt;3.5,(Raw!C46)/((Raw!CC46*1000)^(1/3)))</f>
        <v>196.28384234664898</v>
      </c>
      <c r="JA45" s="68">
        <f>IF(Raw!CC46&lt;3.5,(10^($IY$2*Raw!CB46))*(Raw!F46))</f>
        <v>0.2671498185004314</v>
      </c>
      <c r="JB45" s="68">
        <f>IF(Raw!CC46&lt;3.5,(10^($IY$2*Raw!CB46))*(Raw!G46))</f>
        <v>0.1392199796425527</v>
      </c>
      <c r="JD45" s="68" t="str">
        <f t="shared" si="87"/>
        <v xml:space="preserve"> </v>
      </c>
      <c r="JE45" s="74">
        <f>IF(Raw!CC46&lt;3.5,(Raw!C46)/((Raw!CC46*1000)^(1/3)))</f>
        <v>196.28384234664898</v>
      </c>
      <c r="JF45" s="74">
        <f>IF(Raw!CC46&lt;3.5,(10^($JD$2*Raw!CB46))*(Raw!BJ46))</f>
        <v>0.3600907888940813</v>
      </c>
      <c r="JG45" s="74">
        <f>IF(Raw!CC46&lt;3.5,(10^($JD$2*Raw!CB46))*(Raw!BK46))</f>
        <v>3.4705155709642566</v>
      </c>
      <c r="JI45" s="68" t="str">
        <f t="shared" si="88"/>
        <v xml:space="preserve"> </v>
      </c>
      <c r="JJ45" s="74">
        <f>IF( AND( Raw!CC46&lt;3.5, ( (10^($JI$2*Raw!CB46))*(Raw!BM46) )/( (10^($JI$2*Raw!CB46))*(Raw!BL46))&lt;0.9 ),(Raw!C46)/((Raw!CC46*1000)^(1/3)) )</f>
        <v>196.28384234664898</v>
      </c>
      <c r="JK45" s="74">
        <f>IF( AND( Raw!CC46&lt;3.5, ( (10^($JI$2*Raw!CB46))*(Raw!BM46) )/( (10^($JI$2*Raw!CB46))*(Raw!BL46))&lt;0.9 ), (10^($JI$2*Raw!CB46))*(Raw!BL46) )</f>
        <v>7.1464380463133139</v>
      </c>
      <c r="JL45" s="74">
        <f>IF( AND( Raw!CC46&lt;3.5, ( (10^($JI$2*Raw!CB46))*(Raw!BM46) )/( (10^($JI$2*Raw!CB46))*(Raw!BL46))&lt;0.9 ), (10^($JI$2*Raw!CB46))*(Raw!BM46) )</f>
        <v>5.5883970896780628</v>
      </c>
      <c r="JN45" s="68" t="str">
        <f t="shared" si="89"/>
        <v xml:space="preserve"> </v>
      </c>
      <c r="JO45" s="74">
        <f>IF( AND( Raw!CC46&lt;3.5, ( (10^($JN$2*Raw!CB46))*(Raw!BO46) )/( (10^($JN$2*Raw!CB46))*(Raw!BN46))&lt;0.5 ),(Raw!C46)/((Raw!CC46*1000)^(1/3)))</f>
        <v>196.28384234664898</v>
      </c>
      <c r="JP45" s="74">
        <f>IF( AND( Raw!CC46&lt;3.5, ( (10^($JN$2*Raw!CB46))*(Raw!BO46) )/( (10^($JN$2*Raw!CB46))*(Raw!BN46))&lt;0.5 ),(10^($JN$2*Raw!CB46))*(Raw!BN46))</f>
        <v>1.5476385951611782</v>
      </c>
      <c r="JQ45" s="74">
        <f>IF( AND( Raw!CC46&lt;3.5, ( (10^($JN$2*Raw!CB46))*(Raw!BO46) )/( (10^($JN$2*Raw!CB46))*(Raw!BN46))&lt;0.5 ),(10^($JN$2*Raw!CB46))*(Raw!BO46))</f>
        <v>0.75120243555247035</v>
      </c>
      <c r="JS45">
        <v>940</v>
      </c>
      <c r="JW45">
        <v>940</v>
      </c>
      <c r="JX45">
        <v>3.7577981651376202</v>
      </c>
      <c r="JY45">
        <v>3.7577981651376202</v>
      </c>
      <c r="KA45">
        <v>940</v>
      </c>
      <c r="KB45">
        <v>3.7577981651376202</v>
      </c>
      <c r="KC45">
        <v>3.7577981651376202</v>
      </c>
      <c r="KQ45">
        <f>Raw!CC46*1000</f>
        <v>2790</v>
      </c>
      <c r="KR45">
        <f>Raw!N46</f>
        <v>6.8606697026001697</v>
      </c>
      <c r="KS45">
        <f>(1/ABS(Raw!BL46))*2</f>
        <v>0.2670488177047271</v>
      </c>
      <c r="KU45">
        <f>Raw!CC46*1000</f>
        <v>2790</v>
      </c>
      <c r="KV45">
        <f>Raw!N46</f>
        <v>6.8606697026001697</v>
      </c>
      <c r="KW45">
        <f>MIN(1/ABS(Raw!BN46)/2,0.8)</f>
        <v>0.31697445053142531</v>
      </c>
      <c r="KY45">
        <f>Raw!CC46*1000</f>
        <v>2790</v>
      </c>
      <c r="KZ45">
        <f>Raw!CP46</f>
        <v>7.0973766334459398</v>
      </c>
      <c r="LA45">
        <f t="shared" si="66"/>
        <v>6.8606697026001697</v>
      </c>
      <c r="NJ45" s="76"/>
      <c r="NV45" s="76"/>
      <c r="OH45" s="76"/>
      <c r="OT45" s="76"/>
      <c r="PF45" s="76"/>
      <c r="PR45" s="76"/>
      <c r="QD45" s="76"/>
      <c r="QP45" s="76"/>
      <c r="RB45" s="76"/>
      <c r="RN45" s="76"/>
      <c r="RZ45" s="76"/>
      <c r="SL45" s="76"/>
      <c r="SX45" s="76"/>
      <c r="TJ45" s="76"/>
      <c r="TV45" s="76"/>
      <c r="UF45">
        <f>IF(Raw!CC46&lt;3.5,Raw!C46)</f>
        <v>2763.24431587564</v>
      </c>
      <c r="UH45">
        <f t="shared" si="95"/>
        <v>7552.3550351708518</v>
      </c>
      <c r="UI45">
        <f>UI3</f>
        <v>1</v>
      </c>
      <c r="UK45" t="b">
        <f>IF(Raw!CC46&gt;7,Raw!C46)</f>
        <v>0</v>
      </c>
      <c r="UM45">
        <f t="shared" si="96"/>
        <v>14669.233194982226</v>
      </c>
      <c r="UN45">
        <f>UN3</f>
        <v>1</v>
      </c>
      <c r="UP45">
        <f>Raw!C46</f>
        <v>2763.24431587564</v>
      </c>
      <c r="UR45">
        <f t="shared" si="97"/>
        <v>14546.713699602291</v>
      </c>
      <c r="US45">
        <f>US3</f>
        <v>1</v>
      </c>
      <c r="UU45" t="str">
        <f t="shared" si="98"/>
        <v xml:space="preserve"> </v>
      </c>
      <c r="UV45" t="b">
        <f>IF(AND(Raw!BL46&lt;$UU$3,Raw!BL46&gt;$UU$4),(Raw!C46)/((Raw!CC46*1000)^(1/3)))</f>
        <v>0</v>
      </c>
      <c r="UW45" t="b">
        <f>IF(AND(Raw!BL46&lt;$UU$3,Raw!BL46&gt;$UU$4),(10^($UU$2*Raw!CB46))*(Raw!D46))</f>
        <v>0</v>
      </c>
      <c r="UX45" t="b">
        <f>IF(AND(Raw!BL46&lt;$UU$3,Raw!BL46&gt;$UU$4),(10^($FM$2*Raw!CB46))*(Raw!E46))</f>
        <v>0</v>
      </c>
      <c r="UZ45">
        <f>Raw!C46</f>
        <v>2763.24431587564</v>
      </c>
      <c r="VA45">
        <f>((LOG10(Raw!CC47))+ABS(LOG10(MIN(Raw!CC$3:$CC244)))+0.3)/5</f>
        <v>0.48891484152192322</v>
      </c>
      <c r="VB45">
        <f>Raw!BQ46</f>
        <v>3.1</v>
      </c>
      <c r="VE45">
        <f>(Raw!C46)/((Raw!CC46)^(1/2))</f>
        <v>1654.3110997553777</v>
      </c>
      <c r="VF45">
        <f>((LOG10(Raw!CC47))+ABS(LOG10(MIN(Raw!CC$3:$CC244)))+0.3)/5</f>
        <v>0.48891484152192322</v>
      </c>
      <c r="VG45">
        <f>Raw!BQ46</f>
        <v>3.1</v>
      </c>
      <c r="VK45">
        <f>(Raw!C46)/((Raw!CC46)^(1/2))</f>
        <v>1654.3110997553777</v>
      </c>
      <c r="VL45">
        <f>Raw!BZ46</f>
        <v>460.71428561210598</v>
      </c>
      <c r="VM45">
        <f>MIN(Raw!BL47/150,0.6)</f>
        <v>0.27513562299665001</v>
      </c>
      <c r="VO45">
        <f>(Raw!C46)/((Raw!CC46)^(1/2))</f>
        <v>1654.3110997553777</v>
      </c>
      <c r="VP45">
        <f>Raw!BZ46</f>
        <v>460.71428561210598</v>
      </c>
      <c r="VQ45">
        <f>MIN(Raw!BN47/50,0.6)</f>
        <v>0.22864861535015801</v>
      </c>
      <c r="VS45">
        <f>(Raw!C46)/((Raw!CC46)^(1/2))</f>
        <v>1654.3110997553777</v>
      </c>
      <c r="VT45">
        <f>Raw!BZ46</f>
        <v>460.71428561210598</v>
      </c>
      <c r="VU45">
        <f>(LOG10(Raw!AS47)-LOG10(MIN(Raw!AS$3:AS$200)) + 0.1)/10</f>
        <v>0.46832405782169895</v>
      </c>
      <c r="VW45">
        <f>Raw!CB46</f>
        <v>9.7367000000000008</v>
      </c>
      <c r="VX45">
        <f>IF(ABS((Raw!BR46)-(Raw!CJ46))=343.0818,16.89,ABS((Raw!BR46)-(Raw!CJ46)))</f>
        <v>2.0974649211269707</v>
      </c>
      <c r="VY45">
        <f>(LOG10(Raw!C47)-LOG10(MIN(Raw!C$3:C$200)))/2</f>
        <v>0.43698765493332026</v>
      </c>
      <c r="WA45" s="78">
        <v>38332</v>
      </c>
      <c r="WB45">
        <f t="shared" si="67"/>
        <v>12</v>
      </c>
      <c r="WF45">
        <v>0.09</v>
      </c>
      <c r="WG45">
        <f t="shared" si="68"/>
        <v>-1.0457574905606752</v>
      </c>
      <c r="WN45">
        <f t="shared" si="90"/>
        <v>8600</v>
      </c>
      <c r="WO45">
        <f t="shared" si="69"/>
        <v>0.73091551468870442</v>
      </c>
      <c r="WQ45">
        <f>Raw!BP46</f>
        <v>0.1</v>
      </c>
      <c r="WR45">
        <f>Raw!BZ46</f>
        <v>460.71428561210598</v>
      </c>
      <c r="WT45">
        <f>Raw!N46</f>
        <v>6.8606697026001697</v>
      </c>
      <c r="WU45">
        <f>Raw!CP46</f>
        <v>7.0973766334459398</v>
      </c>
      <c r="WV45">
        <f t="shared" si="70"/>
        <v>0.2367069308457701</v>
      </c>
      <c r="WX45">
        <f>Raw!C46</f>
        <v>2763.24431587564</v>
      </c>
      <c r="WY45">
        <f>Raw!BP46</f>
        <v>0.1</v>
      </c>
      <c r="WZ45">
        <f>((LOG10(Raw!CC47))+ABS(LOG10(MIN(Raw!CC$3:$CC244)))+0.3)/5</f>
        <v>0.48891484152192322</v>
      </c>
      <c r="XD45">
        <f t="shared" si="91"/>
        <v>8600</v>
      </c>
      <c r="XE45">
        <f t="shared" si="71"/>
        <v>5.9331702842535118E-2</v>
      </c>
      <c r="XG45">
        <f>(Raw!C46)/((Raw!CC46)^(1/2))</f>
        <v>1654.3110997553777</v>
      </c>
      <c r="XH45">
        <f>Raw!BP46</f>
        <v>0.1</v>
      </c>
      <c r="XL45">
        <f t="shared" si="92"/>
        <v>8600</v>
      </c>
      <c r="XM45">
        <f t="shared" si="72"/>
        <v>0.35499692051297138</v>
      </c>
      <c r="XR45">
        <f>Raw!CB46</f>
        <v>9.7367000000000008</v>
      </c>
      <c r="XS45">
        <f>IF(ABS((Raw!BR46)-(Raw!CJ46))=343.0818,16.89,(Raw!BR46)-(Raw!CJ46))</f>
        <v>-2.0974649211269707</v>
      </c>
      <c r="XT45">
        <f>(LOG10(Raw!C47)-LOG10(MIN(Raw!C$3:C$200)))/2</f>
        <v>0.43698765493332026</v>
      </c>
      <c r="XW45">
        <f t="shared" si="93"/>
        <v>8600</v>
      </c>
      <c r="XX45">
        <f t="shared" si="73"/>
        <v>2.6105959945360269</v>
      </c>
      <c r="YC45">
        <v>2763.24431587564</v>
      </c>
      <c r="YD45">
        <f>Raw!CC46</f>
        <v>2.79</v>
      </c>
      <c r="YE45">
        <f>((LOG10(Raw!CC47))+ABS(LOG10(MIN(Raw!CC$3:$CC244)))+0.3)/5</f>
        <v>0.48891484152192322</v>
      </c>
      <c r="YF45">
        <v>3.5296544852068701</v>
      </c>
      <c r="YG45">
        <v>0.35628681564568299</v>
      </c>
      <c r="YH45">
        <v>4.6144228615302103E-2</v>
      </c>
      <c r="YI45">
        <v>6.6879209445514501E-3</v>
      </c>
      <c r="YJ45">
        <v>8.6716610135247096E-4</v>
      </c>
      <c r="YP45">
        <v>1</v>
      </c>
      <c r="YT45">
        <v>2763.24431587564</v>
      </c>
      <c r="YU45">
        <v>2.79</v>
      </c>
      <c r="YV45" s="79">
        <v>1.12617043006578E-7</v>
      </c>
      <c r="ZE45">
        <v>5430.6</v>
      </c>
      <c r="ZF45">
        <v>2.26155298207077</v>
      </c>
      <c r="ZK45">
        <f t="shared" si="94"/>
        <v>8620</v>
      </c>
      <c r="ZL45" s="81">
        <f t="shared" si="74"/>
        <v>12343.237844277675</v>
      </c>
    </row>
    <row r="46" spans="1:688">
      <c r="A46" s="37">
        <f>Raw!CC47*1000</f>
        <v>2790</v>
      </c>
      <c r="B46" s="37">
        <f>Raw!N47</f>
        <v>7.13113914947178</v>
      </c>
      <c r="C46" s="37">
        <f>Raw!O47</f>
        <v>0.37393647443974498</v>
      </c>
      <c r="E46" s="37">
        <f>(Raw!C47)/((Raw!CC47*1000)^(1/2))</f>
        <v>45.705890373526998</v>
      </c>
      <c r="F46" s="37">
        <f>Raw!N47</f>
        <v>7.13113914947178</v>
      </c>
      <c r="G46" s="37">
        <f>Raw!O47</f>
        <v>0.37393647443974498</v>
      </c>
      <c r="I46" s="37">
        <f>(Raw!C47)/((Raw!CC47*1000)^(1/3))</f>
        <v>171.49029240130338</v>
      </c>
      <c r="J46" s="37">
        <f>Raw!N47</f>
        <v>7.13113914947178</v>
      </c>
      <c r="K46" s="37">
        <f>Raw!O47</f>
        <v>0.37393647443974498</v>
      </c>
      <c r="M46" s="39">
        <f>Raw!CC47*1000</f>
        <v>2790</v>
      </c>
      <c r="N46" s="39">
        <f>1/(Raw!R47)</f>
        <v>13.003174603174603</v>
      </c>
      <c r="O46" s="39">
        <f>IF(1/(Raw!R47-Raw!S47)-1/(Raw!R47+Raw!S47)&gt;0,1/(Raw!R47-Raw!S47)-1/(Raw!R47+Raw!S47),2)</f>
        <v>1.6402145915440869E-2</v>
      </c>
      <c r="Q46" s="39">
        <f>(Raw!C47)/((Raw!CC47*1000)^(1/2))</f>
        <v>45.705890373526998</v>
      </c>
      <c r="R46" s="39">
        <f>1/(Raw!R47)</f>
        <v>13.003174603174603</v>
      </c>
      <c r="S46" s="39">
        <f>IF(1/(Raw!R47-Raw!S47)-1/(Raw!R47+Raw!S47)&gt;0,1/(Raw!R47-Raw!S47)-1/(Raw!R47+Raw!S47),2)</f>
        <v>1.6402145915440869E-2</v>
      </c>
      <c r="U46" s="39">
        <f>(Raw!C47)/((Raw!CC47*1000)^(1/3))</f>
        <v>171.49029240130338</v>
      </c>
      <c r="V46" s="39">
        <f>1/(Raw!R47)</f>
        <v>13.003174603174603</v>
      </c>
      <c r="W46" s="39">
        <f>IF(1/(Raw!R47-Raw!S47)-1/(Raw!R47+Raw!S47)&gt;0,1/(Raw!R47-Raw!S47)-1/(Raw!R47+Raw!S47),2)</f>
        <v>1.6402145915440869E-2</v>
      </c>
      <c r="Y46" s="41">
        <f>Raw!CC47*1000</f>
        <v>2790</v>
      </c>
      <c r="Z46" s="41">
        <f>1/(Raw!AB47)</f>
        <v>8.5333333333333332</v>
      </c>
      <c r="AA46" s="41">
        <f>IF(1/(Raw!AB47-Raw!AC47)-1/(Raw!AB47+Raw!AC47)&gt;0,1/(Raw!AB47-Raw!AC47)-1/(Raw!AB47+Raw!AC47),5)</f>
        <v>0.13148346570029368</v>
      </c>
      <c r="AC46" s="41">
        <f>(Raw!C47)/((Raw!CC47*1000)^(1/2))</f>
        <v>45.705890373526998</v>
      </c>
      <c r="AD46" s="41">
        <f>1/(Raw!AB47)</f>
        <v>8.5333333333333332</v>
      </c>
      <c r="AE46" s="41">
        <f>IF(1/(Raw!AB47-Raw!AC47)-1/(Raw!AB47+Raw!AC47)&gt;0,1/(Raw!AB47-Raw!AC47)-1/(Raw!AB47+Raw!AC47),5)</f>
        <v>0.13148346570029368</v>
      </c>
      <c r="AG46" s="41">
        <f>(Raw!C47)/((Raw!CC47*1000)^(1/3))</f>
        <v>171.49029240130338</v>
      </c>
      <c r="AH46" s="41">
        <f>1/(Raw!AB47)</f>
        <v>8.5333333333333332</v>
      </c>
      <c r="AI46" s="41">
        <f>IF(1/(Raw!AB47-Raw!AC47)-1/(Raw!AB47+Raw!AC47)&gt;0,1/(Raw!AB47-Raw!AC47)-1/(Raw!AB47+Raw!AC47),5)</f>
        <v>0.13148346570029368</v>
      </c>
      <c r="AK46" s="43">
        <f>Raw!CC47*1000</f>
        <v>2790</v>
      </c>
      <c r="AL46" s="43">
        <f>Raw!BL47</f>
        <v>41.270343449497503</v>
      </c>
      <c r="AM46" s="43">
        <f>Raw!BM47</f>
        <v>26.2609593881782</v>
      </c>
      <c r="AO46" s="43">
        <f>(Raw!C47)/((Raw!CC47*1000)^(1/2))</f>
        <v>45.705890373526998</v>
      </c>
      <c r="AP46" s="43">
        <f>Raw!BL47</f>
        <v>41.270343449497503</v>
      </c>
      <c r="AQ46" s="43">
        <f>Raw!BM47</f>
        <v>26.2609593881782</v>
      </c>
      <c r="AS46" s="43">
        <f>(Raw!C47)/((Raw!CC47*1000)^(1/3))</f>
        <v>171.49029240130338</v>
      </c>
      <c r="AT46" s="43">
        <f>Raw!BL47</f>
        <v>41.270343449497503</v>
      </c>
      <c r="AU46" s="43">
        <f>Raw!BM47</f>
        <v>26.2609593881782</v>
      </c>
      <c r="AW46" s="21">
        <f>Raw!CC47*1000</f>
        <v>2790</v>
      </c>
      <c r="AX46" s="21">
        <f>Raw!BN47</f>
        <v>11.432430767507901</v>
      </c>
      <c r="AY46" s="21">
        <f>Raw!BO47</f>
        <v>1.0210043920746601</v>
      </c>
      <c r="BA46" s="21">
        <f>(Raw!C47)/((Raw!CC47*1000)^(1/2))</f>
        <v>45.705890373526998</v>
      </c>
      <c r="BB46" s="21">
        <f>Raw!BN47</f>
        <v>11.432430767507901</v>
      </c>
      <c r="BC46" s="21">
        <f>Raw!BO47</f>
        <v>1.0210043920746601</v>
      </c>
      <c r="BE46" s="21">
        <f>(Raw!C47)/((Raw!CC47*1000)^(1/3))</f>
        <v>171.49029240130338</v>
      </c>
      <c r="BF46" s="21">
        <f>Raw!BN47</f>
        <v>11.432430767507901</v>
      </c>
      <c r="BG46" s="21">
        <f>Raw!BO47</f>
        <v>1.0210043920746601</v>
      </c>
      <c r="BI46" s="46">
        <f>Raw!C47</f>
        <v>2414.20572391726</v>
      </c>
      <c r="BJ46" s="46">
        <f>(Raw!C47)/(Raw!CG47)</f>
        <v>0.30852469315236547</v>
      </c>
      <c r="BK46" s="46"/>
      <c r="BM46" s="47">
        <f>Raw!CC47*1000</f>
        <v>2790</v>
      </c>
      <c r="BN46" s="47">
        <f>(Raw!C47)/(Raw!CG47)</f>
        <v>0.30852469315236547</v>
      </c>
      <c r="BO46" s="47"/>
      <c r="BQ46" s="46">
        <f>(Raw!C47)/((Raw!CC47*1000)^(1/2))</f>
        <v>45.705890373526998</v>
      </c>
      <c r="BR46" s="47">
        <f>(Raw!C47)/(Raw!CG47)</f>
        <v>0.30852469315236547</v>
      </c>
      <c r="BS46" s="47"/>
      <c r="BU46" s="49">
        <f>(Raw!C47)/((Raw!CC47*1000)^(1/3))</f>
        <v>171.49029240130338</v>
      </c>
      <c r="BV46" s="49">
        <f>(Raw!C47)/(Raw!CG47)</f>
        <v>0.30852469315236547</v>
      </c>
      <c r="BW46" s="49"/>
      <c r="BY46" s="51">
        <f>Raw!C47</f>
        <v>2414.20572391726</v>
      </c>
      <c r="BZ46" s="51">
        <f>Raw!BS47</f>
        <v>0.34100000000000003</v>
      </c>
      <c r="CA46" s="51"/>
      <c r="CG46" s="55"/>
      <c r="CH46" s="55" t="e">
        <f t="shared" si="42"/>
        <v>#N/A</v>
      </c>
      <c r="CI46" s="55" t="e">
        <f>CI3</f>
        <v>#N/A</v>
      </c>
      <c r="CK46" s="55"/>
      <c r="CL46" s="55" t="e">
        <f t="shared" si="43"/>
        <v>#N/A</v>
      </c>
      <c r="CM46" s="55" t="e">
        <f>CM3</f>
        <v>#N/A</v>
      </c>
      <c r="CO46" s="57"/>
      <c r="CP46" s="57" t="e">
        <f t="shared" si="44"/>
        <v>#N/A</v>
      </c>
      <c r="CQ46" s="57" t="e">
        <f>CQ3</f>
        <v>#N/A</v>
      </c>
      <c r="CS46" s="57"/>
      <c r="CT46" s="57" t="e">
        <f t="shared" si="45"/>
        <v>#N/A</v>
      </c>
      <c r="CU46" s="57" t="e">
        <f>CU3</f>
        <v>#N/A</v>
      </c>
      <c r="CW46" s="57"/>
      <c r="CX46" s="57" t="e">
        <f t="shared" si="46"/>
        <v>#N/A</v>
      </c>
      <c r="CY46" s="57" t="e">
        <f>CY3</f>
        <v>#N/A</v>
      </c>
      <c r="DA46" s="57"/>
      <c r="DB46" s="57" t="e">
        <f t="shared" si="47"/>
        <v>#N/A</v>
      </c>
      <c r="DC46" s="57" t="e">
        <f>DC3</f>
        <v>#N/A</v>
      </c>
      <c r="DE46" s="57"/>
      <c r="DF46" s="57" t="e">
        <f t="shared" si="48"/>
        <v>#N/A</v>
      </c>
      <c r="DG46" s="57" t="e">
        <f>DG3</f>
        <v>#N/A</v>
      </c>
      <c r="DI46" s="59">
        <f t="shared" si="75"/>
        <v>6610</v>
      </c>
      <c r="DJ46" s="59">
        <f t="shared" si="55"/>
        <v>8.4702386704409953</v>
      </c>
      <c r="DL46" s="25">
        <f t="shared" si="76"/>
        <v>6610</v>
      </c>
      <c r="DM46" s="25">
        <f t="shared" si="56"/>
        <v>9.9399548461991039</v>
      </c>
      <c r="DO46" s="39">
        <f t="shared" si="57"/>
        <v>2790</v>
      </c>
      <c r="DP46" s="39">
        <f t="shared" si="58"/>
        <v>13.003174603174603</v>
      </c>
      <c r="DQ46" s="39">
        <f t="shared" si="59"/>
        <v>1.6402145915440869E-2</v>
      </c>
      <c r="DS46" s="39">
        <f t="shared" si="60"/>
        <v>45.705890373526998</v>
      </c>
      <c r="DT46" s="39">
        <f t="shared" si="61"/>
        <v>13.003174603174603</v>
      </c>
      <c r="DU46" s="39">
        <f t="shared" si="62"/>
        <v>1.6402145915440869E-2</v>
      </c>
      <c r="DW46" s="39">
        <f t="shared" si="63"/>
        <v>171.49029240130338</v>
      </c>
      <c r="DX46" s="39">
        <f t="shared" si="64"/>
        <v>13.003174603174603</v>
      </c>
      <c r="DY46" s="39">
        <f t="shared" si="65"/>
        <v>1.6402145915440869E-2</v>
      </c>
      <c r="EA46" s="61">
        <f>Raw!N47</f>
        <v>7.13113914947178</v>
      </c>
      <c r="EB46" s="61">
        <f>Raw!O47</f>
        <v>0.37393647443974498</v>
      </c>
      <c r="EC46" s="61">
        <f>1/Raw!R47</f>
        <v>13.003174603174603</v>
      </c>
      <c r="ED46" s="61">
        <f>1/(Raw!R47-Raw!S47)-1/(Raw!R47+Raw!S47)</f>
        <v>1.6402145915440869E-2</v>
      </c>
      <c r="EF46" s="62">
        <f>Raw!N47</f>
        <v>7.13113914947178</v>
      </c>
      <c r="EG46" s="61">
        <f>Raw!O47</f>
        <v>0.37393647443974498</v>
      </c>
      <c r="EH46" s="61">
        <f>1/Raw!AB47</f>
        <v>8.5333333333333332</v>
      </c>
      <c r="EI46" s="61">
        <f>1/(Raw!AB47-Raw!AC47)-1/(Raw!AB47+Raw!AC47)</f>
        <v>0.13148346570029368</v>
      </c>
      <c r="EK46" s="37">
        <f>Raw!CB47</f>
        <v>-1.2871999999999999</v>
      </c>
      <c r="EL46" s="72">
        <f>(Raw!C47)/(Raw!CG47)</f>
        <v>0.30852469315236547</v>
      </c>
      <c r="EN46" s="37">
        <f>Raw!BS47</f>
        <v>0.34100000000000003</v>
      </c>
      <c r="EO46" s="72">
        <f>(Raw!C47)/(Raw!CG47)</f>
        <v>0.30852469315236547</v>
      </c>
      <c r="EQ46" s="64">
        <f>(Raw!C47)/((Raw!CC47*1000)^(1/3))</f>
        <v>171.49029240130338</v>
      </c>
      <c r="ER46" s="64">
        <f>Raw!BZ47</f>
        <v>674.28571438789402</v>
      </c>
      <c r="ET46" s="64">
        <f>Raw!BN47</f>
        <v>11.432430767507901</v>
      </c>
      <c r="EU46" s="64">
        <f>Raw!BZ47</f>
        <v>674.28571438789402</v>
      </c>
      <c r="EW46" s="66">
        <f>Raw!AI47</f>
        <v>9.7480185282862505E-3</v>
      </c>
      <c r="EX46" s="66">
        <f>Raw!BZ47</f>
        <v>674.28571438789402</v>
      </c>
      <c r="EZ46" s="73">
        <f>Raw!AI47</f>
        <v>9.7480185282862505E-3</v>
      </c>
      <c r="FA46" s="66">
        <f>Raw!F47</f>
        <v>1.81312177383707</v>
      </c>
      <c r="FB46" s="66">
        <f>Raw!G47</f>
        <v>0.245309038918786</v>
      </c>
      <c r="FD46" s="66">
        <f>(Raw!C47)/((Raw!CC47*1000)^(1/3))</f>
        <v>171.49029240130338</v>
      </c>
      <c r="FE46" s="66">
        <f>(Raw!BZ47)*(Raw!AI47)</f>
        <v>6.5729496372119218</v>
      </c>
      <c r="FG46" s="59">
        <f>Raw!CJ47</f>
        <v>336.876964738065</v>
      </c>
      <c r="FH46" s="59">
        <f>Raw!BR47</f>
        <v>341.85599999999999</v>
      </c>
      <c r="FJ46" s="25">
        <f>Raw!CB47</f>
        <v>-1.2871999999999999</v>
      </c>
      <c r="FK46" s="25">
        <f>(Raw!BR47)-(Raw!CJ47)</f>
        <v>4.979035261934996</v>
      </c>
      <c r="FM46" s="68" t="str">
        <f t="shared" si="77"/>
        <v xml:space="preserve"> </v>
      </c>
      <c r="FN46" s="68">
        <f>(Raw!C47)/((Raw!CC47*1000)^(1/3))</f>
        <v>171.49029240130338</v>
      </c>
      <c r="FO46" s="68">
        <f>(10^($FM$2*Raw!CB47))*(Raw!D47)</f>
        <v>1.2322456328444538</v>
      </c>
      <c r="FP46" s="68">
        <f>(10^($FM$2*Raw!CB47))*(Raw!E47)</f>
        <v>0.12552311704845137</v>
      </c>
      <c r="FR46" s="68" t="str">
        <f t="shared" si="78"/>
        <v xml:space="preserve"> </v>
      </c>
      <c r="FS46" s="74">
        <f>(Raw!C47)/((Raw!CC47*1000)^(1/3))</f>
        <v>171.49029240130338</v>
      </c>
      <c r="FT46" s="68">
        <f>(10^($FR$2*Raw!CB47))*(Raw!F47)</f>
        <v>1.8556913757630751</v>
      </c>
      <c r="FU46" s="68">
        <f>(10^($FR$2*Raw!CB47))*(Raw!G47)</f>
        <v>0.25106855727343236</v>
      </c>
      <c r="FW46" s="68" t="str">
        <f t="shared" si="79"/>
        <v xml:space="preserve"> </v>
      </c>
      <c r="FX46" s="74">
        <f>(Raw!C47)/((Raw!CC47*1000)^(1/3))</f>
        <v>171.49029240130338</v>
      </c>
      <c r="FY46" s="74">
        <f>(10^($FW$2*Raw!CB47))*(Raw!BJ47)</f>
        <v>26.481122968203145</v>
      </c>
      <c r="FZ46" s="74">
        <f>(10^($FW$2*Raw!CB47))*(Raw!BK47)</f>
        <v>7.7574131288379995</v>
      </c>
      <c r="GB46" s="68" t="str">
        <f t="shared" si="80"/>
        <v xml:space="preserve"> </v>
      </c>
      <c r="GC46" s="74">
        <f>IF(  ( (10^($FR$2*Raw!CB47))*(Raw!BM47) )/( (10^($FR$2*Raw!CB47))*(Raw!BL47))&lt;0.9,(Raw!C47)/((Raw!CC47*1000)^(1/3)) )</f>
        <v>171.49029240130338</v>
      </c>
      <c r="GD46" s="74">
        <f>IF(  ( (10^($FR$2*Raw!CB47))*(Raw!BM47) )/( (10^($FR$2*Raw!CB47))*(Raw!BL47))&lt;0.9, (10^($GB$2*Raw!CB47))*(Raw!BL47) )</f>
        <v>41.823233930145697</v>
      </c>
      <c r="GE46" s="74">
        <f>IF( ( (10^($FR$2*Raw!CB47))*(Raw!BM47) )/( (10^($FR$2*Raw!CB47))*(Raw!BL47))&lt;0.9, (10^($FR$2*Raw!CB47))*(Raw!BM47) )</f>
        <v>26.877530543784538</v>
      </c>
      <c r="GG46" s="68" t="str">
        <f t="shared" si="81"/>
        <v xml:space="preserve"> </v>
      </c>
      <c r="GH46" s="74">
        <f>IF( ( (10^($GG$2*Raw!CB47))*(Raw!BO47) )/( (10^($GG$2*Raw!CB47))*(Raw!BN47))&lt;0.5,(Raw!C47)/((Raw!CC47*1000)^(1/3)))</f>
        <v>171.49029240130338</v>
      </c>
      <c r="GI46" s="74">
        <f>IF( ( (10^($GG$2*Raw!CB47))*(Raw!BO47) )/( (10^($GG$2*Raw!CB47))*(Raw!BN47))&lt;0.5,(10^($GG$2*Raw!CB47))*(Raw!BN47))</f>
        <v>11.673829340059941</v>
      </c>
      <c r="GJ46" s="74">
        <f>IF( ( (10^($GG$2*Raw!CB47))*(Raw!BO47) )/( (10^($GG$2*Raw!CB47))*(Raw!BN47))&lt;0.5,(10^($GG$2*Raw!CB47))*(Raw!BO47))</f>
        <v>1.0425631495977474</v>
      </c>
      <c r="GL46">
        <f>(Raw!C47)/((Raw!CC47*1000)^(1/3))</f>
        <v>171.49029240130338</v>
      </c>
      <c r="GM46" s="75">
        <f>Raw!U47</f>
        <v>0.1171875</v>
      </c>
      <c r="GN46" s="75">
        <f>(LOG(Raw!CC47)+5)/25</f>
        <v>0.21782416813094391</v>
      </c>
      <c r="GO46">
        <f>(Raw!C47)/((Raw!CC47*1000)^(1/3))</f>
        <v>171.49029240130338</v>
      </c>
      <c r="GP46" s="75">
        <f>Raw!W47</f>
        <v>0.14404296875</v>
      </c>
      <c r="GR46">
        <f>(Raw!C47)/((Raw!CC47*1000)^(1/3))</f>
        <v>171.49029240130338</v>
      </c>
      <c r="GS46" s="75">
        <f>Raw!AE47</f>
        <v>0.21484375</v>
      </c>
      <c r="GU46">
        <f>(Raw!C47)/((Raw!CC47*1000)^(1/3))</f>
        <v>171.49029240130338</v>
      </c>
      <c r="GV46" s="75">
        <f>Raw!AG47</f>
        <v>0.283203125</v>
      </c>
      <c r="GX46">
        <f>(Raw!C47)/((Raw!CC47*1000)^(1/3))</f>
        <v>171.49029240130338</v>
      </c>
      <c r="GY46">
        <f>Raw!BQ47</f>
        <v>5</v>
      </c>
      <c r="HA46">
        <f>Raw!C47</f>
        <v>2414.20572391726</v>
      </c>
      <c r="HB46" s="75">
        <f>Raw!U47</f>
        <v>0.1171875</v>
      </c>
      <c r="HC46" s="4"/>
      <c r="HD46">
        <f>Raw!C47</f>
        <v>2414.20572391726</v>
      </c>
      <c r="HE46" s="75">
        <f>Raw!W47</f>
        <v>0.14404296875</v>
      </c>
      <c r="HG46">
        <f>Raw!C47</f>
        <v>2414.20572391726</v>
      </c>
      <c r="HH46" s="75">
        <f>Raw!AE47</f>
        <v>0.21484375</v>
      </c>
      <c r="HJ46">
        <f>Raw!C47</f>
        <v>2414.20572391726</v>
      </c>
      <c r="HK46" s="75">
        <f>Raw!AG47</f>
        <v>0.283203125</v>
      </c>
      <c r="HM46">
        <f>Raw!C47</f>
        <v>2414.20572391726</v>
      </c>
      <c r="HN46">
        <f>Raw!BQ47</f>
        <v>5</v>
      </c>
      <c r="HP46">
        <f>Raw!CC47*1000</f>
        <v>2790</v>
      </c>
      <c r="HQ46">
        <f>Raw!N47</f>
        <v>7.13113914947178</v>
      </c>
      <c r="HR46">
        <f>MIN(ABS(Raw!CB47)/100,0.3)</f>
        <v>1.2872E-2</v>
      </c>
      <c r="HS46" t="str">
        <f>IF( Raw!CB47&gt;0,"@rgb(255,0,0)","@rgb(0,128,255)" )</f>
        <v>@rgb(0,128,255)</v>
      </c>
      <c r="HU46" t="str">
        <f t="shared" si="82"/>
        <v xml:space="preserve"> </v>
      </c>
      <c r="HV46" t="b">
        <f>IF(Raw!CC47&gt;7,(Raw!C47)/((Raw!CC47*1000)^(1/3)))</f>
        <v>0</v>
      </c>
      <c r="HW46" t="b">
        <f>IF(Raw!CC47&gt;7,(10^($FM$2*Raw!CB47))*(Raw!D47))</f>
        <v>0</v>
      </c>
      <c r="HX46" t="b">
        <f>IF(Raw!CC47&gt;7,(10^($HU$2*Raw!CB47))*(Raw!E47))</f>
        <v>0</v>
      </c>
      <c r="IA46" t="b">
        <f>IF(Raw!CC47&gt;7,(Raw!C47)/((Raw!CC47*1000)^(1/3)))</f>
        <v>0</v>
      </c>
      <c r="IB46" t="b">
        <f>IF(Raw!CC47&gt;7,(10^($HZ$2*Raw!CB47))*(Raw!F47))</f>
        <v>0</v>
      </c>
      <c r="IC46" t="b">
        <f>IF(Raw!CC47&gt;7,(10^($HZ$2*Raw!CB47))*(Raw!G47))</f>
        <v>0</v>
      </c>
      <c r="IF46" t="b">
        <f>IF(Raw!CC47&gt;7,(Raw!C47)/((Raw!CC47*1000)^(1/3)))</f>
        <v>0</v>
      </c>
      <c r="IG46" t="b">
        <f>IF(Raw!CC47&gt;7,(10^($IE$2*Raw!CB47))*(Raw!BJ47))</f>
        <v>0</v>
      </c>
      <c r="IH46" t="b">
        <f>IF(Raw!CC47&gt;7,(10^($IE$2*Raw!CB47))*(Raw!BK47))</f>
        <v>0</v>
      </c>
      <c r="IJ46" t="str">
        <f t="shared" si="83"/>
        <v xml:space="preserve"> </v>
      </c>
      <c r="IK46" t="b">
        <f>IF(Raw!CC47&gt;7,(Raw!C47)/((Raw!CC47*1000)^(1/3)))</f>
        <v>0</v>
      </c>
      <c r="IL46" t="b">
        <f>IF(Raw!CC47&gt;7,(10^($IJ$2*Raw!CB47))*(Raw!BL47))</f>
        <v>0</v>
      </c>
      <c r="IM46" t="b">
        <f>IF(Raw!CC47&gt;7,(10^($IJ$2*Raw!CB47))*(Raw!BM47))</f>
        <v>0</v>
      </c>
      <c r="IO46" t="str">
        <f t="shared" si="84"/>
        <v xml:space="preserve"> </v>
      </c>
      <c r="IP46" t="b">
        <f>IF(Raw!CC47&gt;7,(Raw!C47)/((Raw!CC47*1000)^(1/3)))</f>
        <v>0</v>
      </c>
      <c r="IQ46" t="b">
        <f>IF(Raw!CC47&gt;7,(10^($IO$2*Raw!CB47))*(Raw!BN47))</f>
        <v>0</v>
      </c>
      <c r="IR46" t="b">
        <f>IF(Raw!CC47&gt;7,(10^($IO$2*Raw!CB47))*(Raw!BO47))</f>
        <v>0</v>
      </c>
      <c r="IT46" s="68" t="str">
        <f t="shared" si="85"/>
        <v xml:space="preserve"> </v>
      </c>
      <c r="IU46" s="68">
        <f>IF(Raw!CC47&lt;3.5,(Raw!C47)/((Raw!CC47*1000)^(1/3)))</f>
        <v>171.49029240130338</v>
      </c>
      <c r="IV46" s="68">
        <f>IF(Raw!CC47&lt;3.5,(10^($IT$2*Raw!CB47))*(Raw!D47))</f>
        <v>1.2314059044784709</v>
      </c>
      <c r="IW46" s="68">
        <f>IF(Raw!CC47&lt;3.5,(10^($IT$2*Raw!CB47))*(Raw!E47))</f>
        <v>0.12543757783519494</v>
      </c>
      <c r="IY46" s="68" t="str">
        <f t="shared" si="86"/>
        <v xml:space="preserve"> </v>
      </c>
      <c r="IZ46" s="74">
        <f>IF(Raw!CC47&lt;3.5,(Raw!C47)/((Raw!CC47*1000)^(1/3)))</f>
        <v>171.49029240130338</v>
      </c>
      <c r="JA46" s="68">
        <f>IF(Raw!CC47&lt;3.5,(10^($IY$2*Raw!CB47))*(Raw!F47))</f>
        <v>1.8541519976587573</v>
      </c>
      <c r="JB46" s="68">
        <f>IF(Raw!CC47&lt;3.5,(10^($IY$2*Raw!CB47))*(Raw!G47))</f>
        <v>0.25086028479623207</v>
      </c>
      <c r="JD46" s="68" t="str">
        <f t="shared" si="87"/>
        <v xml:space="preserve"> </v>
      </c>
      <c r="JE46" s="74">
        <f>IF(Raw!CC47&lt;3.5,(Raw!C47)/((Raw!CC47*1000)^(1/3)))</f>
        <v>171.49029240130338</v>
      </c>
      <c r="JF46" s="74">
        <f>IF(Raw!CC47&lt;3.5,(10^($JD$2*Raw!CB47))*(Raw!BJ47))</f>
        <v>26.539267139966785</v>
      </c>
      <c r="JG46" s="74">
        <f>IF(Raw!CC47&lt;3.5,(10^($JD$2*Raw!CB47))*(Raw!BK47))</f>
        <v>7.7744459548985203</v>
      </c>
      <c r="JI46" s="68" t="str">
        <f t="shared" si="88"/>
        <v xml:space="preserve"> </v>
      </c>
      <c r="JJ46" s="74">
        <f>IF( AND( Raw!CC47&lt;3.5, ( (10^($JI$2*Raw!CB47))*(Raw!BM47) )/( (10^($JI$2*Raw!CB47))*(Raw!BL47))&lt;0.9 ),(Raw!C47)/((Raw!CC47*1000)^(1/3)) )</f>
        <v>171.49029240130338</v>
      </c>
      <c r="JK46" s="74">
        <f>IF( AND( Raw!CC47&lt;3.5, ( (10^($JI$2*Raw!CB47))*(Raw!BM47) )/( (10^($JI$2*Raw!CB47))*(Raw!BL47))&lt;0.9 ), (10^($JI$2*Raw!CB47))*(Raw!BL47) )</f>
        <v>41.5267870745216</v>
      </c>
      <c r="JL46" s="74">
        <f>IF( AND( Raw!CC47&lt;3.5, ( (10^($JI$2*Raw!CB47))*(Raw!BM47) )/( (10^($JI$2*Raw!CB47))*(Raw!BL47))&lt;0.9 ), (10^($JI$2*Raw!CB47))*(Raw!BM47) )</f>
        <v>26.424138442657259</v>
      </c>
      <c r="JN46" s="68" t="str">
        <f t="shared" si="89"/>
        <v xml:space="preserve"> </v>
      </c>
      <c r="JO46" s="74">
        <f>IF( AND( Raw!CC47&lt;3.5, ( (10^($JN$2*Raw!CB47))*(Raw!BO47) )/( (10^($JN$2*Raw!CB47))*(Raw!BN47))&lt;0.5 ),(Raw!C47)/((Raw!CC47*1000)^(1/3)))</f>
        <v>171.49029240130338</v>
      </c>
      <c r="JP46" s="74">
        <f>IF( AND( Raw!CC47&lt;3.5, ( (10^($JN$2*Raw!CB47))*(Raw!BO47) )/( (10^($JN$2*Raw!CB47))*(Raw!BN47))&lt;0.5 ),(10^($JN$2*Raw!CB47))*(Raw!BN47))</f>
        <v>11.461268851368553</v>
      </c>
      <c r="JQ46" s="74">
        <f>IF( AND( Raw!CC47&lt;3.5, ( (10^($JN$2*Raw!CB47))*(Raw!BO47) )/( (10^($JN$2*Raw!CB47))*(Raw!BN47))&lt;0.5 ),(10^($JN$2*Raw!CB47))*(Raw!BO47))</f>
        <v>1.0235798557603379</v>
      </c>
      <c r="JS46">
        <v>150</v>
      </c>
      <c r="JW46">
        <v>150</v>
      </c>
      <c r="JX46">
        <v>5.2851612903225798</v>
      </c>
      <c r="JY46">
        <v>5.2851612903225798</v>
      </c>
      <c r="KA46">
        <v>150</v>
      </c>
      <c r="KB46">
        <v>5.2851612903225798</v>
      </c>
      <c r="KC46">
        <v>5.2851612903225798</v>
      </c>
      <c r="KQ46">
        <f>Raw!CC47*1000</f>
        <v>2790</v>
      </c>
      <c r="KR46">
        <f>Raw!N47</f>
        <v>7.13113914947178</v>
      </c>
      <c r="KS46">
        <f>(1/ABS(Raw!BL47))*2</f>
        <v>4.8460948779052417E-2</v>
      </c>
      <c r="KU46">
        <f>Raw!CC47*1000</f>
        <v>2790</v>
      </c>
      <c r="KV46">
        <f>Raw!N47</f>
        <v>7.13113914947178</v>
      </c>
      <c r="KW46">
        <f>MIN(1/ABS(Raw!BN47)/2,0.8)</f>
        <v>4.3735230955524299E-2</v>
      </c>
      <c r="KY46">
        <f>Raw!CC47*1000</f>
        <v>2790</v>
      </c>
      <c r="KZ46">
        <f>Raw!CP47</f>
        <v>7.1015108410818</v>
      </c>
      <c r="LA46">
        <f t="shared" si="66"/>
        <v>7.13113914947178</v>
      </c>
      <c r="NJ46" s="76"/>
      <c r="NV46" s="76"/>
      <c r="OH46" s="76"/>
      <c r="OT46" s="76"/>
      <c r="PF46" s="76"/>
      <c r="PR46" s="76"/>
      <c r="QD46" s="76"/>
      <c r="QP46" s="76"/>
      <c r="RB46" s="76"/>
      <c r="RN46" s="76"/>
      <c r="RZ46" s="76"/>
      <c r="SL46" s="76"/>
      <c r="SX46" s="76"/>
      <c r="TJ46" s="76"/>
      <c r="TV46" s="76"/>
      <c r="UF46">
        <f>IF(Raw!CC47&lt;3.5,Raw!C47)</f>
        <v>2414.20572391726</v>
      </c>
      <c r="UH46">
        <f t="shared" si="95"/>
        <v>7724.4896788653959</v>
      </c>
      <c r="UI46">
        <f>UI3</f>
        <v>1</v>
      </c>
      <c r="UK46" t="b">
        <f>IF(Raw!CC47&gt;7,Raw!C47)</f>
        <v>0</v>
      </c>
      <c r="UM46">
        <f t="shared" si="96"/>
        <v>14992.585250907408</v>
      </c>
      <c r="UN46">
        <f>UN3</f>
        <v>1</v>
      </c>
      <c r="UP46">
        <f>Raw!C47</f>
        <v>2414.20572391726</v>
      </c>
      <c r="UR46">
        <f t="shared" si="97"/>
        <v>14885.380692449964</v>
      </c>
      <c r="US46">
        <f>US3</f>
        <v>1</v>
      </c>
      <c r="UU46" t="str">
        <f t="shared" si="98"/>
        <v xml:space="preserve"> </v>
      </c>
      <c r="UV46" t="b">
        <f>IF(AND(Raw!BL47&lt;$UU$3,Raw!BL47&gt;$UU$4),(Raw!C47)/((Raw!CC47*1000)^(1/3)))</f>
        <v>0</v>
      </c>
      <c r="UW46" t="b">
        <f>IF(AND(Raw!BL47&lt;$UU$3,Raw!BL47&gt;$UU$4),(10^($UU$2*Raw!CB47))*(Raw!D47))</f>
        <v>0</v>
      </c>
      <c r="UX46" t="b">
        <f>IF(AND(Raw!BL47&lt;$UU$3,Raw!BL47&gt;$UU$4),(10^($FM$2*Raw!CB47))*(Raw!E47))</f>
        <v>0</v>
      </c>
      <c r="UZ46">
        <f>Raw!C47</f>
        <v>2414.20572391726</v>
      </c>
      <c r="VA46">
        <f>((LOG10(Raw!CC48))+ABS(LOG10(MIN(Raw!CC$3:$CC245)))+0.3)/5</f>
        <v>0.35966211075792009</v>
      </c>
      <c r="VB46">
        <f>Raw!BQ47</f>
        <v>5</v>
      </c>
      <c r="VE46">
        <f>(Raw!C47)/((Raw!CC47)^(1/2))</f>
        <v>1445.3471606630942</v>
      </c>
      <c r="VF46">
        <f>((LOG10(Raw!CC48))+ABS(LOG10(MIN(Raw!CC$3:$CC245)))+0.3)/5</f>
        <v>0.35966211075792009</v>
      </c>
      <c r="VG46">
        <f>Raw!BQ47</f>
        <v>5</v>
      </c>
      <c r="VK46">
        <f>(Raw!C47)/((Raw!CC47)^(1/2))</f>
        <v>1445.3471606630942</v>
      </c>
      <c r="VL46">
        <f>Raw!BZ47</f>
        <v>674.28571438789402</v>
      </c>
      <c r="VM46">
        <f>MIN(Raw!BL48/150,0.6)</f>
        <v>6.8831101677506668E-2</v>
      </c>
      <c r="VO46">
        <f>(Raw!C47)/((Raw!CC47)^(1/2))</f>
        <v>1445.3471606630942</v>
      </c>
      <c r="VP46">
        <f>Raw!BZ47</f>
        <v>674.28571438789402</v>
      </c>
      <c r="VQ46">
        <f>MIN(Raw!BN48/50,0.6)</f>
        <v>4.7157500129320601E-2</v>
      </c>
      <c r="VS46">
        <f>(Raw!C47)/((Raw!CC47)^(1/2))</f>
        <v>1445.3471606630942</v>
      </c>
      <c r="VT46">
        <f>Raw!BZ47</f>
        <v>674.28571438789402</v>
      </c>
      <c r="VU46">
        <f>(LOG10(Raw!AS48)-LOG10(MIN(Raw!AS$3:AS$200)) + 0.1)/10</f>
        <v>0.2086205481322721</v>
      </c>
      <c r="VW46">
        <f>Raw!CB47</f>
        <v>-1.2871999999999999</v>
      </c>
      <c r="VX46">
        <f>IF(ABS((Raw!BR47)-(Raw!CJ47))=343.0818,16.89,ABS((Raw!BR47)-(Raw!CJ47)))</f>
        <v>4.979035261934996</v>
      </c>
      <c r="VY46">
        <f>(LOG10(Raw!C48)-LOG10(MIN(Raw!C$3:C$200)))/2</f>
        <v>0.54818551316124409</v>
      </c>
      <c r="WA46" s="78">
        <v>38326</v>
      </c>
      <c r="WB46">
        <f t="shared" si="67"/>
        <v>12</v>
      </c>
      <c r="WF46">
        <v>7.0000000000000007E-2</v>
      </c>
      <c r="WG46">
        <f t="shared" si="68"/>
        <v>-1.1549019599857431</v>
      </c>
      <c r="WN46">
        <f t="shared" si="90"/>
        <v>8800</v>
      </c>
      <c r="WO46">
        <f t="shared" si="69"/>
        <v>0.7090204553041719</v>
      </c>
      <c r="WQ46">
        <f>Raw!BP47</f>
        <v>2.5000000000000001E-2</v>
      </c>
      <c r="WR46">
        <f>Raw!BZ47</f>
        <v>674.28571438789402</v>
      </c>
      <c r="WT46">
        <f>Raw!N47</f>
        <v>7.13113914947178</v>
      </c>
      <c r="WU46">
        <f>Raw!CP47</f>
        <v>7.1015108410818</v>
      </c>
      <c r="WV46">
        <f t="shared" si="70"/>
        <v>-2.9628308389979985E-2</v>
      </c>
      <c r="WX46">
        <f>Raw!C47</f>
        <v>2414.20572391726</v>
      </c>
      <c r="WY46">
        <f>Raw!BP47</f>
        <v>2.5000000000000001E-2</v>
      </c>
      <c r="WZ46">
        <f>((LOG10(Raw!CC48))+ABS(LOG10(MIN(Raw!CC$3:$CC245)))+0.3)/5</f>
        <v>0.35966211075792009</v>
      </c>
      <c r="XD46">
        <f t="shared" si="91"/>
        <v>8800</v>
      </c>
      <c r="XE46">
        <f t="shared" si="71"/>
        <v>5.9249618035412788E-2</v>
      </c>
      <c r="XG46">
        <f>(Raw!C47)/((Raw!CC47)^(1/2))</f>
        <v>1445.3471606630942</v>
      </c>
      <c r="XH46">
        <f>Raw!BP47</f>
        <v>2.5000000000000001E-2</v>
      </c>
      <c r="XL46">
        <f t="shared" si="92"/>
        <v>8800</v>
      </c>
      <c r="XM46">
        <f t="shared" si="72"/>
        <v>0.35038904868477233</v>
      </c>
      <c r="XR46">
        <f>Raw!CB47</f>
        <v>-1.2871999999999999</v>
      </c>
      <c r="XS46">
        <f>IF(ABS((Raw!BR47)-(Raw!CJ47))=343.0818,16.89,(Raw!BR47)-(Raw!CJ47))</f>
        <v>4.979035261934996</v>
      </c>
      <c r="XT46">
        <f>(LOG10(Raw!C48)-LOG10(MIN(Raw!C$3:C$200)))/2</f>
        <v>0.54818551316124409</v>
      </c>
      <c r="XW46">
        <f t="shared" si="93"/>
        <v>8800</v>
      </c>
      <c r="XX46">
        <f t="shared" si="73"/>
        <v>2.5357498359381321</v>
      </c>
      <c r="YC46">
        <v>2414.20572391726</v>
      </c>
      <c r="YD46">
        <f>Raw!CC47</f>
        <v>2.79</v>
      </c>
      <c r="YE46">
        <f>((LOG10(Raw!CC48))+ABS(LOG10(MIN(Raw!CC$3:$CC245)))+0.3)/5</f>
        <v>0.35966211075792009</v>
      </c>
      <c r="YF46">
        <v>32.971829617667801</v>
      </c>
      <c r="YG46">
        <v>4.7926211052115102</v>
      </c>
      <c r="YH46">
        <v>0.84485915384446797</v>
      </c>
      <c r="YI46">
        <v>0.159934423173486</v>
      </c>
      <c r="YJ46">
        <v>2.62456996646135E-2</v>
      </c>
      <c r="YP46">
        <v>1</v>
      </c>
      <c r="YT46">
        <v>2414.20572391726</v>
      </c>
      <c r="YU46">
        <v>2.79</v>
      </c>
      <c r="YV46" s="79">
        <v>2.9631145731186901E-9</v>
      </c>
      <c r="ZE46">
        <v>4582.7</v>
      </c>
      <c r="ZF46">
        <v>0.18406165666785301</v>
      </c>
      <c r="ZK46">
        <f t="shared" si="94"/>
        <v>8820</v>
      </c>
      <c r="ZL46" s="81">
        <f t="shared" si="74"/>
        <v>12436.71932070297</v>
      </c>
    </row>
    <row r="47" spans="1:688">
      <c r="A47" s="37">
        <f>Raw!CC48*1000</f>
        <v>630</v>
      </c>
      <c r="B47" s="37">
        <f>Raw!N48</f>
        <v>1.7014198467560999</v>
      </c>
      <c r="C47" s="37">
        <f>Raw!O48</f>
        <v>4.1494591492437401E-2</v>
      </c>
      <c r="E47" s="37">
        <f>(Raw!C48)/((Raw!CC48*1000)^(1/2))</f>
        <v>160.50912121669558</v>
      </c>
      <c r="F47" s="37">
        <f>Raw!N48</f>
        <v>1.7014198467560999</v>
      </c>
      <c r="G47" s="37">
        <f>Raw!O48</f>
        <v>4.1494591492437401E-2</v>
      </c>
      <c r="I47" s="37">
        <f>(Raw!C48)/((Raw!CC48*1000)^(1/3))</f>
        <v>469.95521716188301</v>
      </c>
      <c r="J47" s="37">
        <f>Raw!N48</f>
        <v>1.7014198467560999</v>
      </c>
      <c r="K47" s="37">
        <f>Raw!O48</f>
        <v>4.1494591492437401E-2</v>
      </c>
      <c r="M47" s="39">
        <f>Raw!CC48*1000</f>
        <v>630</v>
      </c>
      <c r="N47" s="39">
        <f>1/(Raw!R48)</f>
        <v>1.5693486590038315</v>
      </c>
      <c r="O47" s="39">
        <f>IF(1/(Raw!R48-Raw!S48)-1/(Raw!R48+Raw!S48)&gt;0,1/(Raw!R48-Raw!S48)-1/(Raw!R48+Raw!S48),2)</f>
        <v>2.2343233471684432E-3</v>
      </c>
      <c r="Q47" s="39">
        <f>(Raw!C48)/((Raw!CC48*1000)^(1/2))</f>
        <v>160.50912121669558</v>
      </c>
      <c r="R47" s="39">
        <f>1/(Raw!R48)</f>
        <v>1.5693486590038315</v>
      </c>
      <c r="S47" s="39">
        <f>IF(1/(Raw!R48-Raw!S48)-1/(Raw!R48+Raw!S48)&gt;0,1/(Raw!R48-Raw!S48)-1/(Raw!R48+Raw!S48),2)</f>
        <v>2.2343233471684432E-3</v>
      </c>
      <c r="U47" s="39">
        <f>(Raw!C48)/((Raw!CC48*1000)^(1/3))</f>
        <v>469.95521716188301</v>
      </c>
      <c r="V47" s="39">
        <f>1/(Raw!R48)</f>
        <v>1.5693486590038315</v>
      </c>
      <c r="W47" s="39">
        <f>IF(1/(Raw!R48-Raw!S48)-1/(Raw!R48+Raw!S48)&gt;0,1/(Raw!R48-Raw!S48)-1/(Raw!R48+Raw!S48),2)</f>
        <v>2.2343233471684432E-3</v>
      </c>
      <c r="Y47" s="41">
        <f>Raw!CC48*1000</f>
        <v>630</v>
      </c>
      <c r="Z47" s="41">
        <f>1/(Raw!AB48)</f>
        <v>1.5058823529411764</v>
      </c>
      <c r="AA47" s="41">
        <f>IF(1/(Raw!AB48-Raw!AC48)-1/(Raw!AB48+Raw!AC48)&gt;0,1/(Raw!AB48-Raw!AC48)-1/(Raw!AB48+Raw!AC48),5)</f>
        <v>0.16839803360124161</v>
      </c>
      <c r="AC47" s="41">
        <f>(Raw!C48)/((Raw!CC48*1000)^(1/2))</f>
        <v>160.50912121669558</v>
      </c>
      <c r="AD47" s="41">
        <f>1/(Raw!AB48)</f>
        <v>1.5058823529411764</v>
      </c>
      <c r="AE47" s="41">
        <f>IF(1/(Raw!AB48-Raw!AC48)-1/(Raw!AB48+Raw!AC48)&gt;0,1/(Raw!AB48-Raw!AC48)-1/(Raw!AB48+Raw!AC48),5)</f>
        <v>0.16839803360124161</v>
      </c>
      <c r="AG47" s="41">
        <f>(Raw!C48)/((Raw!CC48*1000)^(1/3))</f>
        <v>469.95521716188301</v>
      </c>
      <c r="AH47" s="41">
        <f>1/(Raw!AB48)</f>
        <v>1.5058823529411764</v>
      </c>
      <c r="AI47" s="41">
        <f>IF(1/(Raw!AB48-Raw!AC48)-1/(Raw!AB48+Raw!AC48)&gt;0,1/(Raw!AB48-Raw!AC48)-1/(Raw!AB48+Raw!AC48),5)</f>
        <v>0.16839803360124161</v>
      </c>
      <c r="AK47" s="43">
        <f>Raw!CC48*1000</f>
        <v>630</v>
      </c>
      <c r="AL47" s="43">
        <f>Raw!BL48</f>
        <v>10.324665251626</v>
      </c>
      <c r="AM47" s="43">
        <f>Raw!BM48</f>
        <v>7.0209350007218303</v>
      </c>
      <c r="AO47" s="43">
        <f>(Raw!C48)/((Raw!CC48*1000)^(1/2))</f>
        <v>160.50912121669558</v>
      </c>
      <c r="AP47" s="43">
        <f>Raw!BL48</f>
        <v>10.324665251626</v>
      </c>
      <c r="AQ47" s="43">
        <f>Raw!BM48</f>
        <v>7.0209350007218303</v>
      </c>
      <c r="AS47" s="43">
        <f>(Raw!C48)/((Raw!CC48*1000)^(1/3))</f>
        <v>469.95521716188301</v>
      </c>
      <c r="AT47" s="43">
        <f>Raw!BL48</f>
        <v>10.324665251626</v>
      </c>
      <c r="AU47" s="43">
        <f>Raw!BM48</f>
        <v>7.0209350007218303</v>
      </c>
      <c r="AW47" s="21">
        <f>Raw!CC48*1000</f>
        <v>630</v>
      </c>
      <c r="AX47" s="21">
        <f>Raw!BN48</f>
        <v>2.3578750064660299</v>
      </c>
      <c r="AY47" s="21">
        <f>Raw!BO48</f>
        <v>0.149098676780166</v>
      </c>
      <c r="BA47" s="21">
        <f>(Raw!C48)/((Raw!CC48*1000)^(1/2))</f>
        <v>160.50912121669558</v>
      </c>
      <c r="BB47" s="21">
        <f>Raw!BN48</f>
        <v>2.3578750064660299</v>
      </c>
      <c r="BC47" s="21">
        <f>Raw!BO48</f>
        <v>0.149098676780166</v>
      </c>
      <c r="BE47" s="21">
        <f>(Raw!C48)/((Raw!CC48*1000)^(1/3))</f>
        <v>469.95521716188301</v>
      </c>
      <c r="BF47" s="21">
        <f>Raw!BN48</f>
        <v>2.3578750064660299</v>
      </c>
      <c r="BG47" s="21">
        <f>Raw!BO48</f>
        <v>0.149098676780166</v>
      </c>
      <c r="BI47" s="46">
        <f>Raw!C48</f>
        <v>4028.7469684836501</v>
      </c>
      <c r="BJ47" s="46">
        <f>(Raw!C48)/(Raw!CG48)</f>
        <v>0.29984719920241515</v>
      </c>
      <c r="BK47" s="46"/>
      <c r="BM47" s="47">
        <f>Raw!CC48*1000</f>
        <v>630</v>
      </c>
      <c r="BN47" s="47">
        <f>(Raw!C48)/(Raw!CG48)</f>
        <v>0.29984719920241515</v>
      </c>
      <c r="BO47" s="47"/>
      <c r="BQ47" s="46">
        <f>(Raw!C48)/((Raw!CC48*1000)^(1/2))</f>
        <v>160.50912121669558</v>
      </c>
      <c r="BR47" s="47">
        <f>(Raw!C48)/(Raw!CG48)</f>
        <v>0.29984719920241515</v>
      </c>
      <c r="BS47" s="47"/>
      <c r="BU47" s="49">
        <f>(Raw!C48)/((Raw!CC48*1000)^(1/3))</f>
        <v>469.95521716188301</v>
      </c>
      <c r="BV47" s="49">
        <f>(Raw!C48)/(Raw!CG48)</f>
        <v>0.29984719920241515</v>
      </c>
      <c r="BW47" s="49"/>
      <c r="BY47" s="51">
        <f>Raw!C48</f>
        <v>4028.7469684836501</v>
      </c>
      <c r="BZ47" s="51">
        <f>Raw!BS48</f>
        <v>0.34799999999999998</v>
      </c>
      <c r="CA47" s="51"/>
      <c r="CG47" s="55"/>
      <c r="CH47" s="55" t="e">
        <f t="shared" si="42"/>
        <v>#N/A</v>
      </c>
      <c r="CI47" s="55" t="e">
        <f>CI3</f>
        <v>#N/A</v>
      </c>
      <c r="CK47" s="55"/>
      <c r="CL47" s="55" t="e">
        <f t="shared" si="43"/>
        <v>#N/A</v>
      </c>
      <c r="CM47" s="55" t="e">
        <f>CM3</f>
        <v>#N/A</v>
      </c>
      <c r="CO47" s="57"/>
      <c r="CP47" s="57" t="e">
        <f t="shared" si="44"/>
        <v>#N/A</v>
      </c>
      <c r="CQ47" s="57" t="e">
        <f>CQ3</f>
        <v>#N/A</v>
      </c>
      <c r="CS47" s="57"/>
      <c r="CT47" s="57" t="e">
        <f t="shared" si="45"/>
        <v>#N/A</v>
      </c>
      <c r="CU47" s="57" t="e">
        <f>CU3</f>
        <v>#N/A</v>
      </c>
      <c r="CW47" s="57"/>
      <c r="CX47" s="57" t="e">
        <f t="shared" si="46"/>
        <v>#N/A</v>
      </c>
      <c r="CY47" s="57" t="e">
        <f>CY3</f>
        <v>#N/A</v>
      </c>
      <c r="DA47" s="57"/>
      <c r="DB47" s="57" t="e">
        <f t="shared" si="47"/>
        <v>#N/A</v>
      </c>
      <c r="DC47" s="57" t="e">
        <f>DC3</f>
        <v>#N/A</v>
      </c>
      <c r="DE47" s="57"/>
      <c r="DF47" s="57" t="e">
        <f t="shared" si="48"/>
        <v>#N/A</v>
      </c>
      <c r="DG47" s="57" t="e">
        <f>DG3</f>
        <v>#N/A</v>
      </c>
      <c r="DI47" s="59">
        <f t="shared" si="75"/>
        <v>6760</v>
      </c>
      <c r="DJ47" s="59">
        <f t="shared" si="55"/>
        <v>8.5273361497006022</v>
      </c>
      <c r="DL47" s="25">
        <f t="shared" si="76"/>
        <v>6760</v>
      </c>
      <c r="DM47" s="25">
        <f t="shared" si="56"/>
        <v>9.9939767186089412</v>
      </c>
      <c r="DO47" s="39">
        <f t="shared" si="57"/>
        <v>630</v>
      </c>
      <c r="DP47" s="39">
        <f t="shared" si="58"/>
        <v>1.5693486590038315</v>
      </c>
      <c r="DQ47" s="39">
        <f t="shared" si="59"/>
        <v>2.2343233471684432E-3</v>
      </c>
      <c r="DS47" s="39">
        <f t="shared" si="60"/>
        <v>160.50912121669558</v>
      </c>
      <c r="DT47" s="39">
        <f t="shared" si="61"/>
        <v>1.5693486590038315</v>
      </c>
      <c r="DU47" s="39">
        <f t="shared" si="62"/>
        <v>2.2343233471684432E-3</v>
      </c>
      <c r="DW47" s="39">
        <f t="shared" si="63"/>
        <v>469.95521716188301</v>
      </c>
      <c r="DX47" s="39">
        <f t="shared" si="64"/>
        <v>1.5693486590038315</v>
      </c>
      <c r="DY47" s="39">
        <f t="shared" si="65"/>
        <v>2.2343233471684432E-3</v>
      </c>
      <c r="EA47" s="61">
        <f>Raw!N48</f>
        <v>1.7014198467560999</v>
      </c>
      <c r="EB47" s="61">
        <f>Raw!O48</f>
        <v>4.1494591492437401E-2</v>
      </c>
      <c r="EC47" s="61">
        <f>1/Raw!R48</f>
        <v>1.5693486590038315</v>
      </c>
      <c r="ED47" s="61">
        <f>1/(Raw!R48-Raw!S48)-1/(Raw!R48+Raw!S48)</f>
        <v>2.2343233471684432E-3</v>
      </c>
      <c r="EF47" s="62">
        <f>Raw!N48</f>
        <v>1.7014198467560999</v>
      </c>
      <c r="EG47" s="61">
        <f>Raw!O48</f>
        <v>4.1494591492437401E-2</v>
      </c>
      <c r="EH47" s="61">
        <f>1/Raw!AB48</f>
        <v>1.5058823529411764</v>
      </c>
      <c r="EI47" s="61">
        <f>1/(Raw!AB48-Raw!AC48)-1/(Raw!AB48+Raw!AC48)</f>
        <v>0.16839803360124161</v>
      </c>
      <c r="EK47" s="37">
        <f>Raw!CB48</f>
        <v>-0.99594000000000005</v>
      </c>
      <c r="EL47" s="72">
        <f>(Raw!C48)/(Raw!CG48)</f>
        <v>0.29984719920241515</v>
      </c>
      <c r="EN47" s="37">
        <f>Raw!BS48</f>
        <v>0.34799999999999998</v>
      </c>
      <c r="EO47" s="72">
        <f>(Raw!C48)/(Raw!CG48)</f>
        <v>0.29984719920241515</v>
      </c>
      <c r="EQ47" s="64">
        <f>(Raw!C48)/((Raw!CC48*1000)^(1/3))</f>
        <v>469.95521716188301</v>
      </c>
      <c r="ER47" s="64">
        <f>Raw!BZ48</f>
        <v>485.338664770126</v>
      </c>
      <c r="ET47" s="64">
        <f>Raw!BN48</f>
        <v>2.3578750064660299</v>
      </c>
      <c r="EU47" s="64">
        <f>Raw!BZ48</f>
        <v>485.338664770126</v>
      </c>
      <c r="EW47" s="66">
        <f>Raw!AI48</f>
        <v>1.75425277231927E-4</v>
      </c>
      <c r="EX47" s="66">
        <f>Raw!BZ48</f>
        <v>485.338664770126</v>
      </c>
      <c r="EZ47" s="73">
        <f>Raw!AI48</f>
        <v>1.75425277231927E-4</v>
      </c>
      <c r="FA47" s="66">
        <f>Raw!F48</f>
        <v>7.0391296756556199E-2</v>
      </c>
      <c r="FB47" s="66">
        <f>Raw!G48</f>
        <v>2.3688309557940001E-2</v>
      </c>
      <c r="FD47" s="66">
        <f>(Raw!C48)/((Raw!CC48*1000)^(1/3))</f>
        <v>469.95521716188301</v>
      </c>
      <c r="FE47" s="66">
        <f>(Raw!BZ48)*(Raw!AI48)</f>
        <v>8.5140669818672632E-2</v>
      </c>
      <c r="FG47" s="59">
        <f>Raw!CJ48</f>
        <v>120.835383505446</v>
      </c>
      <c r="FH47" s="59">
        <f>Raw!BR48</f>
        <v>114.16</v>
      </c>
      <c r="FJ47" s="25">
        <f>Raw!CB48</f>
        <v>-0.99594000000000005</v>
      </c>
      <c r="FK47" s="25">
        <f>(Raw!BR48)-(Raw!CJ48)</f>
        <v>-6.6753835054460069</v>
      </c>
      <c r="FM47" s="68" t="str">
        <f t="shared" si="77"/>
        <v xml:space="preserve"> </v>
      </c>
      <c r="FN47" s="68">
        <f>(Raw!C48)/((Raw!CC48*1000)^(1/3))</f>
        <v>469.95521716188301</v>
      </c>
      <c r="FO47" s="68">
        <f>(10^($FM$2*Raw!CB48))*(Raw!D48)</f>
        <v>5.0424098565225658E-2</v>
      </c>
      <c r="FP47" s="68">
        <f>(10^($FM$2*Raw!CB48))*(Raw!E48)</f>
        <v>1.2057920220684653E-2</v>
      </c>
      <c r="FR47" s="68" t="str">
        <f t="shared" si="78"/>
        <v xml:space="preserve"> </v>
      </c>
      <c r="FS47" s="74">
        <f>(Raw!C48)/((Raw!CC48*1000)^(1/3))</f>
        <v>469.95521716188301</v>
      </c>
      <c r="FT47" s="68">
        <f>(10^($FR$2*Raw!CB48))*(Raw!F48)</f>
        <v>7.1666661865259731E-2</v>
      </c>
      <c r="FU47" s="68">
        <f>(10^($FR$2*Raw!CB48))*(Raw!G48)</f>
        <v>2.411749959827764E-2</v>
      </c>
      <c r="FW47" s="68" t="str">
        <f t="shared" si="79"/>
        <v xml:space="preserve"> </v>
      </c>
      <c r="FX47" s="74">
        <f>(Raw!C48)/((Raw!CC48*1000)^(1/3))</f>
        <v>469.95521716188301</v>
      </c>
      <c r="FY47" s="74">
        <f>(10^($FW$2*Raw!CB48))*(Raw!BJ48)</f>
        <v>3.8024880504090357E-2</v>
      </c>
      <c r="FZ47" s="74">
        <f>(10^($FW$2*Raw!CB48))*(Raw!BK48)</f>
        <v>1.3437065271545753E-2</v>
      </c>
      <c r="GB47" s="68" t="str">
        <f t="shared" si="80"/>
        <v xml:space="preserve"> </v>
      </c>
      <c r="GC47" s="74">
        <f>IF(  ( (10^($FR$2*Raw!CB48))*(Raw!BM48) )/( (10^($FR$2*Raw!CB48))*(Raw!BL48))&lt;0.9,(Raw!C48)/((Raw!CC48*1000)^(1/3)) )</f>
        <v>469.95521716188301</v>
      </c>
      <c r="GD47" s="74">
        <f>IF(  ( (10^($FR$2*Raw!CB48))*(Raw!BM48) )/( (10^($FR$2*Raw!CB48))*(Raw!BL48))&lt;0.9, (10^($GB$2*Raw!CB48))*(Raw!BL48) )</f>
        <v>10.431523730714696</v>
      </c>
      <c r="GE47" s="74">
        <f>IF( ( (10^($FR$2*Raw!CB48))*(Raw!BM48) )/( (10^($FR$2*Raw!CB48))*(Raw!BL48))&lt;0.9, (10^($FR$2*Raw!CB48))*(Raw!BM48) )</f>
        <v>7.1481418564409935</v>
      </c>
      <c r="GG47" s="68" t="str">
        <f t="shared" si="81"/>
        <v xml:space="preserve"> </v>
      </c>
      <c r="GH47" s="74">
        <f>IF( ( (10^($GG$2*Raw!CB48))*(Raw!BO48) )/( (10^($GG$2*Raw!CB48))*(Raw!BN48))&lt;0.5,(Raw!C48)/((Raw!CC48*1000)^(1/3)))</f>
        <v>469.95521716188301</v>
      </c>
      <c r="GI47" s="74">
        <f>IF( ( (10^($GG$2*Raw!CB48))*(Raw!BO48) )/( (10^($GG$2*Raw!CB48))*(Raw!BN48))&lt;0.5,(10^($GG$2*Raw!CB48))*(Raw!BN48))</f>
        <v>2.3963053421785965</v>
      </c>
      <c r="GJ47" s="74">
        <f>IF( ( (10^($GG$2*Raw!CB48))*(Raw!BO48) )/( (10^($GG$2*Raw!CB48))*(Raw!BN48))&lt;0.5,(10^($GG$2*Raw!CB48))*(Raw!BO48))</f>
        <v>0.15152879380810347</v>
      </c>
      <c r="GL47">
        <f>(Raw!C48)/((Raw!CC48*1000)^(1/3))</f>
        <v>469.95521716188301</v>
      </c>
      <c r="GM47" s="75">
        <f>Raw!U48</f>
        <v>0.657958984375</v>
      </c>
      <c r="GN47" s="75">
        <f>(LOG(Raw!CC48)+5)/25</f>
        <v>0.19197362197814327</v>
      </c>
      <c r="GO47">
        <f>(Raw!C48)/((Raw!CC48*1000)^(1/3))</f>
        <v>469.95521716188301</v>
      </c>
      <c r="GP47" s="75">
        <f>Raw!W48</f>
        <v>0.665283203125</v>
      </c>
      <c r="GR47">
        <f>(Raw!C48)/((Raw!CC48*1000)^(1/3))</f>
        <v>469.95521716188301</v>
      </c>
      <c r="GS47" s="75">
        <f>Raw!AE48</f>
        <v>1.171875</v>
      </c>
      <c r="GU47">
        <f>(Raw!C48)/((Raw!CC48*1000)^(1/3))</f>
        <v>469.95521716188301</v>
      </c>
      <c r="GV47" s="75">
        <f>Raw!AG48</f>
        <v>1.25</v>
      </c>
      <c r="GX47">
        <f>(Raw!C48)/((Raw!CC48*1000)^(1/3))</f>
        <v>469.95521716188301</v>
      </c>
      <c r="GY47">
        <f>Raw!BQ48</f>
        <v>2.2000000000000002</v>
      </c>
      <c r="HA47">
        <f>Raw!C48</f>
        <v>4028.7469684836501</v>
      </c>
      <c r="HB47" s="75">
        <f>Raw!U48</f>
        <v>0.657958984375</v>
      </c>
      <c r="HC47" s="4"/>
      <c r="HD47">
        <f>Raw!C48</f>
        <v>4028.7469684836501</v>
      </c>
      <c r="HE47" s="75">
        <f>Raw!W48</f>
        <v>0.665283203125</v>
      </c>
      <c r="HG47">
        <f>Raw!C48</f>
        <v>4028.7469684836501</v>
      </c>
      <c r="HH47" s="75">
        <f>Raw!AE48</f>
        <v>1.171875</v>
      </c>
      <c r="HJ47">
        <f>Raw!C48</f>
        <v>4028.7469684836501</v>
      </c>
      <c r="HK47" s="75">
        <f>Raw!AG48</f>
        <v>1.25</v>
      </c>
      <c r="HM47">
        <f>Raw!C48</f>
        <v>4028.7469684836501</v>
      </c>
      <c r="HN47">
        <f>Raw!BQ48</f>
        <v>2.2000000000000002</v>
      </c>
      <c r="HP47">
        <f>Raw!CC48*1000</f>
        <v>630</v>
      </c>
      <c r="HQ47">
        <f>Raw!N48</f>
        <v>1.7014198467560999</v>
      </c>
      <c r="HR47">
        <f>MIN(ABS(Raw!CB48)/100,0.3)</f>
        <v>9.9594000000000002E-3</v>
      </c>
      <c r="HS47" t="str">
        <f>IF( Raw!CB48&gt;0,"@rgb(255,0,0)","@rgb(0,128,255)" )</f>
        <v>@rgb(0,128,255)</v>
      </c>
      <c r="HU47" t="str">
        <f t="shared" si="82"/>
        <v xml:space="preserve"> </v>
      </c>
      <c r="HV47" t="b">
        <f>IF(Raw!CC48&gt;7,(Raw!C48)/((Raw!CC48*1000)^(1/3)))</f>
        <v>0</v>
      </c>
      <c r="HW47" t="b">
        <f>IF(Raw!CC48&gt;7,(10^($FM$2*Raw!CB48))*(Raw!D48))</f>
        <v>0</v>
      </c>
      <c r="HX47" t="b">
        <f>IF(Raw!CC48&gt;7,(10^($HU$2*Raw!CB48))*(Raw!E48))</f>
        <v>0</v>
      </c>
      <c r="IA47" t="b">
        <f>IF(Raw!CC48&gt;7,(Raw!C48)/((Raw!CC48*1000)^(1/3)))</f>
        <v>0</v>
      </c>
      <c r="IB47" t="b">
        <f>IF(Raw!CC48&gt;7,(10^($HZ$2*Raw!CB48))*(Raw!F48))</f>
        <v>0</v>
      </c>
      <c r="IC47" t="b">
        <f>IF(Raw!CC48&gt;7,(10^($HZ$2*Raw!CB48))*(Raw!G48))</f>
        <v>0</v>
      </c>
      <c r="IF47" t="b">
        <f>IF(Raw!CC48&gt;7,(Raw!C48)/((Raw!CC48*1000)^(1/3)))</f>
        <v>0</v>
      </c>
      <c r="IG47" t="b">
        <f>IF(Raw!CC48&gt;7,(10^($IE$2*Raw!CB48))*(Raw!BJ48))</f>
        <v>0</v>
      </c>
      <c r="IH47" t="b">
        <f>IF(Raw!CC48&gt;7,(10^($IE$2*Raw!CB48))*(Raw!BK48))</f>
        <v>0</v>
      </c>
      <c r="IJ47" t="str">
        <f t="shared" si="83"/>
        <v xml:space="preserve"> </v>
      </c>
      <c r="IK47" t="b">
        <f>IF(Raw!CC48&gt;7,(Raw!C48)/((Raw!CC48*1000)^(1/3)))</f>
        <v>0</v>
      </c>
      <c r="IL47" t="b">
        <f>IF(Raw!CC48&gt;7,(10^($IJ$2*Raw!CB48))*(Raw!BL48))</f>
        <v>0</v>
      </c>
      <c r="IM47" t="b">
        <f>IF(Raw!CC48&gt;7,(10^($IJ$2*Raw!CB48))*(Raw!BM48))</f>
        <v>0</v>
      </c>
      <c r="IO47" t="str">
        <f t="shared" si="84"/>
        <v xml:space="preserve"> </v>
      </c>
      <c r="IP47" t="b">
        <f>IF(Raw!CC48&gt;7,(Raw!C48)/((Raw!CC48*1000)^(1/3)))</f>
        <v>0</v>
      </c>
      <c r="IQ47" t="b">
        <f>IF(Raw!CC48&gt;7,(10^($IO$2*Raw!CB48))*(Raw!BN48))</f>
        <v>0</v>
      </c>
      <c r="IR47" t="b">
        <f>IF(Raw!CC48&gt;7,(10^($IO$2*Raw!CB48))*(Raw!BO48))</f>
        <v>0</v>
      </c>
      <c r="IT47" s="68" t="str">
        <f t="shared" si="85"/>
        <v xml:space="preserve"> </v>
      </c>
      <c r="IU47" s="68">
        <f>IF(Raw!CC48&lt;3.5,(Raw!C48)/((Raw!CC48*1000)^(1/3)))</f>
        <v>469.95521716188301</v>
      </c>
      <c r="IV47" s="68">
        <f>IF(Raw!CC48&lt;3.5,(10^($IT$2*Raw!CB48))*(Raw!D48))</f>
        <v>5.0397509668632497E-2</v>
      </c>
      <c r="IW47" s="68">
        <f>IF(Raw!CC48&lt;3.5,(10^($IT$2*Raw!CB48))*(Raw!E48))</f>
        <v>1.2051562014925918E-2</v>
      </c>
      <c r="IY47" s="68" t="str">
        <f t="shared" si="86"/>
        <v xml:space="preserve"> </v>
      </c>
      <c r="IZ47" s="74">
        <f>IF(Raw!CC48&lt;3.5,(Raw!C48)/((Raw!CC48*1000)^(1/3)))</f>
        <v>469.95521716188301</v>
      </c>
      <c r="JA47" s="68">
        <f>IF(Raw!CC48&lt;3.5,(10^($IY$2*Raw!CB48))*(Raw!F48))</f>
        <v>7.1620659024888747E-2</v>
      </c>
      <c r="JB47" s="68">
        <f>IF(Raw!CC48&lt;3.5,(10^($IY$2*Raw!CB48))*(Raw!G48))</f>
        <v>2.4102018571880001E-2</v>
      </c>
      <c r="JD47" s="68" t="str">
        <f t="shared" si="87"/>
        <v xml:space="preserve"> </v>
      </c>
      <c r="JE47" s="74">
        <f>IF(Raw!CC48&lt;3.5,(Raw!C48)/((Raw!CC48*1000)^(1/3)))</f>
        <v>469.95521716188301</v>
      </c>
      <c r="JF47" s="74">
        <f>IF(Raw!CC48&lt;3.5,(10^($JD$2*Raw!CB48))*(Raw!BJ48))</f>
        <v>3.8089463322169184E-2</v>
      </c>
      <c r="JG47" s="74">
        <f>IF(Raw!CC48&lt;3.5,(10^($JD$2*Raw!CB48))*(Raw!BK48))</f>
        <v>1.3459887264157989E-2</v>
      </c>
      <c r="JI47" s="68" t="str">
        <f t="shared" si="88"/>
        <v xml:space="preserve"> </v>
      </c>
      <c r="JJ47" s="74">
        <f>IF( AND( Raw!CC48&lt;3.5, ( (10^($JI$2*Raw!CB48))*(Raw!BM48) )/( (10^($JI$2*Raw!CB48))*(Raw!BL48))&lt;0.9 ),(Raw!C48)/((Raw!CC48*1000)^(1/3)) )</f>
        <v>469.95521716188301</v>
      </c>
      <c r="JK47" s="74">
        <f>IF( AND( Raw!CC48&lt;3.5, ( (10^($JI$2*Raw!CB48))*(Raw!BM48) )/( (10^($JI$2*Raw!CB48))*(Raw!BL48))&lt;0.9 ), (10^($JI$2*Raw!CB48))*(Raw!BL48) )</f>
        <v>10.374268749535455</v>
      </c>
      <c r="JL47" s="74">
        <f>IF( AND( Raw!CC48&lt;3.5, ( (10^($JI$2*Raw!CB48))*(Raw!BM48) )/( (10^($JI$2*Raw!CB48))*(Raw!BL48))&lt;0.9 ), (10^($JI$2*Raw!CB48))*(Raw!BM48) )</f>
        <v>7.0546661606328875</v>
      </c>
      <c r="JN47" s="68" t="str">
        <f t="shared" si="89"/>
        <v xml:space="preserve"> </v>
      </c>
      <c r="JO47" s="74">
        <f>IF( AND( Raw!CC48&lt;3.5, ( (10^($JN$2*Raw!CB48))*(Raw!BO48) )/( (10^($JN$2*Raw!CB48))*(Raw!BN48))&lt;0.5 ),(Raw!C48)/((Raw!CC48*1000)^(1/3)))</f>
        <v>469.95521716188301</v>
      </c>
      <c r="JP47" s="74">
        <f>IF( AND( Raw!CC48&lt;3.5, ( (10^($JN$2*Raw!CB48))*(Raw!BO48) )/( (10^($JN$2*Raw!CB48))*(Raw!BN48))&lt;0.5 ),(10^($JN$2*Raw!CB48))*(Raw!BN48))</f>
        <v>2.3624755793138208</v>
      </c>
      <c r="JQ47" s="74">
        <f>IF( AND( Raw!CC48&lt;3.5, ( (10^($JN$2*Raw!CB48))*(Raw!BO48) )/( (10^($JN$2*Raw!CB48))*(Raw!BN48))&lt;0.5 ),(10^($JN$2*Raw!CB48))*(Raw!BO48))</f>
        <v>0.14938959098136639</v>
      </c>
      <c r="JS47">
        <v>90</v>
      </c>
      <c r="JW47">
        <v>90</v>
      </c>
      <c r="JX47">
        <v>3.1030303030302999</v>
      </c>
      <c r="JY47">
        <v>3.1030303030302999</v>
      </c>
      <c r="KA47">
        <v>90</v>
      </c>
      <c r="KB47">
        <v>3.1030303030302999</v>
      </c>
      <c r="KC47">
        <v>3.1030303030302999</v>
      </c>
      <c r="KQ47">
        <f>Raw!CC48*1000</f>
        <v>630</v>
      </c>
      <c r="KR47">
        <f>Raw!N48</f>
        <v>1.7014198467560999</v>
      </c>
      <c r="KS47">
        <f>(1/ABS(Raw!BL48))*2</f>
        <v>0.1937108808137897</v>
      </c>
      <c r="KU47">
        <f>Raw!CC48*1000</f>
        <v>630</v>
      </c>
      <c r="KV47">
        <f>Raw!N48</f>
        <v>1.7014198467560999</v>
      </c>
      <c r="KW47">
        <f>MIN(1/ABS(Raw!BN48)/2,0.8)</f>
        <v>0.21205534586390024</v>
      </c>
      <c r="KY47">
        <f>Raw!CC48*1000</f>
        <v>630</v>
      </c>
      <c r="KZ47">
        <f>Raw!CP48</f>
        <v>1.6957873032097499</v>
      </c>
      <c r="LA47">
        <f t="shared" si="66"/>
        <v>1.7014198467560999</v>
      </c>
      <c r="NJ47" s="76"/>
      <c r="NV47" s="76"/>
      <c r="OH47" s="76"/>
      <c r="OT47" s="76"/>
      <c r="PF47" s="76"/>
      <c r="PR47" s="76"/>
      <c r="QD47" s="76"/>
      <c r="QP47" s="76"/>
      <c r="RB47" s="76"/>
      <c r="RN47" s="76"/>
      <c r="RZ47" s="76"/>
      <c r="SL47" s="76"/>
      <c r="SX47" s="76"/>
      <c r="TJ47" s="76"/>
      <c r="TV47" s="76"/>
      <c r="UF47">
        <f>IF(Raw!CC48&lt;3.5,Raw!C48)</f>
        <v>4028.7469684836501</v>
      </c>
      <c r="UH47">
        <f t="shared" si="95"/>
        <v>7896.6243225599401</v>
      </c>
      <c r="UI47">
        <f>UI3</f>
        <v>1</v>
      </c>
      <c r="UK47" t="b">
        <f>IF(Raw!CC48&gt;7,Raw!C48)</f>
        <v>0</v>
      </c>
      <c r="UM47">
        <f t="shared" si="96"/>
        <v>15315.937306832591</v>
      </c>
      <c r="UN47">
        <f>UN3</f>
        <v>1</v>
      </c>
      <c r="UP47">
        <f>Raw!C48</f>
        <v>4028.7469684836501</v>
      </c>
      <c r="UR47">
        <f t="shared" si="97"/>
        <v>15224.047685297637</v>
      </c>
      <c r="US47">
        <f>US3</f>
        <v>1</v>
      </c>
      <c r="UU47" t="str">
        <f t="shared" si="98"/>
        <v xml:space="preserve"> </v>
      </c>
      <c r="UV47" t="b">
        <f>IF(AND(Raw!BL48&lt;$UU$3,Raw!BL48&gt;$UU$4),(Raw!C48)/((Raw!CC48*1000)^(1/3)))</f>
        <v>0</v>
      </c>
      <c r="UW47" t="b">
        <f>IF(AND(Raw!BL48&lt;$UU$3,Raw!BL48&gt;$UU$4),(10^($UU$2*Raw!CB48))*(Raw!D48))</f>
        <v>0</v>
      </c>
      <c r="UX47" t="b">
        <f>IF(AND(Raw!BL48&lt;$UU$3,Raw!BL48&gt;$UU$4),(10^($FM$2*Raw!CB48))*(Raw!E48))</f>
        <v>0</v>
      </c>
      <c r="UZ47">
        <f>Raw!C48</f>
        <v>4028.7469684836501</v>
      </c>
      <c r="VA47">
        <f>((LOG10(Raw!CC49))+ABS(LOG10(MIN(Raw!CC$3:$CC246)))+0.3)/5</f>
        <v>0.35966211075792009</v>
      </c>
      <c r="VB47">
        <f>Raw!BQ48</f>
        <v>2.2000000000000002</v>
      </c>
      <c r="VE47">
        <f>(Raw!C48)/((Raw!CC48)^(1/2))</f>
        <v>5075.7440827681485</v>
      </c>
      <c r="VF47">
        <f>((LOG10(Raw!CC49))+ABS(LOG10(MIN(Raw!CC$3:$CC246)))+0.3)/5</f>
        <v>0.35966211075792009</v>
      </c>
      <c r="VG47">
        <f>Raw!BQ48</f>
        <v>2.2000000000000002</v>
      </c>
      <c r="VK47">
        <f>(Raw!C48)/((Raw!CC48)^(1/2))</f>
        <v>5075.7440827681485</v>
      </c>
      <c r="VL47">
        <f>Raw!BZ48</f>
        <v>485.338664770126</v>
      </c>
      <c r="VM47">
        <f>MIN(Raw!BL49/150,0.6)</f>
        <v>7.9871960850558671E-2</v>
      </c>
      <c r="VO47">
        <f>(Raw!C48)/((Raw!CC48)^(1/2))</f>
        <v>5075.7440827681485</v>
      </c>
      <c r="VP47">
        <f>Raw!BZ48</f>
        <v>485.338664770126</v>
      </c>
      <c r="VQ47">
        <f>MIN(Raw!BN49/50,0.6)</f>
        <v>3.3955177001648802E-2</v>
      </c>
      <c r="VS47">
        <f>(Raw!C48)/((Raw!CC48)^(1/2))</f>
        <v>5075.7440827681485</v>
      </c>
      <c r="VT47">
        <f>Raw!BZ48</f>
        <v>485.338664770126</v>
      </c>
      <c r="VU47">
        <f>(LOG10(Raw!AS49)-LOG10(MIN(Raw!AS$3:AS$200)) + 0.1)/10</f>
        <v>0.32682106103587183</v>
      </c>
      <c r="VW47">
        <f>Raw!CB48</f>
        <v>-0.99594000000000005</v>
      </c>
      <c r="VX47">
        <f>IF(ABS((Raw!BR48)-(Raw!CJ48))=343.0818,16.89,ABS((Raw!BR48)-(Raw!CJ48)))</f>
        <v>6.6753835054460069</v>
      </c>
      <c r="VY47">
        <f>(LOG10(Raw!C49)-LOG10(MIN(Raw!C$3:C$200)))/2</f>
        <v>0.28896783431042761</v>
      </c>
      <c r="WA47" s="78">
        <v>38267</v>
      </c>
      <c r="WB47">
        <f t="shared" si="67"/>
        <v>10</v>
      </c>
      <c r="WF47">
        <v>18.420000000000002</v>
      </c>
      <c r="WG47">
        <f t="shared" si="68"/>
        <v>1.2652896258608302</v>
      </c>
      <c r="WN47">
        <f t="shared" si="90"/>
        <v>9000</v>
      </c>
      <c r="WO47">
        <f t="shared" si="69"/>
        <v>0.68933191614536127</v>
      </c>
      <c r="WQ47">
        <f>Raw!BP48</f>
        <v>0.48</v>
      </c>
      <c r="WR47">
        <f>Raw!BZ48</f>
        <v>485.338664770126</v>
      </c>
      <c r="WT47">
        <f>Raw!N48</f>
        <v>1.7014198467560999</v>
      </c>
      <c r="WU47">
        <f>Raw!CP48</f>
        <v>1.6957873032097499</v>
      </c>
      <c r="WV47">
        <f t="shared" si="70"/>
        <v>-5.6325435463500106E-3</v>
      </c>
      <c r="WX47">
        <f>Raw!C48</f>
        <v>4028.7469684836501</v>
      </c>
      <c r="WY47">
        <f>Raw!BP48</f>
        <v>0.48</v>
      </c>
      <c r="WZ47">
        <f>((LOG10(Raw!CC49))+ABS(LOG10(MIN(Raw!CC$3:$CC246)))+0.3)/5</f>
        <v>0.35966211075792009</v>
      </c>
      <c r="XD47">
        <f t="shared" si="91"/>
        <v>9000</v>
      </c>
      <c r="XE47">
        <f t="shared" si="71"/>
        <v>5.918847776054019E-2</v>
      </c>
      <c r="XG47">
        <f>(Raw!C48)/((Raw!CC48)^(1/2))</f>
        <v>5075.7440827681485</v>
      </c>
      <c r="XH47">
        <f>Raw!BP48</f>
        <v>0.48</v>
      </c>
      <c r="XL47">
        <f t="shared" si="92"/>
        <v>9000</v>
      </c>
      <c r="XM47">
        <f t="shared" si="72"/>
        <v>0.34624128302506924</v>
      </c>
      <c r="XR47">
        <f>Raw!CB48</f>
        <v>-0.99594000000000005</v>
      </c>
      <c r="XS47">
        <f>IF(ABS((Raw!BR48)-(Raw!CJ48))=343.0818,16.89,(Raw!BR48)-(Raw!CJ48))</f>
        <v>-6.6753835054460069</v>
      </c>
      <c r="XT47">
        <f>(LOG10(Raw!C49)-LOG10(MIN(Raw!C$3:C$200)))/2</f>
        <v>0.28896783431042761</v>
      </c>
      <c r="XW47">
        <f t="shared" si="93"/>
        <v>9000</v>
      </c>
      <c r="XX47">
        <f t="shared" si="73"/>
        <v>2.4645989762302198</v>
      </c>
      <c r="YC47">
        <v>4028.7469684836501</v>
      </c>
      <c r="YD47">
        <f>Raw!CC48</f>
        <v>0.63</v>
      </c>
      <c r="YE47">
        <f>((LOG10(Raw!CC49))+ABS(LOG10(MIN(Raw!CC$3:$CC246)))+0.3)/5</f>
        <v>0.35966211075792009</v>
      </c>
      <c r="YF47">
        <v>75.637892035222706</v>
      </c>
      <c r="YG47">
        <v>3.0683206545249102</v>
      </c>
      <c r="YH47">
        <v>0.183858805447489</v>
      </c>
      <c r="YI47">
        <v>1.36677944778021E-2</v>
      </c>
      <c r="YJ47">
        <v>9.8343800822926503E-4</v>
      </c>
      <c r="YP47">
        <v>1</v>
      </c>
      <c r="YT47">
        <v>4028.7469684836501</v>
      </c>
      <c r="YU47">
        <v>0.63</v>
      </c>
      <c r="YV47" s="79">
        <v>4.7937179690616896E-7</v>
      </c>
      <c r="ZE47">
        <v>1688.9564976509901</v>
      </c>
      <c r="ZF47">
        <v>3.0125145821528298E-3</v>
      </c>
      <c r="ZK47">
        <f t="shared" si="94"/>
        <v>9020</v>
      </c>
      <c r="ZL47" s="81">
        <f t="shared" si="74"/>
        <v>12528.788930204571</v>
      </c>
    </row>
    <row r="48" spans="1:688">
      <c r="A48" s="37">
        <f>Raw!CC49*1000</f>
        <v>630</v>
      </c>
      <c r="B48" s="37">
        <f>Raw!N49</f>
        <v>3.22379814852474</v>
      </c>
      <c r="C48" s="37">
        <f>Raw!O49</f>
        <v>0.15706954603821499</v>
      </c>
      <c r="E48" s="37">
        <f>(Raw!C49)/((Raw!CC49*1000)^(1/2))</f>
        <v>48.647929305908619</v>
      </c>
      <c r="F48" s="37">
        <f>Raw!N49</f>
        <v>3.22379814852474</v>
      </c>
      <c r="G48" s="37">
        <f>Raw!O49</f>
        <v>0.15706954603821499</v>
      </c>
      <c r="I48" s="37">
        <f>(Raw!C49)/((Raw!CC49*1000)^(1/3))</f>
        <v>142.43644229145625</v>
      </c>
      <c r="J48" s="37">
        <f>Raw!N49</f>
        <v>3.22379814852474</v>
      </c>
      <c r="K48" s="37">
        <f>Raw!O49</f>
        <v>0.15706954603821499</v>
      </c>
      <c r="M48" s="39">
        <f>Raw!CC49*1000</f>
        <v>630</v>
      </c>
      <c r="N48" s="39">
        <f>1/(Raw!R49)</f>
        <v>2.7306666666666666</v>
      </c>
      <c r="O48" s="39">
        <f>IF(1/(Raw!R49-Raw!S49)-1/(Raw!R49+Raw!S49)&gt;0,1/(Raw!R49-Raw!S49)-1/(Raw!R49+Raw!S49),2)</f>
        <v>8.3183931924331933E-2</v>
      </c>
      <c r="Q48" s="39">
        <f>(Raw!C49)/((Raw!CC49*1000)^(1/2))</f>
        <v>48.647929305908619</v>
      </c>
      <c r="R48" s="39">
        <f>1/(Raw!R49)</f>
        <v>2.7306666666666666</v>
      </c>
      <c r="S48" s="39">
        <f>IF(1/(Raw!R49-Raw!S49)-1/(Raw!R49+Raw!S49)&gt;0,1/(Raw!R49-Raw!S49)-1/(Raw!R49+Raw!S49),2)</f>
        <v>8.3183931924331933E-2</v>
      </c>
      <c r="U48" s="39">
        <f>(Raw!C49)/((Raw!CC49*1000)^(1/3))</f>
        <v>142.43644229145625</v>
      </c>
      <c r="V48" s="39">
        <f>1/(Raw!R49)</f>
        <v>2.7306666666666666</v>
      </c>
      <c r="W48" s="39">
        <f>IF(1/(Raw!R49-Raw!S49)-1/(Raw!R49+Raw!S49)&gt;0,1/(Raw!R49-Raw!S49)-1/(Raw!R49+Raw!S49),2)</f>
        <v>8.3183931924331933E-2</v>
      </c>
      <c r="Y48" s="41">
        <f>Raw!CC49*1000</f>
        <v>630</v>
      </c>
      <c r="Z48" s="41">
        <f>1/(Raw!AB49)</f>
        <v>1.7655172413793103</v>
      </c>
      <c r="AA48" s="41">
        <f>IF(1/(Raw!AB49-Raw!AC49)-1/(Raw!AB49+Raw!AC49)&gt;0,1/(Raw!AB49-Raw!AC49)-1/(Raw!AB49+Raw!AC49),5)</f>
        <v>0.26817059849488345</v>
      </c>
      <c r="AC48" s="41">
        <f>(Raw!C49)/((Raw!CC49*1000)^(1/2))</f>
        <v>48.647929305908619</v>
      </c>
      <c r="AD48" s="41">
        <f>1/(Raw!AB49)</f>
        <v>1.7655172413793103</v>
      </c>
      <c r="AE48" s="41">
        <f>IF(1/(Raw!AB49-Raw!AC49)-1/(Raw!AB49+Raw!AC49)&gt;0,1/(Raw!AB49-Raw!AC49)-1/(Raw!AB49+Raw!AC49),5)</f>
        <v>0.26817059849488345</v>
      </c>
      <c r="AG48" s="41">
        <f>(Raw!C49)/((Raw!CC49*1000)^(1/3))</f>
        <v>142.43644229145625</v>
      </c>
      <c r="AH48" s="41">
        <f>1/(Raw!AB49)</f>
        <v>1.7655172413793103</v>
      </c>
      <c r="AI48" s="41">
        <f>IF(1/(Raw!AB49-Raw!AC49)-1/(Raw!AB49+Raw!AC49)&gt;0,1/(Raw!AB49-Raw!AC49)-1/(Raw!AB49+Raw!AC49),5)</f>
        <v>0.26817059849488345</v>
      </c>
      <c r="AK48" s="43">
        <f>Raw!CC49*1000</f>
        <v>630</v>
      </c>
      <c r="AL48" s="43">
        <f>Raw!BL49</f>
        <v>11.980794127583801</v>
      </c>
      <c r="AM48" s="43">
        <f>Raw!BM49</f>
        <v>9.64892381338829</v>
      </c>
      <c r="AO48" s="43">
        <f>(Raw!C49)/((Raw!CC49*1000)^(1/2))</f>
        <v>48.647929305908619</v>
      </c>
      <c r="AP48" s="43">
        <f>Raw!BL49</f>
        <v>11.980794127583801</v>
      </c>
      <c r="AQ48" s="43">
        <f>Raw!BM49</f>
        <v>9.64892381338829</v>
      </c>
      <c r="AS48" s="43">
        <f>(Raw!C49)/((Raw!CC49*1000)^(1/3))</f>
        <v>142.43644229145625</v>
      </c>
      <c r="AT48" s="43">
        <f>Raw!BL49</f>
        <v>11.980794127583801</v>
      </c>
      <c r="AU48" s="43">
        <f>Raw!BM49</f>
        <v>9.64892381338829</v>
      </c>
      <c r="AW48" s="21">
        <f>Raw!CC49*1000</f>
        <v>630</v>
      </c>
      <c r="AX48" s="21">
        <f>Raw!BN49</f>
        <v>1.6977588500824401</v>
      </c>
      <c r="AY48" s="21">
        <f>Raw!BO49</f>
        <v>0.176785560704772</v>
      </c>
      <c r="BA48" s="21">
        <f>(Raw!C49)/((Raw!CC49*1000)^(1/2))</f>
        <v>48.647929305908619</v>
      </c>
      <c r="BB48" s="21">
        <f>Raw!BN49</f>
        <v>1.6977588500824401</v>
      </c>
      <c r="BC48" s="21">
        <f>Raw!BO49</f>
        <v>0.176785560704772</v>
      </c>
      <c r="BE48" s="21">
        <f>(Raw!C49)/((Raw!CC49*1000)^(1/3))</f>
        <v>142.43644229145625</v>
      </c>
      <c r="BF48" s="21">
        <f>Raw!BN49</f>
        <v>1.6977588500824401</v>
      </c>
      <c r="BG48" s="21">
        <f>Raw!BO49</f>
        <v>0.176785560704772</v>
      </c>
      <c r="BI48" s="46">
        <f>Raw!C49</f>
        <v>1221.05333471728</v>
      </c>
      <c r="BJ48" s="46">
        <f>(Raw!C49)/(Raw!CG49)</f>
        <v>0.29840013067382209</v>
      </c>
      <c r="BK48" s="46"/>
      <c r="BM48" s="47">
        <f>Raw!CC49*1000</f>
        <v>630</v>
      </c>
      <c r="BN48" s="47">
        <f>(Raw!C49)/(Raw!CG49)</f>
        <v>0.29840013067382209</v>
      </c>
      <c r="BO48" s="47"/>
      <c r="BQ48" s="46">
        <f>(Raw!C49)/((Raw!CC49*1000)^(1/2))</f>
        <v>48.647929305908619</v>
      </c>
      <c r="BR48" s="47">
        <f>(Raw!C49)/(Raw!CG49)</f>
        <v>0.29840013067382209</v>
      </c>
      <c r="BS48" s="47"/>
      <c r="BU48" s="49">
        <f>(Raw!C49)/((Raw!CC49*1000)^(1/3))</f>
        <v>142.43644229145625</v>
      </c>
      <c r="BV48" s="49">
        <f>(Raw!C49)/(Raw!CG49)</f>
        <v>0.29840013067382209</v>
      </c>
      <c r="BW48" s="49"/>
      <c r="BY48" s="51">
        <f>Raw!C49</f>
        <v>1221.05333471728</v>
      </c>
      <c r="BZ48" s="51">
        <f>Raw!BS49</f>
        <v>0.33500000000000002</v>
      </c>
      <c r="CA48" s="51"/>
      <c r="CG48" s="55"/>
      <c r="CH48" s="55" t="e">
        <f t="shared" si="42"/>
        <v>#N/A</v>
      </c>
      <c r="CI48" s="55" t="e">
        <f>CI3</f>
        <v>#N/A</v>
      </c>
      <c r="CK48" s="55"/>
      <c r="CL48" s="55" t="e">
        <f t="shared" si="43"/>
        <v>#N/A</v>
      </c>
      <c r="CM48" s="55" t="e">
        <f>CM3</f>
        <v>#N/A</v>
      </c>
      <c r="CO48" s="57"/>
      <c r="CP48" s="57" t="e">
        <f t="shared" si="44"/>
        <v>#N/A</v>
      </c>
      <c r="CQ48" s="57" t="e">
        <f>CQ3</f>
        <v>#N/A</v>
      </c>
      <c r="CS48" s="57"/>
      <c r="CT48" s="57" t="e">
        <f t="shared" si="45"/>
        <v>#N/A</v>
      </c>
      <c r="CU48" s="57" t="e">
        <f>CU3</f>
        <v>#N/A</v>
      </c>
      <c r="CW48" s="57"/>
      <c r="CX48" s="57" t="e">
        <f t="shared" si="46"/>
        <v>#N/A</v>
      </c>
      <c r="CY48" s="57" t="e">
        <f>CY3</f>
        <v>#N/A</v>
      </c>
      <c r="DA48" s="57"/>
      <c r="DB48" s="57" t="e">
        <f t="shared" si="47"/>
        <v>#N/A</v>
      </c>
      <c r="DC48" s="57" t="e">
        <f>DC3</f>
        <v>#N/A</v>
      </c>
      <c r="DE48" s="57"/>
      <c r="DF48" s="57" t="e">
        <f t="shared" si="48"/>
        <v>#N/A</v>
      </c>
      <c r="DG48" s="57" t="e">
        <f>DG3</f>
        <v>#N/A</v>
      </c>
      <c r="DI48" s="59">
        <f t="shared" si="75"/>
        <v>6910</v>
      </c>
      <c r="DJ48" s="59">
        <f t="shared" si="55"/>
        <v>8.5835527681534209</v>
      </c>
      <c r="DL48" s="25">
        <f t="shared" si="76"/>
        <v>6910</v>
      </c>
      <c r="DM48" s="25">
        <f t="shared" si="56"/>
        <v>10.047096930866292</v>
      </c>
      <c r="DO48" s="39">
        <f t="shared" si="57"/>
        <v>630</v>
      </c>
      <c r="DP48" s="39">
        <f t="shared" si="58"/>
        <v>2.7306666666666666</v>
      </c>
      <c r="DQ48" s="39">
        <f t="shared" si="59"/>
        <v>8.3183931924331933E-2</v>
      </c>
      <c r="DS48" s="39">
        <f t="shared" si="60"/>
        <v>48.647929305908619</v>
      </c>
      <c r="DT48" s="39">
        <f t="shared" si="61"/>
        <v>2.7306666666666666</v>
      </c>
      <c r="DU48" s="39">
        <f t="shared" si="62"/>
        <v>8.3183931924331933E-2</v>
      </c>
      <c r="DW48" s="39">
        <f t="shared" si="63"/>
        <v>142.43644229145625</v>
      </c>
      <c r="DX48" s="39">
        <f t="shared" si="64"/>
        <v>2.7306666666666666</v>
      </c>
      <c r="DY48" s="39">
        <f t="shared" si="65"/>
        <v>8.3183931924331933E-2</v>
      </c>
      <c r="EA48" s="61">
        <f>Raw!N49</f>
        <v>3.22379814852474</v>
      </c>
      <c r="EB48" s="61">
        <f>Raw!O49</f>
        <v>0.15706954603821499</v>
      </c>
      <c r="EC48" s="61">
        <f>1/Raw!R49</f>
        <v>2.7306666666666666</v>
      </c>
      <c r="ED48" s="61">
        <f>1/(Raw!R49-Raw!S49)-1/(Raw!R49+Raw!S49)</f>
        <v>8.3183931924331933E-2</v>
      </c>
      <c r="EF48" s="62">
        <f>Raw!N49</f>
        <v>3.22379814852474</v>
      </c>
      <c r="EG48" s="61">
        <f>Raw!O49</f>
        <v>0.15706954603821499</v>
      </c>
      <c r="EH48" s="61">
        <f>1/Raw!AB49</f>
        <v>1.7655172413793103</v>
      </c>
      <c r="EI48" s="61">
        <f>1/(Raw!AB49-Raw!AC49)-1/(Raw!AB49+Raw!AC49)</f>
        <v>0.26817059849488345</v>
      </c>
      <c r="EK48" s="37">
        <f>Raw!CB49</f>
        <v>-4.4176000000000002</v>
      </c>
      <c r="EL48" s="72">
        <f>(Raw!C49)/(Raw!CG49)</f>
        <v>0.29840013067382209</v>
      </c>
      <c r="EN48" s="37">
        <f>Raw!BS49</f>
        <v>0.33500000000000002</v>
      </c>
      <c r="EO48" s="72">
        <f>(Raw!C49)/(Raw!CG49)</f>
        <v>0.29840013067382209</v>
      </c>
      <c r="EQ48" s="64">
        <f>(Raw!C49)/((Raw!CC49*1000)^(1/3))</f>
        <v>142.43644229145625</v>
      </c>
      <c r="ER48" s="64">
        <f>Raw!BZ49</f>
        <v>243.19189929962201</v>
      </c>
      <c r="ET48" s="64">
        <f>Raw!BN49</f>
        <v>1.6977588500824401</v>
      </c>
      <c r="EU48" s="64">
        <f>Raw!BZ49</f>
        <v>243.19189929962201</v>
      </c>
      <c r="EW48" s="66">
        <f>Raw!AI49</f>
        <v>2.8758338188735799E-2</v>
      </c>
      <c r="EX48" s="66">
        <f>Raw!BZ49</f>
        <v>243.19189929962201</v>
      </c>
      <c r="EZ48" s="73">
        <f>Raw!AI49</f>
        <v>2.8758338188735799E-2</v>
      </c>
      <c r="FA48" s="66">
        <f>Raw!F49</f>
        <v>0.26428074072366597</v>
      </c>
      <c r="FB48" s="66">
        <f>Raw!G49</f>
        <v>0.145882187409965</v>
      </c>
      <c r="FD48" s="66">
        <f>(Raw!C49)/((Raw!CC49*1000)^(1/3))</f>
        <v>142.43644229145625</v>
      </c>
      <c r="FE48" s="66">
        <f>(Raw!BZ49)*(Raw!AI49)</f>
        <v>6.9937948848195104</v>
      </c>
      <c r="FG48" s="59">
        <f>Raw!CJ49</f>
        <v>356.76987866600001</v>
      </c>
      <c r="FH48" s="59">
        <f>Raw!BR49</f>
        <v>353.07600000000002</v>
      </c>
      <c r="FJ48" s="25">
        <f>Raw!CB49</f>
        <v>-4.4176000000000002</v>
      </c>
      <c r="FK48" s="25">
        <f>(Raw!BR49)-(Raw!CJ49)</f>
        <v>-3.6938786659999892</v>
      </c>
      <c r="FM48" s="68" t="str">
        <f t="shared" si="77"/>
        <v xml:space="preserve"> </v>
      </c>
      <c r="FN48" s="68">
        <f>(Raw!C49)/((Raw!CC49*1000)^(1/3))</f>
        <v>142.43644229145625</v>
      </c>
      <c r="FO48" s="68">
        <f>(10^($FM$2*Raw!CB49))*(Raw!D49)</f>
        <v>0.19899069761294236</v>
      </c>
      <c r="FP48" s="68">
        <f>(10^($FM$2*Raw!CB49))*(Raw!E49)</f>
        <v>7.8964074757004371E-2</v>
      </c>
      <c r="FR48" s="68" t="str">
        <f t="shared" si="78"/>
        <v xml:space="preserve"> </v>
      </c>
      <c r="FS48" s="74">
        <f>(Raw!C49)/((Raw!CC49*1000)^(1/3))</f>
        <v>142.43644229145625</v>
      </c>
      <c r="FT48" s="68">
        <f>(10^($FR$2*Raw!CB49))*(Raw!F49)</f>
        <v>0.28619057247099278</v>
      </c>
      <c r="FU48" s="68">
        <f>(10^($FR$2*Raw!CB49))*(Raw!G49)</f>
        <v>0.1579763497478342</v>
      </c>
      <c r="FW48" s="68" t="str">
        <f t="shared" si="79"/>
        <v xml:space="preserve"> </v>
      </c>
      <c r="FX48" s="74">
        <f>(Raw!C49)/((Raw!CC49*1000)^(1/3))</f>
        <v>142.43644229145625</v>
      </c>
      <c r="FY48" s="74">
        <f>(10^($FW$2*Raw!CB49))*(Raw!BJ49)</f>
        <v>0.1469791919090998</v>
      </c>
      <c r="FZ48" s="74">
        <f>(10^($FW$2*Raw!CB49))*(Raw!BK49)</f>
        <v>0.70562231348404003</v>
      </c>
      <c r="GB48" s="68" t="str">
        <f t="shared" si="80"/>
        <v xml:space="preserve"> </v>
      </c>
      <c r="GC48" s="74">
        <f>IF(  ( (10^($FR$2*Raw!CB49))*(Raw!BM49) )/( (10^($FR$2*Raw!CB49))*(Raw!BL49))&lt;0.9,(Raw!C49)/((Raw!CC49*1000)^(1/3)) )</f>
        <v>142.43644229145625</v>
      </c>
      <c r="GD48" s="74">
        <f>IF(  ( (10^($FR$2*Raw!CB49))*(Raw!BM49) )/( (10^($FR$2*Raw!CB49))*(Raw!BL49))&lt;0.9, (10^($GB$2*Raw!CB49))*(Raw!BL49) )</f>
        <v>12.540666815242293</v>
      </c>
      <c r="GE48" s="74">
        <f>IF( ( (10^($FR$2*Raw!CB49))*(Raw!BM49) )/( (10^($FR$2*Raw!CB49))*(Raw!BL49))&lt;0.9, (10^($FR$2*Raw!CB49))*(Raw!BM49) )</f>
        <v>10.448854586683499</v>
      </c>
      <c r="GG48" s="68" t="str">
        <f t="shared" si="81"/>
        <v xml:space="preserve"> </v>
      </c>
      <c r="GH48" s="74">
        <f>IF( ( (10^($GG$2*Raw!CB49))*(Raw!BO49) )/( (10^($GG$2*Raw!CB49))*(Raw!BN49))&lt;0.5,(Raw!C49)/((Raw!CC49*1000)^(1/3)))</f>
        <v>142.43644229145625</v>
      </c>
      <c r="GI48" s="74">
        <f>IF( ( (10^($GG$2*Raw!CB49))*(Raw!BO49) )/( (10^($GG$2*Raw!CB49))*(Raw!BN49))&lt;0.5,(10^($GG$2*Raw!CB49))*(Raw!BN49))</f>
        <v>1.823980046496221</v>
      </c>
      <c r="GJ48" s="74">
        <f>IF( ( (10^($GG$2*Raw!CB49))*(Raw!BO49) )/( (10^($GG$2*Raw!CB49))*(Raw!BN49))&lt;0.5,(10^($GG$2*Raw!CB49))*(Raw!BO49))</f>
        <v>0.18992882011393594</v>
      </c>
      <c r="GL48">
        <f>(Raw!C49)/((Raw!CC49*1000)^(1/3))</f>
        <v>142.43644229145625</v>
      </c>
      <c r="GM48" s="75">
        <f>Raw!U49</f>
        <v>0.37109375</v>
      </c>
      <c r="GN48" s="75">
        <f>(LOG(Raw!CC49)+5)/25</f>
        <v>0.19197362197814327</v>
      </c>
      <c r="GO48">
        <f>(Raw!C49)/((Raw!CC49*1000)^(1/3))</f>
        <v>142.43644229145625</v>
      </c>
      <c r="GP48" s="75">
        <f>Raw!W49</f>
        <v>0.39306640625</v>
      </c>
      <c r="GR48">
        <f>(Raw!C49)/((Raw!CC49*1000)^(1/3))</f>
        <v>142.43644229145625</v>
      </c>
      <c r="GS48" s="75">
        <f>Raw!AE49</f>
        <v>0.64453125</v>
      </c>
      <c r="GU48">
        <f>(Raw!C49)/((Raw!CC49*1000)^(1/3))</f>
        <v>142.43644229145625</v>
      </c>
      <c r="GV48" s="75">
        <f>Raw!AG49</f>
        <v>0.7421875</v>
      </c>
      <c r="GX48">
        <f>(Raw!C49)/((Raw!CC49*1000)^(1/3))</f>
        <v>142.43644229145625</v>
      </c>
      <c r="GY48">
        <f>Raw!BQ49</f>
        <v>4</v>
      </c>
      <c r="HA48">
        <f>Raw!C49</f>
        <v>1221.05333471728</v>
      </c>
      <c r="HB48" s="75">
        <f>Raw!U49</f>
        <v>0.37109375</v>
      </c>
      <c r="HC48" s="4"/>
      <c r="HD48">
        <f>Raw!C49</f>
        <v>1221.05333471728</v>
      </c>
      <c r="HE48" s="75">
        <f>Raw!W49</f>
        <v>0.39306640625</v>
      </c>
      <c r="HG48">
        <f>Raw!C49</f>
        <v>1221.05333471728</v>
      </c>
      <c r="HH48" s="75">
        <f>Raw!AE49</f>
        <v>0.64453125</v>
      </c>
      <c r="HJ48">
        <f>Raw!C49</f>
        <v>1221.05333471728</v>
      </c>
      <c r="HK48" s="75">
        <f>Raw!AG49</f>
        <v>0.7421875</v>
      </c>
      <c r="HM48">
        <f>Raw!C49</f>
        <v>1221.05333471728</v>
      </c>
      <c r="HN48">
        <f>Raw!BQ49</f>
        <v>4</v>
      </c>
      <c r="HP48">
        <f>Raw!CC49*1000</f>
        <v>630</v>
      </c>
      <c r="HQ48">
        <f>Raw!N49</f>
        <v>3.22379814852474</v>
      </c>
      <c r="HR48">
        <f>MIN(ABS(Raw!CB49)/100,0.3)</f>
        <v>4.4176E-2</v>
      </c>
      <c r="HS48" t="str">
        <f>IF( Raw!CB49&gt;0,"@rgb(255,0,0)","@rgb(0,128,255)" )</f>
        <v>@rgb(0,128,255)</v>
      </c>
      <c r="HU48" t="str">
        <f t="shared" si="82"/>
        <v xml:space="preserve"> </v>
      </c>
      <c r="HV48" t="b">
        <f>IF(Raw!CC49&gt;7,(Raw!C49)/((Raw!CC49*1000)^(1/3)))</f>
        <v>0</v>
      </c>
      <c r="HW48" t="b">
        <f>IF(Raw!CC49&gt;7,(10^($FM$2*Raw!CB49))*(Raw!D49))</f>
        <v>0</v>
      </c>
      <c r="HX48" t="b">
        <f>IF(Raw!CC49&gt;7,(10^($HU$2*Raw!CB49))*(Raw!E49))</f>
        <v>0</v>
      </c>
      <c r="IA48" t="b">
        <f>IF(Raw!CC49&gt;7,(Raw!C49)/((Raw!CC49*1000)^(1/3)))</f>
        <v>0</v>
      </c>
      <c r="IB48" t="b">
        <f>IF(Raw!CC49&gt;7,(10^($HZ$2*Raw!CB49))*(Raw!F49))</f>
        <v>0</v>
      </c>
      <c r="IC48" t="b">
        <f>IF(Raw!CC49&gt;7,(10^($HZ$2*Raw!CB49))*(Raw!G49))</f>
        <v>0</v>
      </c>
      <c r="IF48" t="b">
        <f>IF(Raw!CC49&gt;7,(Raw!C49)/((Raw!CC49*1000)^(1/3)))</f>
        <v>0</v>
      </c>
      <c r="IG48" t="b">
        <f>IF(Raw!CC49&gt;7,(10^($IE$2*Raw!CB49))*(Raw!BJ49))</f>
        <v>0</v>
      </c>
      <c r="IH48" t="b">
        <f>IF(Raw!CC49&gt;7,(10^($IE$2*Raw!CB49))*(Raw!BK49))</f>
        <v>0</v>
      </c>
      <c r="IJ48" t="str">
        <f t="shared" si="83"/>
        <v xml:space="preserve"> </v>
      </c>
      <c r="IK48" t="b">
        <f>IF(Raw!CC49&gt;7,(Raw!C49)/((Raw!CC49*1000)^(1/3)))</f>
        <v>0</v>
      </c>
      <c r="IL48" t="b">
        <f>IF(Raw!CC49&gt;7,(10^($IJ$2*Raw!CB49))*(Raw!BL49))</f>
        <v>0</v>
      </c>
      <c r="IM48" t="b">
        <f>IF(Raw!CC49&gt;7,(10^($IJ$2*Raw!CB49))*(Raw!BM49))</f>
        <v>0</v>
      </c>
      <c r="IO48" t="str">
        <f t="shared" si="84"/>
        <v xml:space="preserve"> </v>
      </c>
      <c r="IP48" t="b">
        <f>IF(Raw!CC49&gt;7,(Raw!C49)/((Raw!CC49*1000)^(1/3)))</f>
        <v>0</v>
      </c>
      <c r="IQ48" t="b">
        <f>IF(Raw!CC49&gt;7,(10^($IO$2*Raw!CB49))*(Raw!BN49))</f>
        <v>0</v>
      </c>
      <c r="IR48" t="b">
        <f>IF(Raw!CC49&gt;7,(10^($IO$2*Raw!CB49))*(Raw!BO49))</f>
        <v>0</v>
      </c>
      <c r="IT48" s="68" t="str">
        <f t="shared" si="85"/>
        <v xml:space="preserve"> </v>
      </c>
      <c r="IU48" s="68">
        <f>IF(Raw!CC49&lt;3.5,(Raw!C49)/((Raw!CC49*1000)^(1/3)))</f>
        <v>142.43644229145625</v>
      </c>
      <c r="IV48" s="68">
        <f>IF(Raw!CC49&lt;3.5,(10^($IT$2*Raw!CB49))*(Raw!D49))</f>
        <v>0.19852569567419795</v>
      </c>
      <c r="IW48" s="68">
        <f>IF(Raw!CC49&lt;3.5,(10^($IT$2*Raw!CB49))*(Raw!E49))</f>
        <v>7.8779551318001267E-2</v>
      </c>
      <c r="IY48" s="68" t="str">
        <f t="shared" si="86"/>
        <v xml:space="preserve"> </v>
      </c>
      <c r="IZ48" s="74">
        <f>IF(Raw!CC49&lt;3.5,(Raw!C49)/((Raw!CC49*1000)^(1/3)))</f>
        <v>142.43644229145625</v>
      </c>
      <c r="JA48" s="68">
        <f>IF(Raw!CC49&lt;3.5,(10^($IY$2*Raw!CB49))*(Raw!F49))</f>
        <v>0.2853766236180037</v>
      </c>
      <c r="JB48" s="68">
        <f>IF(Raw!CC49&lt;3.5,(10^($IY$2*Raw!CB49))*(Raw!G49))</f>
        <v>0.15752705238780432</v>
      </c>
      <c r="JD48" s="68" t="str">
        <f t="shared" si="87"/>
        <v xml:space="preserve"> </v>
      </c>
      <c r="JE48" s="74">
        <f>IF(Raw!CC49&lt;3.5,(Raw!C49)/((Raw!CC49*1000)^(1/3)))</f>
        <v>142.43644229145625</v>
      </c>
      <c r="JF48" s="74">
        <f>IF(Raw!CC49&lt;3.5,(10^($JD$2*Raw!CB49))*(Raw!BJ49))</f>
        <v>0.14808970885567327</v>
      </c>
      <c r="JG48" s="74">
        <f>IF(Raw!CC49&lt;3.5,(10^($JD$2*Raw!CB49))*(Raw!BK49))</f>
        <v>0.71095371806468988</v>
      </c>
      <c r="JI48" s="68" t="str">
        <f t="shared" si="88"/>
        <v xml:space="preserve"> </v>
      </c>
      <c r="JJ48" s="74">
        <f>IF( AND( Raw!CC49&lt;3.5, ( (10^($JI$2*Raw!CB49))*(Raw!BM49) )/( (10^($JI$2*Raw!CB49))*(Raw!BL49))&lt;0.9 ),(Raw!C49)/((Raw!CC49*1000)^(1/3)) )</f>
        <v>142.43644229145625</v>
      </c>
      <c r="JK48" s="74">
        <f>IF( AND( Raw!CC49&lt;3.5, ( (10^($JI$2*Raw!CB49))*(Raw!BM49) )/( (10^($JI$2*Raw!CB49))*(Raw!BL49))&lt;0.9 ), (10^($JI$2*Raw!CB49))*(Raw!BL49) )</f>
        <v>12.238223762047987</v>
      </c>
      <c r="JL48" s="74">
        <f>IF( AND( Raw!CC49&lt;3.5, ( (10^($JI$2*Raw!CB49))*(Raw!BM49) )/( (10^($JI$2*Raw!CB49))*(Raw!BL49))&lt;0.9 ), (10^($JI$2*Raw!CB49))*(Raw!BM49) )</f>
        <v>9.8562488791395264</v>
      </c>
      <c r="JN48" s="68" t="str">
        <f t="shared" si="89"/>
        <v xml:space="preserve"> </v>
      </c>
      <c r="JO48" s="74">
        <f>IF( AND( Raw!CC49&lt;3.5, ( (10^($JN$2*Raw!CB49))*(Raw!BO49) )/( (10^($JN$2*Raw!CB49))*(Raw!BN49))&lt;0.5 ),(Raw!C49)/((Raw!CC49*1000)^(1/3)))</f>
        <v>142.43644229145625</v>
      </c>
      <c r="JP48" s="74">
        <f>IF( AND( Raw!CC49&lt;3.5, ( (10^($JN$2*Raw!CB49))*(Raw!BO49) )/( (10^($JN$2*Raw!CB49))*(Raw!BN49))&lt;0.5 ),(10^($JN$2*Raw!CB49))*(Raw!BN49))</f>
        <v>1.712501509731938</v>
      </c>
      <c r="JQ48" s="74">
        <f>IF( AND( Raw!CC49&lt;3.5, ( (10^($JN$2*Raw!CB49))*(Raw!BO49) )/( (10^($JN$2*Raw!CB49))*(Raw!BN49))&lt;0.5 ),(10^($JN$2*Raw!CB49))*(Raw!BO49))</f>
        <v>0.17832069589331162</v>
      </c>
      <c r="JS48">
        <v>70</v>
      </c>
      <c r="JW48">
        <v>70</v>
      </c>
      <c r="JX48">
        <v>2.3918248175182502</v>
      </c>
      <c r="JY48" s="76">
        <v>2.3918248175182502</v>
      </c>
      <c r="KA48">
        <v>70</v>
      </c>
      <c r="KB48">
        <v>2.3918248175182502</v>
      </c>
      <c r="KC48">
        <v>2.3918248175182502</v>
      </c>
      <c r="KQ48">
        <f>Raw!CC49*1000</f>
        <v>630</v>
      </c>
      <c r="KR48">
        <f>Raw!N49</f>
        <v>3.22379814852474</v>
      </c>
      <c r="KS48">
        <f>(1/ABS(Raw!BL49))*2</f>
        <v>0.16693384250676088</v>
      </c>
      <c r="KU48">
        <f>Raw!CC49*1000</f>
        <v>630</v>
      </c>
      <c r="KV48">
        <f>Raw!N49</f>
        <v>3.22379814852474</v>
      </c>
      <c r="KW48">
        <f>MIN(1/ABS(Raw!BN49)/2,0.8)</f>
        <v>0.2945059011035171</v>
      </c>
      <c r="KY48">
        <f>Raw!CC49*1000</f>
        <v>630</v>
      </c>
      <c r="KZ48">
        <f>Raw!CP49</f>
        <v>3.1767683703501501</v>
      </c>
      <c r="LA48">
        <f t="shared" si="66"/>
        <v>3.22379814852474</v>
      </c>
      <c r="NJ48" s="76"/>
      <c r="NV48" s="76"/>
      <c r="OH48" s="76"/>
      <c r="OT48" s="76"/>
      <c r="PF48" s="76"/>
      <c r="PR48" s="76"/>
      <c r="QD48" s="76"/>
      <c r="QP48" s="76"/>
      <c r="RB48" s="76"/>
      <c r="RN48" s="76"/>
      <c r="RZ48" s="76"/>
      <c r="SL48" s="76"/>
      <c r="SX48" s="76"/>
      <c r="TJ48" s="76"/>
      <c r="TV48" s="76"/>
      <c r="UF48">
        <f>IF(Raw!CC49&lt;3.5,Raw!C49)</f>
        <v>1221.05333471728</v>
      </c>
      <c r="UH48">
        <f t="shared" si="95"/>
        <v>8068.7589662544842</v>
      </c>
      <c r="UI48">
        <f>UI3</f>
        <v>1</v>
      </c>
      <c r="UK48" t="b">
        <f>IF(Raw!CC49&gt;7,Raw!C49)</f>
        <v>0</v>
      </c>
      <c r="UM48">
        <f t="shared" si="96"/>
        <v>15639.289362757774</v>
      </c>
      <c r="UN48">
        <f>UN3</f>
        <v>1</v>
      </c>
      <c r="UP48">
        <f>Raw!C49</f>
        <v>1221.05333471728</v>
      </c>
      <c r="UR48">
        <f t="shared" si="97"/>
        <v>15562.71467814531</v>
      </c>
      <c r="US48">
        <f>US3</f>
        <v>1</v>
      </c>
      <c r="UU48" t="str">
        <f t="shared" si="98"/>
        <v xml:space="preserve"> </v>
      </c>
      <c r="UV48" t="b">
        <f>IF(AND(Raw!BL49&lt;$UU$3,Raw!BL49&gt;$UU$4),(Raw!C49)/((Raw!CC49*1000)^(1/3)))</f>
        <v>0</v>
      </c>
      <c r="UW48" t="b">
        <f>IF(AND(Raw!BL49&lt;$UU$3,Raw!BL49&gt;$UU$4),(10^($UU$2*Raw!CB49))*(Raw!D49))</f>
        <v>0</v>
      </c>
      <c r="UX48" t="b">
        <f>IF(AND(Raw!BL49&lt;$UU$3,Raw!BL49&gt;$UU$4),(10^($FM$2*Raw!CB49))*(Raw!E49))</f>
        <v>0</v>
      </c>
      <c r="UZ48">
        <f>Raw!C49</f>
        <v>1221.05333471728</v>
      </c>
      <c r="VA48">
        <f>((LOG10(Raw!CC50))+ABS(LOG10(MIN(Raw!CC$3:$CC247)))+0.3)/5</f>
        <v>0.24061799739838871</v>
      </c>
      <c r="VB48">
        <f>Raw!BQ49</f>
        <v>4</v>
      </c>
      <c r="VE48">
        <f>(Raw!C49)/((Raw!CC49)^(1/2))</f>
        <v>1538.3826005752542</v>
      </c>
      <c r="VF48">
        <f>((LOG10(Raw!CC50))+ABS(LOG10(MIN(Raw!CC$3:$CC247)))+0.3)/5</f>
        <v>0.24061799739838871</v>
      </c>
      <c r="VG48">
        <f>Raw!BQ49</f>
        <v>4</v>
      </c>
      <c r="VK48">
        <f>(Raw!C49)/((Raw!CC49)^(1/2))</f>
        <v>1538.3826005752542</v>
      </c>
      <c r="VL48">
        <f>Raw!BZ49</f>
        <v>243.19189929962201</v>
      </c>
      <c r="VM48">
        <f>MIN(Raw!BL50/150,0.6)</f>
        <v>9.4894854550949995E-2</v>
      </c>
      <c r="VO48">
        <f>(Raw!C49)/((Raw!CC49)^(1/2))</f>
        <v>1538.3826005752542</v>
      </c>
      <c r="VP48">
        <f>Raw!BZ49</f>
        <v>243.19189929962201</v>
      </c>
      <c r="VQ48">
        <f>MIN(Raw!BN50/50,0.6)</f>
        <v>6.687897546415381E-4</v>
      </c>
      <c r="VS48">
        <f>(Raw!C49)/((Raw!CC49)^(1/2))</f>
        <v>1538.3826005752542</v>
      </c>
      <c r="VT48">
        <f>Raw!BZ49</f>
        <v>243.19189929962201</v>
      </c>
      <c r="VU48">
        <f>(LOG10(Raw!AS50)-LOG10(MIN(Raw!AS$3:AS$200)) + 0.1)/10</f>
        <v>0.2661800763255206</v>
      </c>
      <c r="VW48">
        <f>Raw!CB49</f>
        <v>-4.4176000000000002</v>
      </c>
      <c r="VX48">
        <f>IF(ABS((Raw!BR49)-(Raw!CJ49))=343.0818,16.89,ABS((Raw!BR49)-(Raw!CJ49)))</f>
        <v>3.6938786659999892</v>
      </c>
      <c r="VY48">
        <f>(LOG10(Raw!C50)-LOG10(MIN(Raw!C$3:C$200)))/2</f>
        <v>0.34419729365646701</v>
      </c>
      <c r="WA48" s="78">
        <v>38233</v>
      </c>
      <c r="WB48">
        <f t="shared" si="67"/>
        <v>9</v>
      </c>
      <c r="WF48">
        <v>13.43</v>
      </c>
      <c r="WG48">
        <f t="shared" si="68"/>
        <v>1.1280760126687153</v>
      </c>
      <c r="WN48">
        <f t="shared" si="90"/>
        <v>9200</v>
      </c>
      <c r="WO48">
        <f t="shared" si="69"/>
        <v>0.67162753053945345</v>
      </c>
      <c r="WQ48">
        <f>Raw!BP49</f>
        <v>0.3</v>
      </c>
      <c r="WR48">
        <f>Raw!BZ49</f>
        <v>243.19189929962201</v>
      </c>
      <c r="WT48">
        <f>Raw!N49</f>
        <v>3.22379814852474</v>
      </c>
      <c r="WU48">
        <f>Raw!CP49</f>
        <v>3.1767683703501501</v>
      </c>
      <c r="WV48">
        <f t="shared" si="70"/>
        <v>-4.7029778174589865E-2</v>
      </c>
      <c r="WX48">
        <f>Raw!C49</f>
        <v>1221.05333471728</v>
      </c>
      <c r="WY48">
        <f>Raw!BP49</f>
        <v>0.3</v>
      </c>
      <c r="WZ48">
        <f>((LOG10(Raw!CC50))+ABS(LOG10(MIN(Raw!CC$3:$CC247)))+0.3)/5</f>
        <v>0.24061799739838871</v>
      </c>
      <c r="XD48">
        <f t="shared" si="91"/>
        <v>9200</v>
      </c>
      <c r="XE48">
        <f t="shared" si="71"/>
        <v>5.914293786902379E-2</v>
      </c>
      <c r="XG48">
        <f>(Raw!C49)/((Raw!CC49)^(1/2))</f>
        <v>1538.3826005752542</v>
      </c>
      <c r="XH48">
        <f>Raw!BP49</f>
        <v>0.3</v>
      </c>
      <c r="XL48">
        <f t="shared" si="92"/>
        <v>9200</v>
      </c>
      <c r="XM48">
        <f t="shared" si="72"/>
        <v>0.34250768091779527</v>
      </c>
      <c r="XR48">
        <f>Raw!CB49</f>
        <v>-4.4176000000000002</v>
      </c>
      <c r="XS48">
        <f>IF(ABS((Raw!BR49)-(Raw!CJ49))=343.0818,16.89,(Raw!BR49)-(Raw!CJ49))</f>
        <v>-3.6938786659999892</v>
      </c>
      <c r="XT48">
        <f>(LOG10(Raw!C50)-LOG10(MIN(Raw!C$3:C$200)))/2</f>
        <v>0.34419729365646701</v>
      </c>
      <c r="XW48">
        <f t="shared" si="93"/>
        <v>9200</v>
      </c>
      <c r="XX48">
        <f t="shared" si="73"/>
        <v>2.3969609713945612</v>
      </c>
      <c r="YC48">
        <v>1221.05333471728</v>
      </c>
      <c r="YD48">
        <f>Raw!CC49</f>
        <v>0.63</v>
      </c>
      <c r="YE48">
        <f>((LOG10(Raw!CC50))+ABS(LOG10(MIN(Raw!CC$3:$CC247)))+0.3)/5</f>
        <v>0.24061799739838871</v>
      </c>
      <c r="YF48">
        <v>5.6510475777538901E-3</v>
      </c>
      <c r="YG48">
        <v>2.0439263519075098E-3</v>
      </c>
      <c r="YH48">
        <v>7.7877214456882301E-4</v>
      </c>
      <c r="YI48">
        <v>2.8742714323699397E-4</v>
      </c>
      <c r="YJ48" s="10" t="s">
        <v>816</v>
      </c>
      <c r="YP48">
        <v>1</v>
      </c>
      <c r="YT48">
        <v>1221.05333471728</v>
      </c>
      <c r="YU48">
        <v>0.63</v>
      </c>
      <c r="YV48" s="79">
        <v>1.3102265722666199E-7</v>
      </c>
      <c r="ZE48">
        <v>383.66725173788302</v>
      </c>
      <c r="ZF48">
        <v>4.4776084444880597E-4</v>
      </c>
      <c r="ZK48">
        <f t="shared" si="94"/>
        <v>9220</v>
      </c>
      <c r="ZL48" s="81">
        <f t="shared" si="74"/>
        <v>12619.498606823616</v>
      </c>
    </row>
    <row r="49" spans="1:688">
      <c r="A49" s="37">
        <f>Raw!CC50*1000</f>
        <v>160</v>
      </c>
      <c r="B49" s="37">
        <f>Raw!N50</f>
        <v>2.0499529312272098</v>
      </c>
      <c r="C49" s="37">
        <f>Raw!O50</f>
        <v>0.14772479557370799</v>
      </c>
      <c r="E49" s="37">
        <f>(Raw!C50)/((Raw!CC50*1000)^(1/2))</f>
        <v>124.48974042515798</v>
      </c>
      <c r="F49" s="37">
        <f>Raw!N50</f>
        <v>2.0499529312272098</v>
      </c>
      <c r="G49" s="37">
        <f>Raw!O50</f>
        <v>0.14772479557370799</v>
      </c>
      <c r="I49" s="37">
        <f>(Raw!C50)/((Raw!CC50*1000)^(1/3))</f>
        <v>290.05936497013835</v>
      </c>
      <c r="J49" s="37">
        <f>Raw!N50</f>
        <v>2.0499529312272098</v>
      </c>
      <c r="K49" s="37">
        <f>Raw!O50</f>
        <v>0.14772479557370799</v>
      </c>
      <c r="M49" s="39">
        <f>Raw!CC50*1000</f>
        <v>160</v>
      </c>
      <c r="N49" s="39">
        <f>1/(Raw!R50)</f>
        <v>2.1557894736842105</v>
      </c>
      <c r="O49" s="39">
        <f>IF(1/(Raw!R50-Raw!S50)-1/(Raw!R50+Raw!S50)&gt;0,1/(Raw!R50-Raw!S50)-1/(Raw!R50+Raw!S50),2)</f>
        <v>2.3061344461062117E-2</v>
      </c>
      <c r="Q49" s="39">
        <f>(Raw!C50)/((Raw!CC50*1000)^(1/2))</f>
        <v>124.48974042515798</v>
      </c>
      <c r="R49" s="39">
        <f>1/(Raw!R50)</f>
        <v>2.1557894736842105</v>
      </c>
      <c r="S49" s="39">
        <f>IF(1/(Raw!R50-Raw!S50)-1/(Raw!R50+Raw!S50)&gt;0,1/(Raw!R50-Raw!S50)-1/(Raw!R50+Raw!S50),2)</f>
        <v>2.3061344461062117E-2</v>
      </c>
      <c r="U49" s="39">
        <f>(Raw!C50)/((Raw!CC50*1000)^(1/3))</f>
        <v>290.05936497013835</v>
      </c>
      <c r="V49" s="39">
        <f>1/(Raw!R50)</f>
        <v>2.1557894736842105</v>
      </c>
      <c r="W49" s="39">
        <f>IF(1/(Raw!R50-Raw!S50)-1/(Raw!R50+Raw!S50)&gt;0,1/(Raw!R50-Raw!S50)-1/(Raw!R50+Raw!S50),2)</f>
        <v>2.3061344461062117E-2</v>
      </c>
      <c r="Y49" s="41">
        <f>Raw!CC50*1000</f>
        <v>160</v>
      </c>
      <c r="Z49" s="41">
        <f>1/(Raw!AB50)</f>
        <v>2.3272727272727272</v>
      </c>
      <c r="AA49" s="41">
        <f>IF(1/(Raw!AB50-Raw!AC50)-1/(Raw!AB50+Raw!AC50)&gt;0,1/(Raw!AB50-Raw!AC50)-1/(Raw!AB50+Raw!AC50),5)</f>
        <v>0.39619201476083665</v>
      </c>
      <c r="AC49" s="41">
        <f>(Raw!C50)/((Raw!CC50*1000)^(1/2))</f>
        <v>124.48974042515798</v>
      </c>
      <c r="AD49" s="41">
        <f>1/(Raw!AB50)</f>
        <v>2.3272727272727272</v>
      </c>
      <c r="AE49" s="41">
        <f>IF(1/(Raw!AB50-Raw!AC50)-1/(Raw!AB50+Raw!AC50)&gt;0,1/(Raw!AB50-Raw!AC50)-1/(Raw!AB50+Raw!AC50),5)</f>
        <v>0.39619201476083665</v>
      </c>
      <c r="AG49" s="41">
        <f>(Raw!C50)/((Raw!CC50*1000)^(1/3))</f>
        <v>290.05936497013835</v>
      </c>
      <c r="AH49" s="41">
        <f>1/(Raw!AB50)</f>
        <v>2.3272727272727272</v>
      </c>
      <c r="AI49" s="41">
        <f>IF(1/(Raw!AB50-Raw!AC50)-1/(Raw!AB50+Raw!AC50)&gt;0,1/(Raw!AB50-Raw!AC50)-1/(Raw!AB50+Raw!AC50),5)</f>
        <v>0.39619201476083665</v>
      </c>
      <c r="AK49" s="43">
        <f>Raw!CC50*1000</f>
        <v>160</v>
      </c>
      <c r="AL49" s="43">
        <f>Raw!BL50</f>
        <v>14.2342281826425</v>
      </c>
      <c r="AM49" s="43">
        <f>Raw!BM50</f>
        <v>14.491788523409699</v>
      </c>
      <c r="AO49" s="43">
        <f>(Raw!C50)/((Raw!CC50*1000)^(1/2))</f>
        <v>124.48974042515798</v>
      </c>
      <c r="AP49" s="43">
        <f>Raw!BL50</f>
        <v>14.2342281826425</v>
      </c>
      <c r="AQ49" s="43">
        <f>Raw!BM50</f>
        <v>14.491788523409699</v>
      </c>
      <c r="AS49" s="43">
        <f>(Raw!C50)/((Raw!CC50*1000)^(1/3))</f>
        <v>290.05936497013835</v>
      </c>
      <c r="AT49" s="43">
        <f>Raw!BL50</f>
        <v>14.2342281826425</v>
      </c>
      <c r="AU49" s="43">
        <f>Raw!BM50</f>
        <v>14.491788523409699</v>
      </c>
      <c r="AW49" s="21">
        <f>Raw!CC50*1000</f>
        <v>160</v>
      </c>
      <c r="AX49" s="21">
        <f>Raw!BN50</f>
        <v>3.3439487732076903E-2</v>
      </c>
      <c r="AY49" s="21">
        <f>Raw!BO50</f>
        <v>0.90308240528125405</v>
      </c>
      <c r="BA49" s="21">
        <f>(Raw!C50)/((Raw!CC50*1000)^(1/2))</f>
        <v>124.48974042515798</v>
      </c>
      <c r="BB49" s="21">
        <f>Raw!BN50</f>
        <v>3.3439487732076903E-2</v>
      </c>
      <c r="BC49" s="21">
        <f>Raw!BO50</f>
        <v>0.90308240528125405</v>
      </c>
      <c r="BE49" s="21">
        <f>(Raw!C50)/((Raw!CC50*1000)^(1/3))</f>
        <v>290.05936497013835</v>
      </c>
      <c r="BF49" s="21">
        <f>Raw!BN50</f>
        <v>3.3439487732076903E-2</v>
      </c>
      <c r="BG49" s="21">
        <f>Raw!BO50</f>
        <v>0.90308240528125405</v>
      </c>
      <c r="BI49" s="46">
        <f>Raw!C50</f>
        <v>1574.68450026655</v>
      </c>
      <c r="BJ49" s="46">
        <f>(Raw!C50)/(Raw!CG50)</f>
        <v>0.31022153275542752</v>
      </c>
      <c r="BK49" s="46"/>
      <c r="BM49" s="47">
        <f>Raw!CC50*1000</f>
        <v>160</v>
      </c>
      <c r="BN49" s="47">
        <f>(Raw!C50)/(Raw!CG50)</f>
        <v>0.31022153275542752</v>
      </c>
      <c r="BO49" s="47"/>
      <c r="BQ49" s="46">
        <f>(Raw!C50)/((Raw!CC50*1000)^(1/2))</f>
        <v>124.48974042515798</v>
      </c>
      <c r="BR49" s="47">
        <f>(Raw!C50)/(Raw!CG50)</f>
        <v>0.31022153275542752</v>
      </c>
      <c r="BS49" s="47"/>
      <c r="BU49" s="49">
        <f>(Raw!C50)/((Raw!CC50*1000)^(1/3))</f>
        <v>290.05936497013835</v>
      </c>
      <c r="BV49" s="49">
        <f>(Raw!C50)/(Raw!CG50)</f>
        <v>0.31022153275542752</v>
      </c>
      <c r="BW49" s="49"/>
      <c r="BY49" s="51">
        <f>Raw!C50</f>
        <v>1574.68450026655</v>
      </c>
      <c r="BZ49" s="51">
        <f>Raw!BS50</f>
        <v>0.34100000000000003</v>
      </c>
      <c r="CA49" s="51"/>
      <c r="CG49" s="55"/>
      <c r="CH49" s="55" t="e">
        <f t="shared" si="42"/>
        <v>#N/A</v>
      </c>
      <c r="CI49" s="55" t="e">
        <f>CI3</f>
        <v>#N/A</v>
      </c>
      <c r="CK49" s="55"/>
      <c r="CL49" s="55" t="e">
        <f t="shared" si="43"/>
        <v>#N/A</v>
      </c>
      <c r="CM49" s="55" t="e">
        <f>CM3</f>
        <v>#N/A</v>
      </c>
      <c r="CO49" s="57"/>
      <c r="CP49" s="57" t="e">
        <f t="shared" si="44"/>
        <v>#N/A</v>
      </c>
      <c r="CQ49" s="57" t="e">
        <f>CQ3</f>
        <v>#N/A</v>
      </c>
      <c r="CS49" s="57"/>
      <c r="CT49" s="57" t="e">
        <f t="shared" si="45"/>
        <v>#N/A</v>
      </c>
      <c r="CU49" s="57" t="e">
        <f>CU3</f>
        <v>#N/A</v>
      </c>
      <c r="CW49" s="57"/>
      <c r="CX49" s="57" t="e">
        <f t="shared" si="46"/>
        <v>#N/A</v>
      </c>
      <c r="CY49" s="57" t="e">
        <f>CY3</f>
        <v>#N/A</v>
      </c>
      <c r="DA49" s="57"/>
      <c r="DB49" s="57" t="e">
        <f t="shared" si="47"/>
        <v>#N/A</v>
      </c>
      <c r="DC49" s="57" t="e">
        <f>DC3</f>
        <v>#N/A</v>
      </c>
      <c r="DE49" s="57"/>
      <c r="DF49" s="57" t="e">
        <f t="shared" si="48"/>
        <v>#N/A</v>
      </c>
      <c r="DG49" s="57" t="e">
        <f>DG3</f>
        <v>#N/A</v>
      </c>
      <c r="DI49" s="59">
        <f t="shared" si="75"/>
        <v>7060</v>
      </c>
      <c r="DJ49" s="59">
        <f t="shared" si="55"/>
        <v>8.6389208027482649</v>
      </c>
      <c r="DL49" s="25">
        <f t="shared" si="76"/>
        <v>7060</v>
      </c>
      <c r="DM49" s="25">
        <f t="shared" si="56"/>
        <v>10.099349624674016</v>
      </c>
      <c r="DO49" s="39">
        <f t="shared" si="57"/>
        <v>160</v>
      </c>
      <c r="DP49" s="39">
        <f t="shared" si="58"/>
        <v>2.1557894736842105</v>
      </c>
      <c r="DQ49" s="39">
        <f t="shared" si="59"/>
        <v>2.3061344461062117E-2</v>
      </c>
      <c r="DS49" s="39">
        <f t="shared" si="60"/>
        <v>124.48974042515798</v>
      </c>
      <c r="DT49" s="39">
        <f t="shared" si="61"/>
        <v>2.1557894736842105</v>
      </c>
      <c r="DU49" s="39">
        <f t="shared" si="62"/>
        <v>2.3061344461062117E-2</v>
      </c>
      <c r="DW49" s="39">
        <f t="shared" si="63"/>
        <v>290.05936497013835</v>
      </c>
      <c r="DX49" s="39">
        <f t="shared" si="64"/>
        <v>2.1557894736842105</v>
      </c>
      <c r="DY49" s="39">
        <f t="shared" si="65"/>
        <v>2.3061344461062117E-2</v>
      </c>
      <c r="EA49" s="61">
        <f>Raw!N50</f>
        <v>2.0499529312272098</v>
      </c>
      <c r="EB49" s="61">
        <f>Raw!O50</f>
        <v>0.14772479557370799</v>
      </c>
      <c r="EC49" s="61">
        <f>1/Raw!R50</f>
        <v>2.1557894736842105</v>
      </c>
      <c r="ED49" s="61">
        <f>1/(Raw!R50-Raw!S50)-1/(Raw!R50+Raw!S50)</f>
        <v>2.3061344461062117E-2</v>
      </c>
      <c r="EF49" s="62">
        <f>Raw!N50</f>
        <v>2.0499529312272098</v>
      </c>
      <c r="EG49" s="61">
        <f>Raw!O50</f>
        <v>0.14772479557370799</v>
      </c>
      <c r="EH49" s="61">
        <f>1/Raw!AB50</f>
        <v>2.3272727272727272</v>
      </c>
      <c r="EI49" s="61">
        <f>1/(Raw!AB50-Raw!AC50)-1/(Raw!AB50+Raw!AC50)</f>
        <v>0.39619201476083665</v>
      </c>
      <c r="EK49" s="37">
        <f>Raw!CB50</f>
        <v>12.772500000000001</v>
      </c>
      <c r="EL49" s="72">
        <f>(Raw!C50)/(Raw!CG50)</f>
        <v>0.31022153275542752</v>
      </c>
      <c r="EN49" s="37">
        <f>Raw!BS50</f>
        <v>0.34100000000000003</v>
      </c>
      <c r="EO49" s="72">
        <f>(Raw!C50)/(Raw!CG50)</f>
        <v>0.31022153275542752</v>
      </c>
      <c r="EQ49" s="64">
        <f>(Raw!C50)/((Raw!CC50*1000)^(1/3))</f>
        <v>290.05936497013835</v>
      </c>
      <c r="ER49" s="64">
        <f>Raw!BZ50</f>
        <v>707.755102157593</v>
      </c>
      <c r="ET49" s="64">
        <f>Raw!BN50</f>
        <v>3.3439487732076903E-2</v>
      </c>
      <c r="EU49" s="64">
        <f>Raw!BZ50</f>
        <v>707.755102157593</v>
      </c>
      <c r="EW49" s="66">
        <f>Raw!AI50</f>
        <v>5.8864735695572505E-4</v>
      </c>
      <c r="EX49" s="66">
        <f>Raw!BZ50</f>
        <v>707.755102157593</v>
      </c>
      <c r="EZ49" s="73">
        <f>Raw!AI50</f>
        <v>5.8864735695572505E-4</v>
      </c>
      <c r="FA49" s="66">
        <f>Raw!F50</f>
        <v>7.1636557695340705E-2</v>
      </c>
      <c r="FB49" s="66">
        <f>Raw!G50</f>
        <v>5.9256675533512999E-2</v>
      </c>
      <c r="FD49" s="66">
        <f>(Raw!C50)/((Raw!CC50*1000)^(1/3))</f>
        <v>290.05936497013835</v>
      </c>
      <c r="FE49" s="66">
        <f>(Raw!BZ50)*(Raw!AI50)</f>
        <v>0.41661817025699627</v>
      </c>
      <c r="FG49" s="59">
        <f>Raw!CJ50</f>
        <v>64.046964110926396</v>
      </c>
      <c r="FH49" s="59">
        <f>Raw!BR50</f>
        <v>67.256</v>
      </c>
      <c r="FJ49" s="25">
        <f>Raw!CB50</f>
        <v>12.772500000000001</v>
      </c>
      <c r="FK49" s="25">
        <f>(Raw!BR50)-(Raw!CJ50)</f>
        <v>3.2090358890736042</v>
      </c>
      <c r="FM49" s="68" t="str">
        <f t="shared" si="77"/>
        <v xml:space="preserve"> </v>
      </c>
      <c r="FN49" s="68">
        <f>(Raw!C50)/((Raw!CC50*1000)^(1/3))</f>
        <v>290.05936497013835</v>
      </c>
      <c r="FO49" s="68">
        <f>(10^($FM$2*Raw!CB50))*(Raw!D50)</f>
        <v>4.3584536817885426E-2</v>
      </c>
      <c r="FP49" s="68">
        <f>(10^($FM$2*Raw!CB50))*(Raw!E50)</f>
        <v>2.3554928322409494E-2</v>
      </c>
      <c r="FR49" s="68" t="str">
        <f t="shared" si="78"/>
        <v xml:space="preserve"> </v>
      </c>
      <c r="FS49" s="74">
        <f>(Raw!C50)/((Raw!CC50*1000)^(1/3))</f>
        <v>290.05936497013835</v>
      </c>
      <c r="FT49" s="68">
        <f>(10^($FR$2*Raw!CB50))*(Raw!F50)</f>
        <v>5.6901803795210232E-2</v>
      </c>
      <c r="FU49" s="68">
        <f>(10^($FR$2*Raw!CB50))*(Raw!G50)</f>
        <v>4.7068310276775022E-2</v>
      </c>
      <c r="FW49" s="68" t="str">
        <f t="shared" si="79"/>
        <v xml:space="preserve"> </v>
      </c>
      <c r="FX49" s="74">
        <f>(Raw!C50)/((Raw!CC50*1000)^(1/3))</f>
        <v>290.05936497013835</v>
      </c>
      <c r="FY49" s="74">
        <f>(10^($FW$2*Raw!CB50))*(Raw!BJ50)</f>
        <v>-1.2713102307634794</v>
      </c>
      <c r="FZ49" s="74">
        <f>(10^($FW$2*Raw!CB50))*(Raw!BK50)</f>
        <v>0.52533487802225542</v>
      </c>
      <c r="GB49" s="68" t="str">
        <f t="shared" si="80"/>
        <v xml:space="preserve"> </v>
      </c>
      <c r="GC49" s="74" t="b">
        <f>IF(  ( (10^($FR$2*Raw!CB50))*(Raw!BM50) )/( (10^($FR$2*Raw!CB50))*(Raw!BL50))&lt;0.9,(Raw!C50)/((Raw!CC50*1000)^(1/3)) )</f>
        <v>0</v>
      </c>
      <c r="GD49" s="74" t="b">
        <f>IF(  ( (10^($FR$2*Raw!CB50))*(Raw!BM50) )/( (10^($FR$2*Raw!CB50))*(Raw!BL50))&lt;0.9, (10^($GB$2*Raw!CB50))*(Raw!BL50) )</f>
        <v>0</v>
      </c>
      <c r="GE49" s="74" t="b">
        <f>IF( ( (10^($FR$2*Raw!CB50))*(Raw!BM50) )/( (10^($FR$2*Raw!CB50))*(Raw!BL50))&lt;0.9, (10^($FR$2*Raw!CB50))*(Raw!BM50) )</f>
        <v>0</v>
      </c>
      <c r="GG49" s="68" t="str">
        <f t="shared" si="81"/>
        <v xml:space="preserve"> </v>
      </c>
      <c r="GH49" s="74" t="b">
        <f>IF( ( (10^($GG$2*Raw!CB50))*(Raw!BO50) )/( (10^($GG$2*Raw!CB50))*(Raw!BN50))&lt;0.5,(Raw!C50)/((Raw!CC50*1000)^(1/3)))</f>
        <v>0</v>
      </c>
      <c r="GI49" s="74" t="b">
        <f>IF( ( (10^($GG$2*Raw!CB50))*(Raw!BO50) )/( (10^($GG$2*Raw!CB50))*(Raw!BN50))&lt;0.5,(10^($GG$2*Raw!CB50))*(Raw!BN50))</f>
        <v>0</v>
      </c>
      <c r="GJ49" s="74" t="b">
        <f>IF( ( (10^($GG$2*Raw!CB50))*(Raw!BO50) )/( (10^($GG$2*Raw!CB50))*(Raw!BN50))&lt;0.5,(10^($GG$2*Raw!CB50))*(Raw!BO50))</f>
        <v>0</v>
      </c>
      <c r="GL49">
        <f>(Raw!C50)/((Raw!CC50*1000)^(1/3))</f>
        <v>290.05936497013835</v>
      </c>
      <c r="GM49" s="75">
        <f>Raw!U50</f>
        <v>0.46630859375</v>
      </c>
      <c r="GN49" s="75">
        <f>(LOG(Raw!CC50)+5)/25</f>
        <v>0.16816479930623701</v>
      </c>
      <c r="GO49">
        <f>(Raw!C50)/((Raw!CC50*1000)^(1/3))</f>
        <v>290.05936497013835</v>
      </c>
      <c r="GP49" s="75">
        <f>Raw!W50</f>
        <v>0.4833984375</v>
      </c>
      <c r="GR49">
        <f>(Raw!C50)/((Raw!CC50*1000)^(1/3))</f>
        <v>290.05936497013835</v>
      </c>
      <c r="GS49" s="75">
        <f>Raw!AE50</f>
        <v>0.703125</v>
      </c>
      <c r="GU49">
        <f>(Raw!C50)/((Raw!CC50*1000)^(1/3))</f>
        <v>290.05936497013835</v>
      </c>
      <c r="GV49" s="75">
        <f>Raw!AG50</f>
        <v>0.91796875</v>
      </c>
      <c r="GX49">
        <f>(Raw!C50)/((Raw!CC50*1000)^(1/3))</f>
        <v>290.05936497013835</v>
      </c>
      <c r="GY49">
        <f>Raw!BQ50</f>
        <v>3</v>
      </c>
      <c r="HA49">
        <f>Raw!C50</f>
        <v>1574.68450026655</v>
      </c>
      <c r="HB49" s="75">
        <f>Raw!U50</f>
        <v>0.46630859375</v>
      </c>
      <c r="HC49" s="4"/>
      <c r="HD49">
        <f>Raw!C50</f>
        <v>1574.68450026655</v>
      </c>
      <c r="HE49" s="75">
        <f>Raw!W50</f>
        <v>0.4833984375</v>
      </c>
      <c r="HG49">
        <f>Raw!C50</f>
        <v>1574.68450026655</v>
      </c>
      <c r="HH49" s="75">
        <f>Raw!AE50</f>
        <v>0.703125</v>
      </c>
      <c r="HJ49">
        <f>Raw!C50</f>
        <v>1574.68450026655</v>
      </c>
      <c r="HK49" s="75">
        <f>Raw!AG50</f>
        <v>0.91796875</v>
      </c>
      <c r="HM49">
        <f>Raw!C50</f>
        <v>1574.68450026655</v>
      </c>
      <c r="HN49">
        <f>Raw!BQ50</f>
        <v>3</v>
      </c>
      <c r="HP49">
        <f>Raw!CC50*1000</f>
        <v>160</v>
      </c>
      <c r="HQ49">
        <f>Raw!N50</f>
        <v>2.0499529312272098</v>
      </c>
      <c r="HR49">
        <f>MIN(ABS(Raw!CB50)/100,0.3)</f>
        <v>0.12772500000000001</v>
      </c>
      <c r="HS49" t="str">
        <f>IF( Raw!CB50&gt;0,"@rgb(255,0,0)","@rgb(0,128,255)" )</f>
        <v>@rgb(255,0,0)</v>
      </c>
      <c r="HU49" t="str">
        <f t="shared" si="82"/>
        <v xml:space="preserve"> </v>
      </c>
      <c r="HV49" t="b">
        <f>IF(Raw!CC50&gt;7,(Raw!C50)/((Raw!CC50*1000)^(1/3)))</f>
        <v>0</v>
      </c>
      <c r="HW49" t="b">
        <f>IF(Raw!CC50&gt;7,(10^($FM$2*Raw!CB50))*(Raw!D50))</f>
        <v>0</v>
      </c>
      <c r="HX49" t="b">
        <f>IF(Raw!CC50&gt;7,(10^($HU$2*Raw!CB50))*(Raw!E50))</f>
        <v>0</v>
      </c>
      <c r="IA49" t="b">
        <f>IF(Raw!CC50&gt;7,(Raw!C50)/((Raw!CC50*1000)^(1/3)))</f>
        <v>0</v>
      </c>
      <c r="IB49" t="b">
        <f>IF(Raw!CC50&gt;7,(10^($HZ$2*Raw!CB50))*(Raw!F50))</f>
        <v>0</v>
      </c>
      <c r="IC49" t="b">
        <f>IF(Raw!CC50&gt;7,(10^($HZ$2*Raw!CB50))*(Raw!G50))</f>
        <v>0</v>
      </c>
      <c r="IF49" t="b">
        <f>IF(Raw!CC50&gt;7,(Raw!C50)/((Raw!CC50*1000)^(1/3)))</f>
        <v>0</v>
      </c>
      <c r="IG49" t="b">
        <f>IF(Raw!CC50&gt;7,(10^($IE$2*Raw!CB50))*(Raw!BJ50))</f>
        <v>0</v>
      </c>
      <c r="IH49" t="b">
        <f>IF(Raw!CC50&gt;7,(10^($IE$2*Raw!CB50))*(Raw!BK50))</f>
        <v>0</v>
      </c>
      <c r="IJ49" t="str">
        <f t="shared" si="83"/>
        <v xml:space="preserve"> </v>
      </c>
      <c r="IK49" t="b">
        <f>IF(Raw!CC50&gt;7,(Raw!C50)/((Raw!CC50*1000)^(1/3)))</f>
        <v>0</v>
      </c>
      <c r="IL49" t="b">
        <f>IF(Raw!CC50&gt;7,(10^($IJ$2*Raw!CB50))*(Raw!BL50))</f>
        <v>0</v>
      </c>
      <c r="IM49" t="b">
        <f>IF(Raw!CC50&gt;7,(10^($IJ$2*Raw!CB50))*(Raw!BM50))</f>
        <v>0</v>
      </c>
      <c r="IO49" t="str">
        <f t="shared" si="84"/>
        <v xml:space="preserve"> </v>
      </c>
      <c r="IP49" t="b">
        <f>IF(Raw!CC50&gt;7,(Raw!C50)/((Raw!CC50*1000)^(1/3)))</f>
        <v>0</v>
      </c>
      <c r="IQ49" t="b">
        <f>IF(Raw!CC50&gt;7,(10^($IO$2*Raw!CB50))*(Raw!BN50))</f>
        <v>0</v>
      </c>
      <c r="IR49" t="b">
        <f>IF(Raw!CC50&gt;7,(10^($IO$2*Raw!CB50))*(Raw!BO50))</f>
        <v>0</v>
      </c>
      <c r="IT49" s="68" t="str">
        <f t="shared" si="85"/>
        <v xml:space="preserve"> </v>
      </c>
      <c r="IU49" s="68">
        <f>IF(Raw!CC50&lt;3.5,(Raw!C50)/((Raw!CC50*1000)^(1/3)))</f>
        <v>290.05936497013835</v>
      </c>
      <c r="IV49" s="68">
        <f>IF(Raw!CC50&lt;3.5,(10^($IT$2*Raw!CB50))*(Raw!D50))</f>
        <v>4.3880352733605889E-2</v>
      </c>
      <c r="IW49" s="68">
        <f>IF(Raw!CC50&lt;3.5,(10^($IT$2*Raw!CB50))*(Raw!E50))</f>
        <v>2.3714799763066036E-2</v>
      </c>
      <c r="IY49" s="68" t="str">
        <f t="shared" si="86"/>
        <v xml:space="preserve"> </v>
      </c>
      <c r="IZ49" s="74">
        <f>IF(Raw!CC50&lt;3.5,(Raw!C50)/((Raw!CC50*1000)^(1/3)))</f>
        <v>290.05936497013835</v>
      </c>
      <c r="JA49" s="68">
        <f>IF(Raw!CC50&lt;3.5,(10^($IY$2*Raw!CB50))*(Raw!F50))</f>
        <v>5.737230966115537E-2</v>
      </c>
      <c r="JB49" s="68">
        <f>IF(Raw!CC50&lt;3.5,(10^($IY$2*Raw!CB50))*(Raw!G50))</f>
        <v>4.7457505602903016E-2</v>
      </c>
      <c r="JD49" s="68" t="str">
        <f t="shared" si="87"/>
        <v xml:space="preserve"> </v>
      </c>
      <c r="JE49" s="74">
        <f>IF(Raw!CC50&lt;3.5,(Raw!C50)/((Raw!CC50*1000)^(1/3)))</f>
        <v>290.05936497013835</v>
      </c>
      <c r="JF49" s="74">
        <f>IF(Raw!CC50&lt;3.5,(10^($JD$2*Raw!CB50))*(Raw!BJ50))</f>
        <v>-1.2439413140821172</v>
      </c>
      <c r="JG49" s="74">
        <f>IF(Raw!CC50&lt;3.5,(10^($JD$2*Raw!CB50))*(Raw!BK50))</f>
        <v>0.5140254067708756</v>
      </c>
      <c r="JI49" s="68" t="str">
        <f t="shared" si="88"/>
        <v xml:space="preserve"> </v>
      </c>
      <c r="JJ49" s="74" t="b">
        <f>IF( AND( Raw!CC50&lt;3.5, ( (10^($JI$2*Raw!CB50))*(Raw!BM50) )/( (10^($JI$2*Raw!CB50))*(Raw!BL50))&lt;0.9 ),(Raw!C50)/((Raw!CC50*1000)^(1/3)) )</f>
        <v>0</v>
      </c>
      <c r="JK49" s="74" t="b">
        <f>IF( AND( Raw!CC50&lt;3.5, ( (10^($JI$2*Raw!CB50))*(Raw!BM50) )/( (10^($JI$2*Raw!CB50))*(Raw!BL50))&lt;0.9 ), (10^($JI$2*Raw!CB50))*(Raw!BL50) )</f>
        <v>0</v>
      </c>
      <c r="JL49" s="74" t="b">
        <f>IF( AND( Raw!CC50&lt;3.5, ( (10^($JI$2*Raw!CB50))*(Raw!BM50) )/( (10^($JI$2*Raw!CB50))*(Raw!BL50))&lt;0.9 ), (10^($JI$2*Raw!CB50))*(Raw!BM50) )</f>
        <v>0</v>
      </c>
      <c r="JN49" s="68" t="str">
        <f t="shared" si="89"/>
        <v xml:space="preserve"> </v>
      </c>
      <c r="JO49" s="74" t="b">
        <f>IF( AND( Raw!CC50&lt;3.5, ( (10^($JN$2*Raw!CB50))*(Raw!BO50) )/( (10^($JN$2*Raw!CB50))*(Raw!BN50))&lt;0.5 ),(Raw!C50)/((Raw!CC50*1000)^(1/3)))</f>
        <v>0</v>
      </c>
      <c r="JP49" s="74" t="b">
        <f>IF( AND( Raw!CC50&lt;3.5, ( (10^($JN$2*Raw!CB50))*(Raw!BO50) )/( (10^($JN$2*Raw!CB50))*(Raw!BN50))&lt;0.5 ),(10^($JN$2*Raw!CB50))*(Raw!BN50))</f>
        <v>0</v>
      </c>
      <c r="JQ49" s="74" t="b">
        <f>IF( AND( Raw!CC50&lt;3.5, ( (10^($JN$2*Raw!CB50))*(Raw!BO50) )/( (10^($JN$2*Raw!CB50))*(Raw!BN50))&lt;0.5 ),(10^($JN$2*Raw!CB50))*(Raw!BO50))</f>
        <v>0</v>
      </c>
      <c r="JS49">
        <v>18420</v>
      </c>
      <c r="JW49">
        <v>18420</v>
      </c>
      <c r="JX49">
        <v>12.1984178687762</v>
      </c>
      <c r="JY49">
        <v>12.1984178687762</v>
      </c>
      <c r="KA49">
        <v>18420</v>
      </c>
      <c r="KB49">
        <v>12.1984178687762</v>
      </c>
      <c r="KC49">
        <v>12.1984178687762</v>
      </c>
      <c r="KQ49">
        <f>Raw!CC50*1000</f>
        <v>160</v>
      </c>
      <c r="KR49">
        <f>Raw!N50</f>
        <v>2.0499529312272098</v>
      </c>
      <c r="KS49">
        <f>(1/ABS(Raw!BL50))*2</f>
        <v>0.14050638884929775</v>
      </c>
      <c r="KU49">
        <f>Raw!CC50*1000</f>
        <v>160</v>
      </c>
      <c r="KV49">
        <f>Raw!N50</f>
        <v>2.0499529312272098</v>
      </c>
      <c r="KW49">
        <f>MIN(1/ABS(Raw!BN50)/2,0.8)</f>
        <v>0.8</v>
      </c>
      <c r="KY49">
        <f>Raw!CC50*1000</f>
        <v>160</v>
      </c>
      <c r="KZ49">
        <f>Raw!CP50</f>
        <v>2.1379781756583398</v>
      </c>
      <c r="LA49">
        <f t="shared" si="66"/>
        <v>2.0499529312272098</v>
      </c>
      <c r="NJ49" s="76"/>
      <c r="NV49" s="76"/>
      <c r="OH49" s="76"/>
      <c r="OT49" s="76"/>
      <c r="PF49" s="76"/>
      <c r="PR49" s="76"/>
      <c r="QD49" s="76"/>
      <c r="QP49" s="76"/>
      <c r="RB49" s="76"/>
      <c r="RN49" s="76"/>
      <c r="RZ49" s="76"/>
      <c r="SL49" s="76"/>
      <c r="SX49" s="76"/>
      <c r="TJ49" s="76"/>
      <c r="TV49" s="76"/>
      <c r="UF49">
        <f>IF(Raw!CC50&lt;3.5,Raw!C50)</f>
        <v>1574.68450026655</v>
      </c>
      <c r="UH49">
        <f t="shared" si="95"/>
        <v>8240.8936099490275</v>
      </c>
      <c r="UI49">
        <f>UI3</f>
        <v>1</v>
      </c>
      <c r="UK49" t="b">
        <f>IF(Raw!CC50&gt;7,Raw!C50)</f>
        <v>0</v>
      </c>
      <c r="UM49">
        <f t="shared" si="96"/>
        <v>15962.641418682957</v>
      </c>
      <c r="UN49">
        <f>UN3</f>
        <v>1</v>
      </c>
      <c r="UP49">
        <f>Raw!C50</f>
        <v>1574.68450026655</v>
      </c>
      <c r="UR49">
        <f t="shared" si="97"/>
        <v>15901.381670992983</v>
      </c>
      <c r="US49">
        <f>US3</f>
        <v>1</v>
      </c>
      <c r="UU49" t="str">
        <f t="shared" si="98"/>
        <v xml:space="preserve"> </v>
      </c>
      <c r="UV49" t="b">
        <f>IF(AND(Raw!BL50&lt;$UU$3,Raw!BL50&gt;$UU$4),(Raw!C50)/((Raw!CC50*1000)^(1/3)))</f>
        <v>0</v>
      </c>
      <c r="UW49" t="b">
        <f>IF(AND(Raw!BL50&lt;$UU$3,Raw!BL50&gt;$UU$4),(10^($UU$2*Raw!CB50))*(Raw!D50))</f>
        <v>0</v>
      </c>
      <c r="UX49" t="b">
        <f>IF(AND(Raw!BL50&lt;$UU$3,Raw!BL50&gt;$UU$4),(10^($FM$2*Raw!CB50))*(Raw!E50))</f>
        <v>0</v>
      </c>
      <c r="UZ49">
        <f>Raw!C50</f>
        <v>1574.68450026655</v>
      </c>
      <c r="VA49">
        <f>((LOG10(Raw!CC51))+ABS(LOG10(MIN(Raw!CC$3:$CC248)))+0.3)/5</f>
        <v>0.47289159784538359</v>
      </c>
      <c r="VB49">
        <f>Raw!BQ50</f>
        <v>3</v>
      </c>
      <c r="VE49">
        <f>(Raw!C50)/((Raw!CC50)^(1/2))</f>
        <v>3936.7112506663748</v>
      </c>
      <c r="VF49">
        <f>((LOG10(Raw!CC51))+ABS(LOG10(MIN(Raw!CC$3:$CC248)))+0.3)/5</f>
        <v>0.47289159784538359</v>
      </c>
      <c r="VG49">
        <f>Raw!BQ50</f>
        <v>3</v>
      </c>
      <c r="VK49">
        <f>(Raw!C50)/((Raw!CC50)^(1/2))</f>
        <v>3936.7112506663748</v>
      </c>
      <c r="VL49">
        <f>Raw!BZ50</f>
        <v>707.755102157593</v>
      </c>
      <c r="VM49">
        <f>MIN(Raw!BL51/150,0.6)</f>
        <v>8.7069330566715994E-2</v>
      </c>
      <c r="VO49">
        <f>(Raw!C50)/((Raw!CC50)^(1/2))</f>
        <v>3936.7112506663748</v>
      </c>
      <c r="VP49">
        <f>Raw!BZ50</f>
        <v>707.755102157593</v>
      </c>
      <c r="VQ49">
        <f>MIN(Raw!BN51/50,0.6)</f>
        <v>3.7964909082047998E-2</v>
      </c>
      <c r="VS49">
        <f>(Raw!C50)/((Raw!CC50)^(1/2))</f>
        <v>3936.7112506663748</v>
      </c>
      <c r="VT49">
        <f>Raw!BZ50</f>
        <v>707.755102157593</v>
      </c>
      <c r="VU49">
        <f>(LOG10(Raw!AS51)-LOG10(MIN(Raw!AS$3:AS$200)) + 0.1)/10</f>
        <v>0.47324687782784747</v>
      </c>
      <c r="VW49">
        <f>Raw!CB50</f>
        <v>12.772500000000001</v>
      </c>
      <c r="VX49">
        <f>IF(ABS((Raw!BR50)-(Raw!CJ50))=343.0818,16.89,ABS((Raw!BR50)-(Raw!CJ50)))</f>
        <v>3.2090358890736042</v>
      </c>
      <c r="VY49">
        <f>(LOG10(Raw!C51)-LOG10(MIN(Raw!C$3:C$200)))/2</f>
        <v>0.19829242324606078</v>
      </c>
      <c r="WA49" s="78">
        <v>38149</v>
      </c>
      <c r="WB49">
        <f t="shared" si="67"/>
        <v>6</v>
      </c>
      <c r="WF49">
        <v>0.06</v>
      </c>
      <c r="WG49">
        <f t="shared" si="68"/>
        <v>-1.2218487496163564</v>
      </c>
      <c r="WN49">
        <f t="shared" si="90"/>
        <v>9400</v>
      </c>
      <c r="WO49">
        <f t="shared" si="69"/>
        <v>0.65570734127836205</v>
      </c>
      <c r="WQ49">
        <f>Raw!BP50</f>
        <v>0.30499999999999999</v>
      </c>
      <c r="WR49">
        <f>Raw!BZ50</f>
        <v>707.755102157593</v>
      </c>
      <c r="WT49">
        <f>Raw!N50</f>
        <v>2.0499529312272098</v>
      </c>
      <c r="WU49">
        <f>Raw!CP50</f>
        <v>2.1379781756583398</v>
      </c>
      <c r="WV49">
        <f t="shared" si="70"/>
        <v>8.8025244431130023E-2</v>
      </c>
      <c r="WX49">
        <f>Raw!C50</f>
        <v>1574.68450026655</v>
      </c>
      <c r="WY49">
        <f>Raw!BP50</f>
        <v>0.30499999999999999</v>
      </c>
      <c r="WZ49">
        <f>((LOG10(Raw!CC51))+ABS(LOG10(MIN(Raw!CC$3:$CC248)))+0.3)/5</f>
        <v>0.47289159784538359</v>
      </c>
      <c r="XD49">
        <f t="shared" si="91"/>
        <v>9400</v>
      </c>
      <c r="XE49">
        <f t="shared" si="71"/>
        <v>5.9109017810213986E-2</v>
      </c>
      <c r="XG49">
        <f>(Raw!C50)/((Raw!CC50)^(1/2))</f>
        <v>3936.7112506663748</v>
      </c>
      <c r="XH49">
        <f>Raw!BP50</f>
        <v>0.30499999999999999</v>
      </c>
      <c r="XL49">
        <f t="shared" si="92"/>
        <v>9400</v>
      </c>
      <c r="XM49">
        <f t="shared" si="72"/>
        <v>0.33914688721846209</v>
      </c>
      <c r="XR49">
        <f>Raw!CB50</f>
        <v>12.772500000000001</v>
      </c>
      <c r="XS49">
        <f>IF(ABS((Raw!BR50)-(Raw!CJ50))=343.0818,16.89,(Raw!BR50)-(Raw!CJ50))</f>
        <v>3.2090358890736042</v>
      </c>
      <c r="XT49">
        <f>(LOG10(Raw!C51)-LOG10(MIN(Raw!C$3:C$200)))/2</f>
        <v>0.19829242324606078</v>
      </c>
      <c r="XW49">
        <f t="shared" si="93"/>
        <v>9400</v>
      </c>
      <c r="XX49">
        <f t="shared" si="73"/>
        <v>2.3326623850256887</v>
      </c>
      <c r="YC49">
        <v>1574.68450026655</v>
      </c>
      <c r="YD49">
        <f>Raw!CC50</f>
        <v>0.16</v>
      </c>
      <c r="YE49">
        <f>((LOG10(Raw!CC51))+ABS(LOG10(MIN(Raw!CC$3:$CC248)))+0.3)/5</f>
        <v>0.47289159784538359</v>
      </c>
      <c r="YF49">
        <v>-2.4776285801915101</v>
      </c>
      <c r="YG49">
        <v>-0.62231459885372198</v>
      </c>
      <c r="YH49">
        <v>-0.17420538515586101</v>
      </c>
      <c r="YI49">
        <v>-4.9226057135890101E-2</v>
      </c>
      <c r="YJ49">
        <v>-1.1501879814204899E-2</v>
      </c>
      <c r="YP49">
        <v>2</v>
      </c>
      <c r="YT49">
        <v>1574.68450026655</v>
      </c>
      <c r="YU49">
        <v>0.16</v>
      </c>
      <c r="YV49" s="79">
        <v>1.3983695252337499E-8</v>
      </c>
      <c r="ZE49">
        <v>2742.9571595010798</v>
      </c>
      <c r="ZF49">
        <v>2.80710302221957E-2</v>
      </c>
      <c r="ZK49">
        <f t="shared" si="94"/>
        <v>9420</v>
      </c>
      <c r="ZL49" s="81">
        <f t="shared" si="74"/>
        <v>12708.897296682426</v>
      </c>
    </row>
    <row r="50" spans="1:688">
      <c r="A50" s="37">
        <f>Raw!CC51*1000</f>
        <v>2320</v>
      </c>
      <c r="B50" s="37">
        <f>Raw!N51</f>
        <v>5.9798985320699698</v>
      </c>
      <c r="C50" s="37">
        <f>Raw!O51</f>
        <v>0.75589973159460999</v>
      </c>
      <c r="E50" s="37">
        <f>(Raw!C51)/((Raw!CC51*1000)^(1/2))</f>
        <v>16.697052759280812</v>
      </c>
      <c r="F50" s="37">
        <f>Raw!N51</f>
        <v>5.9798985320699698</v>
      </c>
      <c r="G50" s="37">
        <f>Raw!O51</f>
        <v>0.75589973159460999</v>
      </c>
      <c r="I50" s="37">
        <f>(Raw!C51)/((Raw!CC51*1000)^(1/3))</f>
        <v>60.751147229459036</v>
      </c>
      <c r="J50" s="37">
        <f>Raw!N51</f>
        <v>5.9798985320699698</v>
      </c>
      <c r="K50" s="37">
        <f>Raw!O51</f>
        <v>0.75589973159460999</v>
      </c>
      <c r="M50" s="39">
        <f>Raw!CC51*1000</f>
        <v>2320</v>
      </c>
      <c r="N50" s="39">
        <f>1/(Raw!R51)</f>
        <v>6.1134328358208956</v>
      </c>
      <c r="O50" s="39">
        <f>IF(1/(Raw!R51-Raw!S51)-1/(Raw!R51+Raw!S51)&gt;0,1/(Raw!R51-Raw!S51)-1/(Raw!R51+Raw!S51),2)</f>
        <v>0.16655417844056331</v>
      </c>
      <c r="Q50" s="39">
        <f>(Raw!C51)/((Raw!CC51*1000)^(1/2))</f>
        <v>16.697052759280812</v>
      </c>
      <c r="R50" s="39">
        <f>1/(Raw!R51)</f>
        <v>6.1134328358208956</v>
      </c>
      <c r="S50" s="39">
        <f>IF(1/(Raw!R51-Raw!S51)-1/(Raw!R51+Raw!S51)&gt;0,1/(Raw!R51-Raw!S51)-1/(Raw!R51+Raw!S51),2)</f>
        <v>0.16655417844056331</v>
      </c>
      <c r="U50" s="39">
        <f>(Raw!C51)/((Raw!CC51*1000)^(1/3))</f>
        <v>60.751147229459036</v>
      </c>
      <c r="V50" s="39">
        <f>1/(Raw!R51)</f>
        <v>6.1134328358208956</v>
      </c>
      <c r="W50" s="39">
        <f>IF(1/(Raw!R51-Raw!S51)-1/(Raw!R51+Raw!S51)&gt;0,1/(Raw!R51-Raw!S51)-1/(Raw!R51+Raw!S51),2)</f>
        <v>0.16655417844056331</v>
      </c>
      <c r="Y50" s="41">
        <f>Raw!CC51*1000</f>
        <v>2320</v>
      </c>
      <c r="Z50" s="41">
        <f>1/(Raw!AB51)</f>
        <v>7.8769230769230774</v>
      </c>
      <c r="AA50" s="41">
        <f>IF(1/(Raw!AB51-Raw!AC51)-1/(Raw!AB51+Raw!AC51)&gt;0,1/(Raw!AB51-Raw!AC51)-1/(Raw!AB51+Raw!AC51),5)</f>
        <v>5</v>
      </c>
      <c r="AC50" s="41">
        <f>(Raw!C51)/((Raw!CC51*1000)^(1/2))</f>
        <v>16.697052759280812</v>
      </c>
      <c r="AD50" s="41">
        <f>1/(Raw!AB51)</f>
        <v>7.8769230769230774</v>
      </c>
      <c r="AE50" s="41">
        <f>IF(1/(Raw!AB51-Raw!AC51)-1/(Raw!AB51+Raw!AC51)&gt;0,1/(Raw!AB51-Raw!AC51)-1/(Raw!AB51+Raw!AC51),5)</f>
        <v>5</v>
      </c>
      <c r="AG50" s="41">
        <f>(Raw!C51)/((Raw!CC51*1000)^(1/3))</f>
        <v>60.751147229459036</v>
      </c>
      <c r="AH50" s="41">
        <f>1/(Raw!AB51)</f>
        <v>7.8769230769230774</v>
      </c>
      <c r="AI50" s="41">
        <f>IF(1/(Raw!AB51-Raw!AC51)-1/(Raw!AB51+Raw!AC51)&gt;0,1/(Raw!AB51-Raw!AC51)-1/(Raw!AB51+Raw!AC51),5)</f>
        <v>5</v>
      </c>
      <c r="AK50" s="43">
        <f>Raw!CC51*1000</f>
        <v>2320</v>
      </c>
      <c r="AL50" s="43">
        <f>Raw!BL51</f>
        <v>13.060399585007399</v>
      </c>
      <c r="AM50" s="43">
        <f>Raw!BM51</f>
        <v>9.2960012923328392</v>
      </c>
      <c r="AO50" s="43">
        <f>(Raw!C51)/((Raw!CC51*1000)^(1/2))</f>
        <v>16.697052759280812</v>
      </c>
      <c r="AP50" s="43">
        <f>Raw!BL51</f>
        <v>13.060399585007399</v>
      </c>
      <c r="AQ50" s="43">
        <f>Raw!BM51</f>
        <v>9.2960012923328392</v>
      </c>
      <c r="AS50" s="43">
        <f>(Raw!C51)/((Raw!CC51*1000)^(1/3))</f>
        <v>60.751147229459036</v>
      </c>
      <c r="AT50" s="43">
        <f>Raw!BL51</f>
        <v>13.060399585007399</v>
      </c>
      <c r="AU50" s="43">
        <f>Raw!BM51</f>
        <v>9.2960012923328392</v>
      </c>
      <c r="AW50" s="21">
        <f>Raw!CC51*1000</f>
        <v>2320</v>
      </c>
      <c r="AX50" s="21">
        <f>Raw!BN51</f>
        <v>1.8982454541024001</v>
      </c>
      <c r="AY50" s="21">
        <f>Raw!BO51</f>
        <v>0.15767968540437799</v>
      </c>
      <c r="BA50" s="21">
        <f>(Raw!C51)/((Raw!CC51*1000)^(1/2))</f>
        <v>16.697052759280812</v>
      </c>
      <c r="BB50" s="21">
        <f>Raw!BN51</f>
        <v>1.8982454541024001</v>
      </c>
      <c r="BC50" s="21">
        <f>Raw!BO51</f>
        <v>0.15767968540437799</v>
      </c>
      <c r="BE50" s="21">
        <f>(Raw!C51)/((Raw!CC51*1000)^(1/3))</f>
        <v>60.751147229459036</v>
      </c>
      <c r="BF50" s="21">
        <f>Raw!BN51</f>
        <v>1.8982454541024001</v>
      </c>
      <c r="BG50" s="21">
        <f>Raw!BO51</f>
        <v>0.15767968540437799</v>
      </c>
      <c r="BI50" s="46">
        <f>Raw!C51</f>
        <v>804.23655995185902</v>
      </c>
      <c r="BJ50" s="46">
        <f>(Raw!C51)/(Raw!CG51)</f>
        <v>0.32092440540776496</v>
      </c>
      <c r="BK50" s="46"/>
      <c r="BM50" s="47">
        <f>Raw!CC51*1000</f>
        <v>2320</v>
      </c>
      <c r="BN50" s="47">
        <f>(Raw!C51)/(Raw!CG51)</f>
        <v>0.32092440540776496</v>
      </c>
      <c r="BO50" s="47"/>
      <c r="BQ50" s="46">
        <f>(Raw!C51)/((Raw!CC51*1000)^(1/2))</f>
        <v>16.697052759280812</v>
      </c>
      <c r="BR50" s="47">
        <f>(Raw!C51)/(Raw!CG51)</f>
        <v>0.32092440540776496</v>
      </c>
      <c r="BS50" s="47"/>
      <c r="BU50" s="49">
        <f>(Raw!C51)/((Raw!CC51*1000)^(1/3))</f>
        <v>60.751147229459036</v>
      </c>
      <c r="BV50" s="49">
        <f>(Raw!C51)/(Raw!CG51)</f>
        <v>0.32092440540776496</v>
      </c>
      <c r="BW50" s="49"/>
      <c r="BY50" s="51">
        <f>Raw!C51</f>
        <v>804.23655995185902</v>
      </c>
      <c r="BZ50" s="51">
        <f>Raw!BS51</f>
        <v>0.33500000000000002</v>
      </c>
      <c r="CA50" s="51"/>
      <c r="CG50" s="55"/>
      <c r="CH50" s="55" t="e">
        <f t="shared" si="42"/>
        <v>#N/A</v>
      </c>
      <c r="CI50" s="55" t="e">
        <f>CI3</f>
        <v>#N/A</v>
      </c>
      <c r="CK50" s="55"/>
      <c r="CL50" s="55" t="e">
        <f t="shared" si="43"/>
        <v>#N/A</v>
      </c>
      <c r="CM50" s="55" t="e">
        <f>CM3</f>
        <v>#N/A</v>
      </c>
      <c r="CO50" s="57"/>
      <c r="CP50" s="57" t="e">
        <f t="shared" si="44"/>
        <v>#N/A</v>
      </c>
      <c r="CQ50" s="57" t="e">
        <f>CQ3</f>
        <v>#N/A</v>
      </c>
      <c r="CS50" s="57"/>
      <c r="CT50" s="57" t="e">
        <f t="shared" si="45"/>
        <v>#N/A</v>
      </c>
      <c r="CU50" s="57" t="e">
        <f>CU3</f>
        <v>#N/A</v>
      </c>
      <c r="CW50" s="57"/>
      <c r="CX50" s="57" t="e">
        <f t="shared" si="46"/>
        <v>#N/A</v>
      </c>
      <c r="CY50" s="57" t="e">
        <f>CY3</f>
        <v>#N/A</v>
      </c>
      <c r="DA50" s="57"/>
      <c r="DB50" s="57" t="e">
        <f t="shared" si="47"/>
        <v>#N/A</v>
      </c>
      <c r="DC50" s="57" t="e">
        <f>DC3</f>
        <v>#N/A</v>
      </c>
      <c r="DE50" s="57"/>
      <c r="DF50" s="57" t="e">
        <f t="shared" si="48"/>
        <v>#N/A</v>
      </c>
      <c r="DG50" s="57" t="e">
        <f>DG3</f>
        <v>#N/A</v>
      </c>
      <c r="DI50" s="59">
        <f t="shared" si="75"/>
        <v>7210</v>
      </c>
      <c r="DJ50" s="59">
        <f t="shared" si="55"/>
        <v>8.6934706917863487</v>
      </c>
      <c r="DL50" s="25">
        <f t="shared" si="76"/>
        <v>7210</v>
      </c>
      <c r="DM50" s="25">
        <f t="shared" si="56"/>
        <v>10.150766956419041</v>
      </c>
      <c r="DO50" s="39">
        <f t="shared" si="57"/>
        <v>2320</v>
      </c>
      <c r="DP50" s="39">
        <f t="shared" si="58"/>
        <v>6.1134328358208956</v>
      </c>
      <c r="DQ50" s="39">
        <f t="shared" si="59"/>
        <v>0.16655417844056331</v>
      </c>
      <c r="DS50" s="39">
        <f t="shared" si="60"/>
        <v>16.697052759280812</v>
      </c>
      <c r="DT50" s="39">
        <f t="shared" si="61"/>
        <v>6.1134328358208956</v>
      </c>
      <c r="DU50" s="39">
        <f t="shared" si="62"/>
        <v>0.16655417844056331</v>
      </c>
      <c r="DW50" s="39">
        <f t="shared" si="63"/>
        <v>60.751147229459036</v>
      </c>
      <c r="DX50" s="39">
        <f t="shared" si="64"/>
        <v>6.1134328358208956</v>
      </c>
      <c r="DY50" s="39">
        <f t="shared" si="65"/>
        <v>0.16655417844056331</v>
      </c>
      <c r="EA50" s="61">
        <f>Raw!N51</f>
        <v>5.9798985320699698</v>
      </c>
      <c r="EB50" s="61">
        <f>Raw!O51</f>
        <v>0.75589973159460999</v>
      </c>
      <c r="EC50" s="61">
        <f>1/Raw!R51</f>
        <v>6.1134328358208956</v>
      </c>
      <c r="ED50" s="61">
        <f>1/(Raw!R51-Raw!S51)-1/(Raw!R51+Raw!S51)</f>
        <v>0.16655417844056331</v>
      </c>
      <c r="EF50" s="62">
        <f>Raw!N51</f>
        <v>5.9798985320699698</v>
      </c>
      <c r="EG50" s="61">
        <f>Raw!O51</f>
        <v>0.75589973159460999</v>
      </c>
      <c r="EH50" s="61">
        <f>1/Raw!AB51</f>
        <v>7.8769230769230774</v>
      </c>
      <c r="EI50" s="61">
        <f>1/(Raw!AB51-Raw!AC51)-1/(Raw!AB51+Raw!AC51)</f>
        <v>0</v>
      </c>
      <c r="EK50" s="37">
        <f>Raw!CB51</f>
        <v>-0.27245000000000003</v>
      </c>
      <c r="EL50" s="72">
        <f>(Raw!C51)/(Raw!CG51)</f>
        <v>0.32092440540776496</v>
      </c>
      <c r="EN50" s="37">
        <f>Raw!BS51</f>
        <v>0.33500000000000002</v>
      </c>
      <c r="EO50" s="72">
        <f>(Raw!C51)/(Raw!CG51)</f>
        <v>0.32092440540776496</v>
      </c>
      <c r="EQ50" s="64">
        <f>(Raw!C51)/((Raw!CC51*1000)^(1/3))</f>
        <v>60.751147229459036</v>
      </c>
      <c r="ER50" s="64">
        <f>Raw!BZ51</f>
        <v>555.51020407676697</v>
      </c>
      <c r="ET50" s="64">
        <f>Raw!BN51</f>
        <v>1.8982454541024001</v>
      </c>
      <c r="EU50" s="64">
        <f>Raw!BZ51</f>
        <v>555.51020407676697</v>
      </c>
      <c r="EW50" s="66">
        <f>Raw!AI51</f>
        <v>2.4778371123131498E-2</v>
      </c>
      <c r="EX50" s="66">
        <f>Raw!BZ51</f>
        <v>555.51020407676697</v>
      </c>
      <c r="EZ50" s="73">
        <f>Raw!AI51</f>
        <v>2.4778371123131498E-2</v>
      </c>
      <c r="FA50" s="66">
        <f>Raw!F51</f>
        <v>1.3154486114403099</v>
      </c>
      <c r="FB50" s="66">
        <f>Raw!G51</f>
        <v>0.48515101467705402</v>
      </c>
      <c r="FD50" s="66">
        <f>(Raw!C51)/((Raw!CC51*1000)^(1/3))</f>
        <v>60.751147229459036</v>
      </c>
      <c r="FE50" s="66">
        <f>(Raw!BZ51)*(Raw!AI51)</f>
        <v>13.764637999300648</v>
      </c>
      <c r="FG50" s="59">
        <f>Raw!CJ51</f>
        <v>127.676075328723</v>
      </c>
      <c r="FH50" s="59">
        <f>Raw!BR51</f>
        <v>123.697</v>
      </c>
      <c r="FJ50" s="25">
        <f>Raw!CB51</f>
        <v>-0.27245000000000003</v>
      </c>
      <c r="FK50" s="25">
        <f>(Raw!BR51)-(Raw!CJ51)</f>
        <v>-3.979075328722999</v>
      </c>
      <c r="FM50" s="68" t="str">
        <f t="shared" si="77"/>
        <v xml:space="preserve"> </v>
      </c>
      <c r="FN50" s="68">
        <f>(Raw!C51)/((Raw!CC51*1000)^(1/3))</f>
        <v>60.751147229459036</v>
      </c>
      <c r="FO50" s="68">
        <f>(10^($FM$2*Raw!CB51))*(Raw!D51)</f>
        <v>0.79628072258509697</v>
      </c>
      <c r="FP50" s="68">
        <f>(10^($FM$2*Raw!CB51))*(Raw!E51)</f>
        <v>0.24376539795664698</v>
      </c>
      <c r="FR50" s="68" t="str">
        <f t="shared" si="78"/>
        <v xml:space="preserve"> </v>
      </c>
      <c r="FS50" s="74">
        <f>(Raw!C51)/((Raw!CC51*1000)^(1/3))</f>
        <v>60.751147229459036</v>
      </c>
      <c r="FT50" s="68">
        <f>(10^($FR$2*Raw!CB51))*(Raw!F51)</f>
        <v>1.3219260787252749</v>
      </c>
      <c r="FU50" s="68">
        <f>(10^($FR$2*Raw!CB51))*(Raw!G51)</f>
        <v>0.48753997141660871</v>
      </c>
      <c r="FW50" s="68" t="str">
        <f t="shared" si="79"/>
        <v xml:space="preserve"> </v>
      </c>
      <c r="FX50" s="74">
        <f>(Raw!C51)/((Raw!CC51*1000)^(1/3))</f>
        <v>60.751147229459036</v>
      </c>
      <c r="FY50" s="74">
        <f>(10^($FW$2*Raw!CB51))*(Raw!BJ51)</f>
        <v>6.9004187085436586</v>
      </c>
      <c r="FZ50" s="74">
        <f>(10^($FW$2*Raw!CB51))*(Raw!BK51)</f>
        <v>15.638000933026392</v>
      </c>
      <c r="GB50" s="68" t="str">
        <f t="shared" si="80"/>
        <v xml:space="preserve"> </v>
      </c>
      <c r="GC50" s="74">
        <f>IF(  ( (10^($FR$2*Raw!CB51))*(Raw!BM51) )/( (10^($FR$2*Raw!CB51))*(Raw!BL51))&lt;0.9,(Raw!C51)/((Raw!CC51*1000)^(1/3)) )</f>
        <v>60.751147229459036</v>
      </c>
      <c r="GD50" s="74">
        <f>IF(  ( (10^($FR$2*Raw!CB51))*(Raw!BM51) )/( (10^($FR$2*Raw!CB51))*(Raw!BL51))&lt;0.9, (10^($GB$2*Raw!CB51))*(Raw!BL51) )</f>
        <v>13.097239371132405</v>
      </c>
      <c r="GE50" s="74">
        <f>IF( ( (10^($FR$2*Raw!CB51))*(Raw!BM51) )/( (10^($FR$2*Raw!CB51))*(Raw!BL51))&lt;0.9, (10^($FR$2*Raw!CB51))*(Raw!BM51) )</f>
        <v>9.3417762041981902</v>
      </c>
      <c r="GG50" s="68" t="str">
        <f t="shared" si="81"/>
        <v xml:space="preserve"> </v>
      </c>
      <c r="GH50" s="74">
        <f>IF( ( (10^($GG$2*Raw!CB51))*(Raw!BO51) )/( (10^($GG$2*Raw!CB51))*(Raw!BN51))&lt;0.5,(Raw!C51)/((Raw!CC51*1000)^(1/3)))</f>
        <v>60.751147229459036</v>
      </c>
      <c r="GI50" s="74">
        <f>IF( ( (10^($GG$2*Raw!CB51))*(Raw!BO51) )/( (10^($GG$2*Raw!CB51))*(Raw!BN51))&lt;0.5,(10^($GG$2*Raw!CB51))*(Raw!BN51))</f>
        <v>1.90665949709271</v>
      </c>
      <c r="GJ50" s="74">
        <f>IF( ( (10^($GG$2*Raw!CB51))*(Raw!BO51) )/( (10^($GG$2*Raw!CB51))*(Raw!BN51))&lt;0.5,(10^($GG$2*Raw!CB51))*(Raw!BO51))</f>
        <v>0.15837860642580004</v>
      </c>
      <c r="GL50">
        <f>(Raw!C51)/((Raw!CC51*1000)^(1/3))</f>
        <v>60.751147229459036</v>
      </c>
      <c r="GM50" s="75">
        <f>Raw!U51</f>
        <v>0.167236328125</v>
      </c>
      <c r="GN50" s="75">
        <f>(LOG(Raw!CC51)+5)/25</f>
        <v>0.21461951939563598</v>
      </c>
      <c r="GO50">
        <f>(Raw!C51)/((Raw!CC51*1000)^(1/3))</f>
        <v>60.751147229459036</v>
      </c>
      <c r="GP50" s="75">
        <f>Raw!W51</f>
        <v>0.172119140625</v>
      </c>
      <c r="GR50">
        <f>(Raw!C51)/((Raw!CC51*1000)^(1/3))</f>
        <v>60.751147229459036</v>
      </c>
      <c r="GS50" s="75">
        <f>Raw!AE51</f>
        <v>0.234375</v>
      </c>
      <c r="GU50">
        <f>(Raw!C51)/((Raw!CC51*1000)^(1/3))</f>
        <v>60.751147229459036</v>
      </c>
      <c r="GV50" s="75">
        <f>Raw!AG51</f>
        <v>0.341796875</v>
      </c>
      <c r="GX50">
        <f>(Raw!C51)/((Raw!CC51*1000)^(1/3))</f>
        <v>60.751147229459036</v>
      </c>
      <c r="GY50">
        <f>Raw!BQ51</f>
        <v>0.7</v>
      </c>
      <c r="HA50">
        <f>Raw!C51</f>
        <v>804.23655995185902</v>
      </c>
      <c r="HB50" s="75">
        <f>Raw!U51</f>
        <v>0.167236328125</v>
      </c>
      <c r="HC50" s="4"/>
      <c r="HD50">
        <f>Raw!C51</f>
        <v>804.23655995185902</v>
      </c>
      <c r="HE50" s="75">
        <f>Raw!W51</f>
        <v>0.172119140625</v>
      </c>
      <c r="HG50">
        <f>Raw!C51</f>
        <v>804.23655995185902</v>
      </c>
      <c r="HH50" s="75">
        <f>Raw!AE51</f>
        <v>0.234375</v>
      </c>
      <c r="HJ50">
        <f>Raw!C51</f>
        <v>804.23655995185902</v>
      </c>
      <c r="HK50" s="75">
        <f>Raw!AG51</f>
        <v>0.341796875</v>
      </c>
      <c r="HM50">
        <f>Raw!C51</f>
        <v>804.23655995185902</v>
      </c>
      <c r="HN50">
        <f>Raw!BQ51</f>
        <v>0.7</v>
      </c>
      <c r="HP50">
        <f>Raw!CC51*1000</f>
        <v>2320</v>
      </c>
      <c r="HQ50">
        <f>Raw!N51</f>
        <v>5.9798985320699698</v>
      </c>
      <c r="HR50">
        <f>MIN(ABS(Raw!CB51)/100,0.3)</f>
        <v>2.7245000000000004E-3</v>
      </c>
      <c r="HS50" t="str">
        <f>IF( Raw!CB51&gt;0,"@rgb(255,0,0)","@rgb(0,128,255)" )</f>
        <v>@rgb(0,128,255)</v>
      </c>
      <c r="HU50" t="str">
        <f t="shared" si="82"/>
        <v xml:space="preserve"> </v>
      </c>
      <c r="HV50" t="b">
        <f>IF(Raw!CC51&gt;7,(Raw!C51)/((Raw!CC51*1000)^(1/3)))</f>
        <v>0</v>
      </c>
      <c r="HW50" t="b">
        <f>IF(Raw!CC51&gt;7,(10^($FM$2*Raw!CB51))*(Raw!D51))</f>
        <v>0</v>
      </c>
      <c r="HX50" t="b">
        <f>IF(Raw!CC51&gt;7,(10^($HU$2*Raw!CB51))*(Raw!E51))</f>
        <v>0</v>
      </c>
      <c r="IA50" t="b">
        <f>IF(Raw!CC51&gt;7,(Raw!C51)/((Raw!CC51*1000)^(1/3)))</f>
        <v>0</v>
      </c>
      <c r="IB50" t="b">
        <f>IF(Raw!CC51&gt;7,(10^($HZ$2*Raw!CB51))*(Raw!F51))</f>
        <v>0</v>
      </c>
      <c r="IC50" t="b">
        <f>IF(Raw!CC51&gt;7,(10^($HZ$2*Raw!CB51))*(Raw!G51))</f>
        <v>0</v>
      </c>
      <c r="IF50" t="b">
        <f>IF(Raw!CC51&gt;7,(Raw!C51)/((Raw!CC51*1000)^(1/3)))</f>
        <v>0</v>
      </c>
      <c r="IG50" t="b">
        <f>IF(Raw!CC51&gt;7,(10^($IE$2*Raw!CB51))*(Raw!BJ51))</f>
        <v>0</v>
      </c>
      <c r="IH50" t="b">
        <f>IF(Raw!CC51&gt;7,(10^($IE$2*Raw!CB51))*(Raw!BK51))</f>
        <v>0</v>
      </c>
      <c r="IJ50" t="str">
        <f t="shared" si="83"/>
        <v xml:space="preserve"> </v>
      </c>
      <c r="IK50" t="b">
        <f>IF(Raw!CC51&gt;7,(Raw!C51)/((Raw!CC51*1000)^(1/3)))</f>
        <v>0</v>
      </c>
      <c r="IL50" t="b">
        <f>IF(Raw!CC51&gt;7,(10^($IJ$2*Raw!CB51))*(Raw!BL51))</f>
        <v>0</v>
      </c>
      <c r="IM50" t="b">
        <f>IF(Raw!CC51&gt;7,(10^($IJ$2*Raw!CB51))*(Raw!BM51))</f>
        <v>0</v>
      </c>
      <c r="IO50" t="str">
        <f t="shared" si="84"/>
        <v xml:space="preserve"> </v>
      </c>
      <c r="IP50" t="b">
        <f>IF(Raw!CC51&gt;7,(Raw!C51)/((Raw!CC51*1000)^(1/3)))</f>
        <v>0</v>
      </c>
      <c r="IQ50" t="b">
        <f>IF(Raw!CC51&gt;7,(10^($IO$2*Raw!CB51))*(Raw!BN51))</f>
        <v>0</v>
      </c>
      <c r="IR50" t="b">
        <f>IF(Raw!CC51&gt;7,(10^($IO$2*Raw!CB51))*(Raw!BO51))</f>
        <v>0</v>
      </c>
      <c r="IT50" s="68" t="str">
        <f t="shared" si="85"/>
        <v xml:space="preserve"> </v>
      </c>
      <c r="IU50" s="68">
        <f>IF(Raw!CC51&lt;3.5,(Raw!C51)/((Raw!CC51*1000)^(1/3)))</f>
        <v>60.751147229459036</v>
      </c>
      <c r="IV50" s="68">
        <f>IF(Raw!CC51&lt;3.5,(10^($IT$2*Raw!CB51))*(Raw!D51))</f>
        <v>0.79616583708807021</v>
      </c>
      <c r="IW50" s="68">
        <f>IF(Raw!CC51&lt;3.5,(10^($IT$2*Raw!CB51))*(Raw!E51))</f>
        <v>0.24373022806227698</v>
      </c>
      <c r="IY50" s="68" t="str">
        <f t="shared" si="86"/>
        <v xml:space="preserve"> </v>
      </c>
      <c r="IZ50" s="74">
        <f>IF(Raw!CC51&lt;3.5,(Raw!C51)/((Raw!CC51*1000)^(1/3)))</f>
        <v>60.751147229459036</v>
      </c>
      <c r="JA50" s="68">
        <f>IF(Raw!CC51&lt;3.5,(10^($IY$2*Raw!CB51))*(Raw!F51))</f>
        <v>1.3216938961840605</v>
      </c>
      <c r="JB50" s="68">
        <f>IF(Raw!CC51&lt;3.5,(10^($IY$2*Raw!CB51))*(Raw!G51))</f>
        <v>0.48745434010081207</v>
      </c>
      <c r="JD50" s="68" t="str">
        <f t="shared" si="87"/>
        <v xml:space="preserve"> </v>
      </c>
      <c r="JE50" s="74">
        <f>IF(Raw!CC51&lt;3.5,(Raw!C51)/((Raw!CC51*1000)^(1/3)))</f>
        <v>60.751147229459036</v>
      </c>
      <c r="JF50" s="74">
        <f>IF(Raw!CC51&lt;3.5,(10^($JD$2*Raw!CB51))*(Raw!BJ51))</f>
        <v>6.9036228411022513</v>
      </c>
      <c r="JG50" s="74">
        <f>IF(Raw!CC51&lt;3.5,(10^($JD$2*Raw!CB51))*(Raw!BK51))</f>
        <v>15.64526226455672</v>
      </c>
      <c r="JI50" s="68" t="str">
        <f t="shared" si="88"/>
        <v xml:space="preserve"> </v>
      </c>
      <c r="JJ50" s="74">
        <f>IF( AND( Raw!CC51&lt;3.5, ( (10^($JI$2*Raw!CB51))*(Raw!BM51) )/( (10^($JI$2*Raw!CB51))*(Raw!BL51))&lt;0.9 ),(Raw!C51)/((Raw!CC51*1000)^(1/3)) )</f>
        <v>60.751147229459036</v>
      </c>
      <c r="JK50" s="74">
        <f>IF( AND( Raw!CC51&lt;3.5, ( (10^($JI$2*Raw!CB51))*(Raw!BM51) )/( (10^($JI$2*Raw!CB51))*(Raw!BL51))&lt;0.9 ), (10^($JI$2*Raw!CB51))*(Raw!BL51) )</f>
        <v>13.077534817164693</v>
      </c>
      <c r="JL50" s="74">
        <f>IF( AND( Raw!CC51&lt;3.5, ( (10^($JI$2*Raw!CB51))*(Raw!BM51) )/( (10^($JI$2*Raw!CB51))*(Raw!BL51))&lt;0.9 ), (10^($JI$2*Raw!CB51))*(Raw!BM51) )</f>
        <v>9.3081976374172175</v>
      </c>
      <c r="JN50" s="68" t="str">
        <f t="shared" si="89"/>
        <v xml:space="preserve"> </v>
      </c>
      <c r="JO50" s="74">
        <f>IF( AND( Raw!CC51&lt;3.5, ( (10^($JN$2*Raw!CB51))*(Raw!BO51) )/( (10^($JN$2*Raw!CB51))*(Raw!BN51))&lt;0.5 ),(Raw!C51)/((Raw!CC51*1000)^(1/3)))</f>
        <v>60.751147229459036</v>
      </c>
      <c r="JP50" s="74">
        <f>IF( AND( Raw!CC51&lt;3.5, ( (10^($JN$2*Raw!CB51))*(Raw!BO51) )/( (10^($JN$2*Raw!CB51))*(Raw!BN51))&lt;0.5 ),(10^($JN$2*Raw!CB51))*(Raw!BN51))</f>
        <v>1.8992579414190716</v>
      </c>
      <c r="JQ50" s="74">
        <f>IF( AND( Raw!CC51&lt;3.5, ( (10^($JN$2*Raw!CB51))*(Raw!BO51) )/( (10^($JN$2*Raw!CB51))*(Raw!BN51))&lt;0.5 ),(10^($JN$2*Raw!CB51))*(Raw!BO51))</f>
        <v>0.15776378869103339</v>
      </c>
      <c r="JS50">
        <v>13430</v>
      </c>
      <c r="JW50">
        <v>13430</v>
      </c>
      <c r="JX50">
        <v>16.967249190938499</v>
      </c>
      <c r="JY50">
        <v>16.967249190938499</v>
      </c>
      <c r="KA50">
        <v>13430</v>
      </c>
      <c r="KB50">
        <v>16.967249190938499</v>
      </c>
      <c r="KC50">
        <v>16.967249190938499</v>
      </c>
      <c r="KQ50">
        <f>Raw!CC51*1000</f>
        <v>2320</v>
      </c>
      <c r="KR50">
        <f>Raw!N51</f>
        <v>5.9798985320699698</v>
      </c>
      <c r="KS50">
        <f>(1/ABS(Raw!BL51))*2</f>
        <v>0.15313467149166607</v>
      </c>
      <c r="KU50">
        <f>Raw!CC51*1000</f>
        <v>2320</v>
      </c>
      <c r="KV50">
        <f>Raw!N51</f>
        <v>5.9798985320699698</v>
      </c>
      <c r="KW50">
        <f>MIN(1/ABS(Raw!BN51)/2,0.8)</f>
        <v>0.26340113124960907</v>
      </c>
      <c r="KY50">
        <f>Raw!CC51*1000</f>
        <v>2320</v>
      </c>
      <c r="KZ50">
        <f>Raw!CP51</f>
        <v>5.9748261805583303</v>
      </c>
      <c r="LA50">
        <f t="shared" si="66"/>
        <v>5.9798985320699698</v>
      </c>
      <c r="NJ50" s="76"/>
      <c r="NV50" s="76"/>
      <c r="OH50" s="76"/>
      <c r="OT50" s="76"/>
      <c r="PF50" s="76"/>
      <c r="PR50" s="76"/>
      <c r="QD50" s="76"/>
      <c r="QP50" s="76"/>
      <c r="RB50" s="76"/>
      <c r="RN50" s="76"/>
      <c r="RZ50" s="76"/>
      <c r="SL50" s="76"/>
      <c r="SX50" s="76"/>
      <c r="TJ50" s="76"/>
      <c r="TV50" s="76"/>
      <c r="UF50">
        <f>IF(Raw!CC51&lt;3.5,Raw!C51)</f>
        <v>804.23655995185902</v>
      </c>
      <c r="UH50">
        <f t="shared" si="95"/>
        <v>8413.0282536435716</v>
      </c>
      <c r="UI50">
        <f>UI3</f>
        <v>1</v>
      </c>
      <c r="UK50" t="b">
        <f>IF(Raw!CC51&gt;7,Raw!C51)</f>
        <v>0</v>
      </c>
      <c r="UM50">
        <f t="shared" si="96"/>
        <v>16285.99347460814</v>
      </c>
      <c r="UN50">
        <f>UN3</f>
        <v>1</v>
      </c>
      <c r="UP50">
        <f>Raw!C51</f>
        <v>804.23655995185902</v>
      </c>
      <c r="UR50">
        <f t="shared" si="97"/>
        <v>16240.048663840656</v>
      </c>
      <c r="US50">
        <f>US3</f>
        <v>1</v>
      </c>
      <c r="UU50" t="str">
        <f t="shared" si="98"/>
        <v xml:space="preserve"> </v>
      </c>
      <c r="UV50" t="b">
        <f>IF(AND(Raw!BL51&lt;$UU$3,Raw!BL51&gt;$UU$4),(Raw!C51)/((Raw!CC51*1000)^(1/3)))</f>
        <v>0</v>
      </c>
      <c r="UW50" t="b">
        <f>IF(AND(Raw!BL51&lt;$UU$3,Raw!BL51&gt;$UU$4),(10^($UU$2*Raw!CB51))*(Raw!D51))</f>
        <v>0</v>
      </c>
      <c r="UX50" t="b">
        <f>IF(AND(Raw!BL51&lt;$UU$3,Raw!BL51&gt;$UU$4),(10^($FM$2*Raw!CB51))*(Raw!E51))</f>
        <v>0</v>
      </c>
      <c r="UZ50">
        <f>Raw!C51</f>
        <v>804.23655995185902</v>
      </c>
      <c r="VA50">
        <f>((LOG10(Raw!CC52))+ABS(LOG10(MIN(Raw!CC$3:$CC249)))+0.3)/5</f>
        <v>0.47289159784538359</v>
      </c>
      <c r="VB50">
        <f>Raw!BQ51</f>
        <v>0.7</v>
      </c>
      <c r="VE50">
        <f>(Raw!C51)/((Raw!CC51)^(1/2))</f>
        <v>528.00716931326508</v>
      </c>
      <c r="VF50">
        <f>((LOG10(Raw!CC52))+ABS(LOG10(MIN(Raw!CC$3:$CC249)))+0.3)/5</f>
        <v>0.47289159784538359</v>
      </c>
      <c r="VG50">
        <f>Raw!BQ51</f>
        <v>0.7</v>
      </c>
      <c r="VK50">
        <f>(Raw!C51)/((Raw!CC51)^(1/2))</f>
        <v>528.00716931326508</v>
      </c>
      <c r="VL50">
        <f>Raw!BZ51</f>
        <v>555.51020407676697</v>
      </c>
      <c r="VM50">
        <f>MIN(Raw!BL52/150,0.6)</f>
        <v>0.11607859657207467</v>
      </c>
      <c r="VO50">
        <f>(Raw!C51)/((Raw!CC51)^(1/2))</f>
        <v>528.00716931326508</v>
      </c>
      <c r="VP50">
        <f>Raw!BZ51</f>
        <v>555.51020407676697</v>
      </c>
      <c r="VQ50">
        <f>MIN(Raw!BN52/50,0.6)</f>
        <v>0.11259396468112261</v>
      </c>
      <c r="VS50">
        <f>(Raw!C51)/((Raw!CC51)^(1/2))</f>
        <v>528.00716931326508</v>
      </c>
      <c r="VT50">
        <f>Raw!BZ51</f>
        <v>555.51020407676697</v>
      </c>
      <c r="VU50">
        <f>(LOG10(Raw!AS52)-LOG10(MIN(Raw!AS$3:AS$200)) + 0.1)/10</f>
        <v>0.16620482295517197</v>
      </c>
      <c r="VW50">
        <f>Raw!CB51</f>
        <v>-0.27245000000000003</v>
      </c>
      <c r="VX50">
        <f>IF(ABS((Raw!BR51)-(Raw!CJ51))=343.0818,16.89,ABS((Raw!BR51)-(Raw!CJ51)))</f>
        <v>3.979075328722999</v>
      </c>
      <c r="VY50">
        <f>(LOG10(Raw!C52)-LOG10(MIN(Raw!C$3:C$200)))/2</f>
        <v>0.48681785180587345</v>
      </c>
      <c r="WA50" s="78">
        <v>38141</v>
      </c>
      <c r="WB50">
        <f t="shared" si="67"/>
        <v>6</v>
      </c>
      <c r="WF50">
        <v>0.14000000000000001</v>
      </c>
      <c r="WG50">
        <f t="shared" si="68"/>
        <v>-0.85387196432176193</v>
      </c>
      <c r="WN50">
        <f t="shared" si="90"/>
        <v>9600</v>
      </c>
      <c r="WO50">
        <f t="shared" si="69"/>
        <v>0.6413915422582368</v>
      </c>
      <c r="WQ50">
        <f>Raw!BP51</f>
        <v>8.7800000000000003E-2</v>
      </c>
      <c r="WR50">
        <f>Raw!BZ51</f>
        <v>555.51020407676697</v>
      </c>
      <c r="WT50">
        <f>Raw!N51</f>
        <v>5.9798985320699698</v>
      </c>
      <c r="WU50">
        <f>Raw!CP51</f>
        <v>5.9748261805583303</v>
      </c>
      <c r="WV50">
        <f t="shared" si="70"/>
        <v>-5.072351511639539E-3</v>
      </c>
      <c r="WX50">
        <f>Raw!C51</f>
        <v>804.23655995185902</v>
      </c>
      <c r="WY50">
        <f>Raw!BP51</f>
        <v>8.7800000000000003E-2</v>
      </c>
      <c r="WZ50">
        <f>((LOG10(Raw!CC52))+ABS(LOG10(MIN(Raw!CC$3:$CC249)))+0.3)/5</f>
        <v>0.47289159784538359</v>
      </c>
      <c r="XD50">
        <f t="shared" si="91"/>
        <v>9600</v>
      </c>
      <c r="XE50">
        <f t="shared" si="71"/>
        <v>5.9083752699750428E-2</v>
      </c>
      <c r="XG50">
        <f>(Raw!C51)/((Raw!CC51)^(1/2))</f>
        <v>528.00716931326508</v>
      </c>
      <c r="XH50">
        <f>Raw!BP51</f>
        <v>8.7800000000000003E-2</v>
      </c>
      <c r="XL50">
        <f t="shared" si="92"/>
        <v>9600</v>
      </c>
      <c r="XM50">
        <f t="shared" si="72"/>
        <v>0.33612167618500138</v>
      </c>
      <c r="XR50">
        <f>Raw!CB51</f>
        <v>-0.27245000000000003</v>
      </c>
      <c r="XS50">
        <f>IF(ABS((Raw!BR51)-(Raw!CJ51))=343.0818,16.89,(Raw!BR51)-(Raw!CJ51))</f>
        <v>-3.979075328722999</v>
      </c>
      <c r="XT50">
        <f>(LOG10(Raw!C52)-LOG10(MIN(Raw!C$3:C$200)))/2</f>
        <v>0.48681785180587345</v>
      </c>
      <c r="XW50">
        <f t="shared" si="93"/>
        <v>9600</v>
      </c>
      <c r="XX50">
        <f t="shared" si="73"/>
        <v>2.271538343607252</v>
      </c>
      <c r="YC50">
        <v>804.23655995185902</v>
      </c>
      <c r="YD50">
        <f>Raw!CC51</f>
        <v>2.3199999999999998</v>
      </c>
      <c r="YE50">
        <f>((LOG10(Raw!CC52))+ABS(LOG10(MIN(Raw!CC$3:$CC249)))+0.3)/5</f>
        <v>0.47289159784538359</v>
      </c>
      <c r="YF50">
        <v>1.8514064641132099E-2</v>
      </c>
      <c r="YG50">
        <v>8.0356183338246897E-3</v>
      </c>
      <c r="YH50">
        <v>3.5719984087246798E-3</v>
      </c>
      <c r="YI50">
        <v>1.5066784375921301E-3</v>
      </c>
      <c r="YJ50">
        <v>5.0124714752902504E-4</v>
      </c>
      <c r="YP50">
        <v>3</v>
      </c>
      <c r="YT50">
        <v>804.23655995185902</v>
      </c>
      <c r="YU50">
        <v>2.3199999999999998</v>
      </c>
      <c r="YV50" s="10">
        <v>1.57954338421897E-4</v>
      </c>
      <c r="ZE50">
        <v>1523.83069394057</v>
      </c>
      <c r="ZF50">
        <v>1.2863526168060201E-4</v>
      </c>
      <c r="ZK50">
        <f t="shared" si="94"/>
        <v>9620</v>
      </c>
      <c r="ZL50" s="81">
        <f t="shared" si="74"/>
        <v>12797.031189276282</v>
      </c>
    </row>
    <row r="51" spans="1:688">
      <c r="A51" s="37">
        <f>Raw!CC52*1000</f>
        <v>2320</v>
      </c>
      <c r="B51" s="37">
        <f>Raw!N52</f>
        <v>5.1156913404051902</v>
      </c>
      <c r="C51" s="37">
        <f>Raw!O52</f>
        <v>1.0758956830083499</v>
      </c>
      <c r="E51" s="37">
        <f>(Raw!C52)/((Raw!CC52*1000)^(1/2))</f>
        <v>63.050810920266983</v>
      </c>
      <c r="F51" s="37">
        <f>Raw!N52</f>
        <v>5.1156913404051902</v>
      </c>
      <c r="G51" s="37">
        <f>Raw!O52</f>
        <v>1.0758956830083499</v>
      </c>
      <c r="I51" s="37">
        <f>(Raw!C52)/((Raw!CC52*1000)^(1/3))</f>
        <v>229.40630016425186</v>
      </c>
      <c r="J51" s="37">
        <f>Raw!N52</f>
        <v>5.1156913404051902</v>
      </c>
      <c r="K51" s="37">
        <f>Raw!O52</f>
        <v>1.0758956830083499</v>
      </c>
      <c r="M51" s="39">
        <f>Raw!CC52*1000</f>
        <v>2320</v>
      </c>
      <c r="N51" s="39">
        <f>1/(Raw!R52)</f>
        <v>4.5765363128491616</v>
      </c>
      <c r="O51" s="39">
        <f>IF(1/(Raw!R52-Raw!S52)-1/(Raw!R52+Raw!S52)&gt;0,1/(Raw!R52-Raw!S52)-1/(Raw!R52+Raw!S52),2)</f>
        <v>1.5468007145091889E-3</v>
      </c>
      <c r="Q51" s="39">
        <f>(Raw!C52)/((Raw!CC52*1000)^(1/2))</f>
        <v>63.050810920266983</v>
      </c>
      <c r="R51" s="39">
        <f>1/(Raw!R52)</f>
        <v>4.5765363128491616</v>
      </c>
      <c r="S51" s="39">
        <f>IF(1/(Raw!R52-Raw!S52)-1/(Raw!R52+Raw!S52)&gt;0,1/(Raw!R52-Raw!S52)-1/(Raw!R52+Raw!S52),2)</f>
        <v>1.5468007145091889E-3</v>
      </c>
      <c r="U51" s="39">
        <f>(Raw!C52)/((Raw!CC52*1000)^(1/3))</f>
        <v>229.40630016425186</v>
      </c>
      <c r="V51" s="39">
        <f>1/(Raw!R52)</f>
        <v>4.5765363128491616</v>
      </c>
      <c r="W51" s="39">
        <f>IF(1/(Raw!R52-Raw!S52)-1/(Raw!R52+Raw!S52)&gt;0,1/(Raw!R52-Raw!S52)-1/(Raw!R52+Raw!S52),2)</f>
        <v>1.5468007145091889E-3</v>
      </c>
      <c r="Y51" s="41">
        <f>Raw!CC52*1000</f>
        <v>2320</v>
      </c>
      <c r="Z51" s="41">
        <f>1/(Raw!AB52)</f>
        <v>4.8761904761904766</v>
      </c>
      <c r="AA51" s="41">
        <f>IF(1/(Raw!AB52-Raw!AC52)-1/(Raw!AB52+Raw!AC52)&gt;0,1/(Raw!AB52-Raw!AC52)-1/(Raw!AB52+Raw!AC52),5)</f>
        <v>0.16823989715782428</v>
      </c>
      <c r="AC51" s="41">
        <f>(Raw!C52)/((Raw!CC52*1000)^(1/2))</f>
        <v>63.050810920266983</v>
      </c>
      <c r="AD51" s="41">
        <f>1/(Raw!AB52)</f>
        <v>4.8761904761904766</v>
      </c>
      <c r="AE51" s="41">
        <f>IF(1/(Raw!AB52-Raw!AC52)-1/(Raw!AB52+Raw!AC52)&gt;0,1/(Raw!AB52-Raw!AC52)-1/(Raw!AB52+Raw!AC52),5)</f>
        <v>0.16823989715782428</v>
      </c>
      <c r="AG51" s="41">
        <f>(Raw!C52)/((Raw!CC52*1000)^(1/3))</f>
        <v>229.40630016425186</v>
      </c>
      <c r="AH51" s="41">
        <f>1/(Raw!AB52)</f>
        <v>4.8761904761904766</v>
      </c>
      <c r="AI51" s="41">
        <f>IF(1/(Raw!AB52-Raw!AC52)-1/(Raw!AB52+Raw!AC52)&gt;0,1/(Raw!AB52-Raw!AC52)-1/(Raw!AB52+Raw!AC52),5)</f>
        <v>0.16823989715782428</v>
      </c>
      <c r="AK51" s="43">
        <f>Raw!CC52*1000</f>
        <v>2320</v>
      </c>
      <c r="AL51" s="43">
        <f>Raw!BL52</f>
        <v>17.411789485811202</v>
      </c>
      <c r="AM51" s="43">
        <f>Raw!BM52</f>
        <v>10.811631174752</v>
      </c>
      <c r="AO51" s="43">
        <f>(Raw!C52)/((Raw!CC52*1000)^(1/2))</f>
        <v>63.050810920266983</v>
      </c>
      <c r="AP51" s="43">
        <f>Raw!BL52</f>
        <v>17.411789485811202</v>
      </c>
      <c r="AQ51" s="43">
        <f>Raw!BM52</f>
        <v>10.811631174752</v>
      </c>
      <c r="AS51" s="43">
        <f>(Raw!C52)/((Raw!CC52*1000)^(1/3))</f>
        <v>229.40630016425186</v>
      </c>
      <c r="AT51" s="43">
        <f>Raw!BL52</f>
        <v>17.411789485811202</v>
      </c>
      <c r="AU51" s="43">
        <f>Raw!BM52</f>
        <v>10.811631174752</v>
      </c>
      <c r="AW51" s="21">
        <f>Raw!CC52*1000</f>
        <v>2320</v>
      </c>
      <c r="AX51" s="21">
        <f>Raw!BN52</f>
        <v>5.6296982340561303</v>
      </c>
      <c r="AY51" s="21">
        <f>Raw!BO52</f>
        <v>0.54547850315691004</v>
      </c>
      <c r="BA51" s="21">
        <f>(Raw!C52)/((Raw!CC52*1000)^(1/2))</f>
        <v>63.050810920266983</v>
      </c>
      <c r="BB51" s="21">
        <f>Raw!BN52</f>
        <v>5.6296982340561303</v>
      </c>
      <c r="BC51" s="21">
        <f>Raw!BO52</f>
        <v>0.54547850315691004</v>
      </c>
      <c r="BE51" s="21">
        <f>(Raw!C52)/((Raw!CC52*1000)^(1/3))</f>
        <v>229.40630016425186</v>
      </c>
      <c r="BF51" s="21">
        <f>Raw!BN52</f>
        <v>5.6296982340561303</v>
      </c>
      <c r="BG51" s="21">
        <f>Raw!BO52</f>
        <v>0.54547850315691004</v>
      </c>
      <c r="BI51" s="46">
        <f>Raw!C52</f>
        <v>3036.92921186378</v>
      </c>
      <c r="BJ51" s="46">
        <f>(Raw!C52)/(Raw!CG52)</f>
        <v>0.30812999308682831</v>
      </c>
      <c r="BK51" s="46"/>
      <c r="BM51" s="47">
        <f>Raw!CC52*1000</f>
        <v>2320</v>
      </c>
      <c r="BN51" s="47">
        <f>(Raw!C52)/(Raw!CG52)</f>
        <v>0.30812999308682831</v>
      </c>
      <c r="BO51" s="47"/>
      <c r="BQ51" s="46">
        <f>(Raw!C52)/((Raw!CC52*1000)^(1/2))</f>
        <v>63.050810920266983</v>
      </c>
      <c r="BR51" s="47">
        <f>(Raw!C52)/(Raw!CG52)</f>
        <v>0.30812999308682831</v>
      </c>
      <c r="BS51" s="47"/>
      <c r="BU51" s="49">
        <f>(Raw!C52)/((Raw!CC52*1000)^(1/3))</f>
        <v>229.40630016425186</v>
      </c>
      <c r="BV51" s="49">
        <f>(Raw!C52)/(Raw!CG52)</f>
        <v>0.30812999308682831</v>
      </c>
      <c r="BW51" s="49"/>
      <c r="BY51" s="51">
        <f>Raw!C52</f>
        <v>3036.92921186378</v>
      </c>
      <c r="BZ51" s="51">
        <f>Raw!BS52</f>
        <v>0.307</v>
      </c>
      <c r="CA51" s="51"/>
      <c r="CG51" s="55"/>
      <c r="CH51" s="55" t="e">
        <f t="shared" si="42"/>
        <v>#N/A</v>
      </c>
      <c r="CI51" s="55" t="e">
        <f>CI3</f>
        <v>#N/A</v>
      </c>
      <c r="CK51" s="55"/>
      <c r="CL51" s="55" t="e">
        <f t="shared" si="43"/>
        <v>#N/A</v>
      </c>
      <c r="CM51" s="55" t="e">
        <f>CM3</f>
        <v>#N/A</v>
      </c>
      <c r="CO51" s="57"/>
      <c r="CP51" s="57" t="e">
        <f t="shared" si="44"/>
        <v>#N/A</v>
      </c>
      <c r="CQ51" s="57" t="e">
        <f>CQ3</f>
        <v>#N/A</v>
      </c>
      <c r="CS51" s="57"/>
      <c r="CT51" s="57" t="e">
        <f t="shared" si="45"/>
        <v>#N/A</v>
      </c>
      <c r="CU51" s="57" t="e">
        <f>CU3</f>
        <v>#N/A</v>
      </c>
      <c r="CW51" s="57"/>
      <c r="CX51" s="57" t="e">
        <f t="shared" si="46"/>
        <v>#N/A</v>
      </c>
      <c r="CY51" s="57" t="e">
        <f>CY3</f>
        <v>#N/A</v>
      </c>
      <c r="DA51" s="57"/>
      <c r="DB51" s="57" t="e">
        <f t="shared" si="47"/>
        <v>#N/A</v>
      </c>
      <c r="DC51" s="57" t="e">
        <f>DC3</f>
        <v>#N/A</v>
      </c>
      <c r="DE51" s="57"/>
      <c r="DF51" s="57" t="e">
        <f t="shared" si="48"/>
        <v>#N/A</v>
      </c>
      <c r="DG51" s="57" t="e">
        <f>DG3</f>
        <v>#N/A</v>
      </c>
      <c r="DI51" s="59">
        <f t="shared" si="75"/>
        <v>7360</v>
      </c>
      <c r="DJ51" s="59">
        <f t="shared" si="55"/>
        <v>8.7472311754842842</v>
      </c>
      <c r="DL51" s="25">
        <f t="shared" si="76"/>
        <v>7360</v>
      </c>
      <c r="DM51" s="25">
        <f t="shared" si="56"/>
        <v>10.201379251227728</v>
      </c>
      <c r="DO51" s="39">
        <f t="shared" si="57"/>
        <v>2320</v>
      </c>
      <c r="DP51" s="39">
        <f t="shared" si="58"/>
        <v>4.5765363128491616</v>
      </c>
      <c r="DQ51" s="39">
        <f t="shared" si="59"/>
        <v>1.5468007145091889E-3</v>
      </c>
      <c r="DS51" s="39">
        <f t="shared" si="60"/>
        <v>63.050810920266983</v>
      </c>
      <c r="DT51" s="39">
        <f t="shared" si="61"/>
        <v>4.5765363128491616</v>
      </c>
      <c r="DU51" s="39">
        <f t="shared" si="62"/>
        <v>1.5468007145091889E-3</v>
      </c>
      <c r="DW51" s="39">
        <f t="shared" si="63"/>
        <v>229.40630016425186</v>
      </c>
      <c r="DX51" s="39">
        <f t="shared" si="64"/>
        <v>4.5765363128491616</v>
      </c>
      <c r="DY51" s="39">
        <f t="shared" si="65"/>
        <v>1.5468007145091889E-3</v>
      </c>
      <c r="EA51" s="61">
        <f>Raw!N52</f>
        <v>5.1156913404051902</v>
      </c>
      <c r="EB51" s="61">
        <f>Raw!O52</f>
        <v>1.0758956830083499</v>
      </c>
      <c r="EC51" s="61">
        <f>1/Raw!R52</f>
        <v>4.5765363128491616</v>
      </c>
      <c r="ED51" s="61">
        <f>1/(Raw!R52-Raw!S52)-1/(Raw!R52+Raw!S52)</f>
        <v>1.5468007145091889E-3</v>
      </c>
      <c r="EF51" s="62">
        <f>Raw!N52</f>
        <v>5.1156913404051902</v>
      </c>
      <c r="EG51" s="61">
        <f>Raw!O52</f>
        <v>1.0758956830083499</v>
      </c>
      <c r="EH51" s="61">
        <f>1/Raw!AB52</f>
        <v>4.8761904761904766</v>
      </c>
      <c r="EI51" s="61">
        <f>1/(Raw!AB52-Raw!AC52)-1/(Raw!AB52+Raw!AC52)</f>
        <v>0.16823989715782428</v>
      </c>
      <c r="EK51" s="37">
        <f>Raw!CB52</f>
        <v>5.8540000000000001</v>
      </c>
      <c r="EL51" s="72">
        <f>(Raw!C52)/(Raw!CG52)</f>
        <v>0.30812999308682831</v>
      </c>
      <c r="EN51" s="37">
        <f>Raw!BS52</f>
        <v>0.307</v>
      </c>
      <c r="EO51" s="72">
        <f>(Raw!C52)/(Raw!CG52)</f>
        <v>0.30812999308682831</v>
      </c>
      <c r="EQ51" s="64">
        <f>(Raw!C52)/((Raw!CC52*1000)^(1/3))</f>
        <v>229.40630016425186</v>
      </c>
      <c r="ER51" s="64">
        <f>Raw!BZ52</f>
        <v>797.94447302818298</v>
      </c>
      <c r="ET51" s="64">
        <f>Raw!BN52</f>
        <v>5.6296982340561303</v>
      </c>
      <c r="EU51" s="64">
        <f>Raw!BZ52</f>
        <v>797.94447302818298</v>
      </c>
      <c r="EW51" s="66">
        <f>Raw!AI52</f>
        <v>4.4585537686721503E-5</v>
      </c>
      <c r="EX51" s="66">
        <f>Raw!BZ52</f>
        <v>797.94447302818298</v>
      </c>
      <c r="EZ51" s="73">
        <f>Raw!AI52</f>
        <v>4.4585537686721503E-5</v>
      </c>
      <c r="FA51" s="66">
        <f>Raw!F52</f>
        <v>0.19633798326117199</v>
      </c>
      <c r="FB51" s="66">
        <f>Raw!G52</f>
        <v>3.8669622299991699E-2</v>
      </c>
      <c r="FD51" s="66">
        <f>(Raw!C52)/((Raw!CC52*1000)^(1/3))</f>
        <v>229.40630016425186</v>
      </c>
      <c r="FE51" s="66">
        <f>(Raw!BZ52)*(Raw!AI52)</f>
        <v>3.5576783374109182E-2</v>
      </c>
      <c r="FG51" s="59">
        <f>Raw!CJ52</f>
        <v>144.310997158227</v>
      </c>
      <c r="FH51" s="59">
        <f>Raw!BR52</f>
        <v>147.4</v>
      </c>
      <c r="FJ51" s="25">
        <f>Raw!CB52</f>
        <v>5.8540000000000001</v>
      </c>
      <c r="FK51" s="25">
        <f>(Raw!BR52)-(Raw!CJ52)</f>
        <v>3.0890028417730093</v>
      </c>
      <c r="FM51" s="68" t="str">
        <f t="shared" si="77"/>
        <v xml:space="preserve"> </v>
      </c>
      <c r="FN51" s="68">
        <f>(Raw!C52)/((Raw!CC52*1000)^(1/3))</f>
        <v>229.40630016425186</v>
      </c>
      <c r="FO51" s="68">
        <f>(10^($FM$2*Raw!CB52))*(Raw!D52)</f>
        <v>0.11074972537188497</v>
      </c>
      <c r="FP51" s="68">
        <f>(10^($FM$2*Raw!CB52))*(Raw!E52)</f>
        <v>1.7405188637078548E-2</v>
      </c>
      <c r="FR51" s="68" t="str">
        <f t="shared" si="78"/>
        <v xml:space="preserve"> </v>
      </c>
      <c r="FS51" s="74">
        <f>(Raw!C52)/((Raw!CC52*1000)^(1/3))</f>
        <v>229.40630016425186</v>
      </c>
      <c r="FT51" s="68">
        <f>(10^($FR$2*Raw!CB52))*(Raw!F52)</f>
        <v>0.1766719106043643</v>
      </c>
      <c r="FU51" s="68">
        <f>(10^($FR$2*Raw!CB52))*(Raw!G52)</f>
        <v>3.479630349977083E-2</v>
      </c>
      <c r="FW51" s="68" t="str">
        <f t="shared" si="79"/>
        <v xml:space="preserve"> </v>
      </c>
      <c r="FX51" s="74">
        <f>(Raw!C52)/((Raw!CC52*1000)^(1/3))</f>
        <v>229.40630016425186</v>
      </c>
      <c r="FY51" s="74">
        <f>(10^($FW$2*Raw!CB52))*(Raw!BJ52)</f>
        <v>0.42583502067006179</v>
      </c>
      <c r="FZ51" s="74">
        <f>(10^($FW$2*Raw!CB52))*(Raw!BK52)</f>
        <v>0.11992970184998375</v>
      </c>
      <c r="GB51" s="68" t="str">
        <f t="shared" si="80"/>
        <v xml:space="preserve"> </v>
      </c>
      <c r="GC51" s="74">
        <f>IF(  ( (10^($FR$2*Raw!CB52))*(Raw!BM52) )/( (10^($FR$2*Raw!CB52))*(Raw!BL52))&lt;0.9,(Raw!C52)/((Raw!CC52*1000)^(1/3)) )</f>
        <v>229.40630016425186</v>
      </c>
      <c r="GD51" s="74">
        <f>IF(  ( (10^($FR$2*Raw!CB52))*(Raw!BM52) )/( (10^($FR$2*Raw!CB52))*(Raw!BL52))&lt;0.9, (10^($GB$2*Raw!CB52))*(Raw!BL52) )</f>
        <v>16.389245010552631</v>
      </c>
      <c r="GE51" s="74">
        <f>IF( ( (10^($FR$2*Raw!CB52))*(Raw!BM52) )/( (10^($FR$2*Raw!CB52))*(Raw!BL52))&lt;0.9, (10^($FR$2*Raw!CB52))*(Raw!BM52) )</f>
        <v>9.7286908252097195</v>
      </c>
      <c r="GG51" s="68" t="str">
        <f t="shared" si="81"/>
        <v xml:space="preserve"> </v>
      </c>
      <c r="GH51" s="74">
        <f>IF( ( (10^($GG$2*Raw!CB52))*(Raw!BO52) )/( (10^($GG$2*Raw!CB52))*(Raw!BN52))&lt;0.5,(Raw!C52)/((Raw!CC52*1000)^(1/3)))</f>
        <v>229.40630016425186</v>
      </c>
      <c r="GI51" s="74">
        <f>IF( ( (10^($GG$2*Raw!CB52))*(Raw!BO52) )/( (10^($GG$2*Raw!CB52))*(Raw!BN52))&lt;0.5,(10^($GG$2*Raw!CB52))*(Raw!BN52))</f>
        <v>5.1193452114425266</v>
      </c>
      <c r="GJ51" s="74">
        <f>IF( ( (10^($GG$2*Raw!CB52))*(Raw!BO52) )/( (10^($GG$2*Raw!CB52))*(Raw!BN52))&lt;0.5,(10^($GG$2*Raw!CB52))*(Raw!BO52))</f>
        <v>0.49602885394253304</v>
      </c>
      <c r="GL51">
        <f>(Raw!C52)/((Raw!CC52*1000)^(1/3))</f>
        <v>229.40630016425186</v>
      </c>
      <c r="GM51" s="75">
        <f>Raw!U52</f>
        <v>0.22216796875</v>
      </c>
      <c r="GN51" s="75">
        <f>(LOG(Raw!CC52)+5)/25</f>
        <v>0.21461951939563598</v>
      </c>
      <c r="GO51">
        <f>(Raw!C52)/((Raw!CC52*1000)^(1/3))</f>
        <v>229.40630016425186</v>
      </c>
      <c r="GP51" s="75">
        <f>Raw!W52</f>
        <v>0.238037109375</v>
      </c>
      <c r="GR51">
        <f>(Raw!C52)/((Raw!CC52*1000)^(1/3))</f>
        <v>229.40630016425186</v>
      </c>
      <c r="GS51" s="75">
        <f>Raw!AE52</f>
        <v>0.244140625</v>
      </c>
      <c r="GU51">
        <f>(Raw!C52)/((Raw!CC52*1000)^(1/3))</f>
        <v>229.40630016425186</v>
      </c>
      <c r="GV51" s="75">
        <f>Raw!AG52</f>
        <v>0.95703125</v>
      </c>
      <c r="GX51">
        <f>(Raw!C52)/((Raw!CC52*1000)^(1/3))</f>
        <v>229.40630016425186</v>
      </c>
      <c r="GY51">
        <f>Raw!BQ52</f>
        <v>2.2999999999999998</v>
      </c>
      <c r="HA51">
        <f>Raw!C52</f>
        <v>3036.92921186378</v>
      </c>
      <c r="HB51" s="75">
        <f>Raw!U52</f>
        <v>0.22216796875</v>
      </c>
      <c r="HC51" s="4"/>
      <c r="HD51">
        <f>Raw!C52</f>
        <v>3036.92921186378</v>
      </c>
      <c r="HE51" s="75">
        <f>Raw!W52</f>
        <v>0.238037109375</v>
      </c>
      <c r="HG51">
        <f>Raw!C52</f>
        <v>3036.92921186378</v>
      </c>
      <c r="HH51" s="75">
        <f>Raw!AE52</f>
        <v>0.244140625</v>
      </c>
      <c r="HJ51">
        <f>Raw!C52</f>
        <v>3036.92921186378</v>
      </c>
      <c r="HK51" s="75">
        <f>Raw!AG52</f>
        <v>0.95703125</v>
      </c>
      <c r="HM51">
        <f>Raw!C52</f>
        <v>3036.92921186378</v>
      </c>
      <c r="HN51">
        <f>Raw!BQ52</f>
        <v>2.2999999999999998</v>
      </c>
      <c r="HP51">
        <f>Raw!CC52*1000</f>
        <v>2320</v>
      </c>
      <c r="HQ51">
        <f>Raw!N52</f>
        <v>5.1156913404051902</v>
      </c>
      <c r="HR51">
        <f>MIN(ABS(Raw!CB52)/100,0.3)</f>
        <v>5.8540000000000002E-2</v>
      </c>
      <c r="HS51" t="str">
        <f>IF( Raw!CB52&gt;0,"@rgb(255,0,0)","@rgb(0,128,255)" )</f>
        <v>@rgb(255,0,0)</v>
      </c>
      <c r="HU51" t="str">
        <f t="shared" si="82"/>
        <v xml:space="preserve"> </v>
      </c>
      <c r="HV51" t="b">
        <f>IF(Raw!CC52&gt;7,(Raw!C52)/((Raw!CC52*1000)^(1/3)))</f>
        <v>0</v>
      </c>
      <c r="HW51" t="b">
        <f>IF(Raw!CC52&gt;7,(10^($FM$2*Raw!CB52))*(Raw!D52))</f>
        <v>0</v>
      </c>
      <c r="HX51" t="b">
        <f>IF(Raw!CC52&gt;7,(10^($HU$2*Raw!CB52))*(Raw!E52))</f>
        <v>0</v>
      </c>
      <c r="IA51" t="b">
        <f>IF(Raw!CC52&gt;7,(Raw!C52)/((Raw!CC52*1000)^(1/3)))</f>
        <v>0</v>
      </c>
      <c r="IB51" t="b">
        <f>IF(Raw!CC52&gt;7,(10^($HZ$2*Raw!CB52))*(Raw!F52))</f>
        <v>0</v>
      </c>
      <c r="IC51" t="b">
        <f>IF(Raw!CC52&gt;7,(10^($HZ$2*Raw!CB52))*(Raw!G52))</f>
        <v>0</v>
      </c>
      <c r="IF51" t="b">
        <f>IF(Raw!CC52&gt;7,(Raw!C52)/((Raw!CC52*1000)^(1/3)))</f>
        <v>0</v>
      </c>
      <c r="IG51" t="b">
        <f>IF(Raw!CC52&gt;7,(10^($IE$2*Raw!CB52))*(Raw!BJ52))</f>
        <v>0</v>
      </c>
      <c r="IH51" t="b">
        <f>IF(Raw!CC52&gt;7,(10^($IE$2*Raw!CB52))*(Raw!BK52))</f>
        <v>0</v>
      </c>
      <c r="IJ51" t="str">
        <f t="shared" si="83"/>
        <v xml:space="preserve"> </v>
      </c>
      <c r="IK51" t="b">
        <f>IF(Raw!CC52&gt;7,(Raw!C52)/((Raw!CC52*1000)^(1/3)))</f>
        <v>0</v>
      </c>
      <c r="IL51" t="b">
        <f>IF(Raw!CC52&gt;7,(10^($IJ$2*Raw!CB52))*(Raw!BL52))</f>
        <v>0</v>
      </c>
      <c r="IM51" t="b">
        <f>IF(Raw!CC52&gt;7,(10^($IJ$2*Raw!CB52))*(Raw!BM52))</f>
        <v>0</v>
      </c>
      <c r="IO51" t="str">
        <f t="shared" si="84"/>
        <v xml:space="preserve"> </v>
      </c>
      <c r="IP51" t="b">
        <f>IF(Raw!CC52&gt;7,(Raw!C52)/((Raw!CC52*1000)^(1/3)))</f>
        <v>0</v>
      </c>
      <c r="IQ51" t="b">
        <f>IF(Raw!CC52&gt;7,(10^($IO$2*Raw!CB52))*(Raw!BN52))</f>
        <v>0</v>
      </c>
      <c r="IR51" t="b">
        <f>IF(Raw!CC52&gt;7,(10^($IO$2*Raw!CB52))*(Raw!BO52))</f>
        <v>0</v>
      </c>
      <c r="IT51" s="68" t="str">
        <f t="shared" si="85"/>
        <v xml:space="preserve"> </v>
      </c>
      <c r="IU51" s="68">
        <f>IF(Raw!CC52&lt;3.5,(Raw!C52)/((Raw!CC52*1000)^(1/3)))</f>
        <v>229.40630016425186</v>
      </c>
      <c r="IV51" s="68">
        <f>IF(Raw!CC52&lt;3.5,(10^($IT$2*Raw!CB52))*(Raw!D52))</f>
        <v>0.11109360962128911</v>
      </c>
      <c r="IW51" s="68">
        <f>IF(Raw!CC52&lt;3.5,(10^($IT$2*Raw!CB52))*(Raw!E52))</f>
        <v>1.7459232746082895E-2</v>
      </c>
      <c r="IY51" s="68" t="str">
        <f t="shared" si="86"/>
        <v xml:space="preserve"> </v>
      </c>
      <c r="IZ51" s="74">
        <f>IF(Raw!CC52&lt;3.5,(Raw!C52)/((Raw!CC52*1000)^(1/3)))</f>
        <v>229.40630016425186</v>
      </c>
      <c r="JA51" s="68">
        <f>IF(Raw!CC52&lt;3.5,(10^($IY$2*Raw!CB52))*(Raw!F52))</f>
        <v>0.17733996797763335</v>
      </c>
      <c r="JB51" s="68">
        <f>IF(Raw!CC52&lt;3.5,(10^($IY$2*Raw!CB52))*(Raw!G52))</f>
        <v>3.4927880313742048E-2</v>
      </c>
      <c r="JD51" s="68" t="str">
        <f t="shared" si="87"/>
        <v xml:space="preserve"> </v>
      </c>
      <c r="JE51" s="74">
        <f>IF(Raw!CC52&lt;3.5,(Raw!C52)/((Raw!CC52*1000)^(1/3)))</f>
        <v>229.40630016425186</v>
      </c>
      <c r="JF51" s="74">
        <f>IF(Raw!CC52&lt;3.5,(10^($JD$2*Raw!CB52))*(Raw!BJ52))</f>
        <v>0.42160855523189805</v>
      </c>
      <c r="JG51" s="74">
        <f>IF(Raw!CC52&lt;3.5,(10^($JD$2*Raw!CB52))*(Raw!BK52))</f>
        <v>0.1187393846724988</v>
      </c>
      <c r="JI51" s="68" t="str">
        <f t="shared" si="88"/>
        <v xml:space="preserve"> </v>
      </c>
      <c r="JJ51" s="74">
        <f>IF( AND( Raw!CC52&lt;3.5, ( (10^($JI$2*Raw!CB52))*(Raw!BM52) )/( (10^($JI$2*Raw!CB52))*(Raw!BL52))&lt;0.9 ),(Raw!C52)/((Raw!CC52*1000)^(1/3)) )</f>
        <v>229.40630016425186</v>
      </c>
      <c r="JK51" s="74">
        <f>IF( AND( Raw!CC52&lt;3.5, ( (10^($JI$2*Raw!CB52))*(Raw!BM52) )/( (10^($JI$2*Raw!CB52))*(Raw!BL52))&lt;0.9 ), (10^($JI$2*Raw!CB52))*(Raw!BL52) )</f>
        <v>16.928112935726155</v>
      </c>
      <c r="JL51" s="74">
        <f>IF( AND( Raw!CC52&lt;3.5, ( (10^($JI$2*Raw!CB52))*(Raw!BM52) )/( (10^($JI$2*Raw!CB52))*(Raw!BL52))&lt;0.9 ), (10^($JI$2*Raw!CB52))*(Raw!BM52) )</f>
        <v>10.511298318576744</v>
      </c>
      <c r="JN51" s="68" t="str">
        <f t="shared" si="89"/>
        <v xml:space="preserve"> </v>
      </c>
      <c r="JO51" s="74">
        <f>IF( AND( Raw!CC52&lt;3.5, ( (10^($JN$2*Raw!CB52))*(Raw!BO52) )/( (10^($JN$2*Raw!CB52))*(Raw!BN52))&lt;0.5 ),(Raw!C52)/((Raw!CC52*1000)^(1/3)))</f>
        <v>229.40630016425186</v>
      </c>
      <c r="JP51" s="74">
        <f>IF( AND( Raw!CC52&lt;3.5, ( (10^($JN$2*Raw!CB52))*(Raw!BO52) )/( (10^($JN$2*Raw!CB52))*(Raw!BN52))&lt;0.5 ),(10^($JN$2*Raw!CB52))*(Raw!BN52))</f>
        <v>5.5655644486679421</v>
      </c>
      <c r="JQ51" s="74">
        <f>IF( AND( Raw!CC52&lt;3.5, ( (10^($JN$2*Raw!CB52))*(Raw!BO52) )/( (10^($JN$2*Raw!CB52))*(Raw!BN52))&lt;0.5 ),(10^($JN$2*Raw!CB52))*(Raw!BO52))</f>
        <v>0.5392643865558272</v>
      </c>
      <c r="JS51">
        <v>60</v>
      </c>
      <c r="JW51">
        <v>60</v>
      </c>
      <c r="JX51">
        <v>2.56</v>
      </c>
      <c r="JY51" s="76">
        <v>2.56</v>
      </c>
      <c r="KA51">
        <v>60</v>
      </c>
      <c r="KB51">
        <v>2.56</v>
      </c>
      <c r="KC51">
        <v>2.56</v>
      </c>
      <c r="KQ51">
        <f>Raw!CC52*1000</f>
        <v>2320</v>
      </c>
      <c r="KR51">
        <f>Raw!N52</f>
        <v>5.1156913404051902</v>
      </c>
      <c r="KS51">
        <f>(1/ABS(Raw!BL52))*2</f>
        <v>0.11486470139268523</v>
      </c>
      <c r="KU51">
        <f>Raw!CC52*1000</f>
        <v>2320</v>
      </c>
      <c r="KV51">
        <f>Raw!N52</f>
        <v>5.1156913404051902</v>
      </c>
      <c r="KW51">
        <f>MIN(1/ABS(Raw!BN52)/2,0.8)</f>
        <v>8.8814707149899225E-2</v>
      </c>
      <c r="KY51">
        <f>Raw!CC52*1000</f>
        <v>2320</v>
      </c>
      <c r="KZ51">
        <f>Raw!CP52</f>
        <v>5.2147639025392598</v>
      </c>
      <c r="LA51">
        <f t="shared" si="66"/>
        <v>5.1156913404051902</v>
      </c>
      <c r="NJ51" s="76"/>
      <c r="NV51" s="76"/>
      <c r="OH51" s="76"/>
      <c r="OT51" s="76"/>
      <c r="PF51" s="76"/>
      <c r="PR51" s="76"/>
      <c r="QD51" s="76"/>
      <c r="QP51" s="76"/>
      <c r="RB51" s="76"/>
      <c r="RN51" s="76"/>
      <c r="RZ51" s="76"/>
      <c r="SL51" s="76"/>
      <c r="SX51" s="76"/>
      <c r="TJ51" s="76"/>
      <c r="TV51" s="76"/>
      <c r="UF51">
        <f>IF(Raw!CC52&lt;3.5,Raw!C52)</f>
        <v>3036.92921186378</v>
      </c>
      <c r="UH51">
        <f t="shared" si="95"/>
        <v>8585.1628973381157</v>
      </c>
      <c r="UI51">
        <f>UI3</f>
        <v>1</v>
      </c>
      <c r="UK51" t="b">
        <f>IF(Raw!CC52&gt;7,Raw!C52)</f>
        <v>0</v>
      </c>
      <c r="UM51">
        <f t="shared" si="96"/>
        <v>16609.345530533323</v>
      </c>
      <c r="UN51">
        <f>UN3</f>
        <v>1</v>
      </c>
      <c r="UP51">
        <f>Raw!C52</f>
        <v>3036.92921186378</v>
      </c>
      <c r="UR51">
        <f t="shared" si="97"/>
        <v>16578.715656688331</v>
      </c>
      <c r="US51">
        <f>US3</f>
        <v>1</v>
      </c>
      <c r="UU51" t="str">
        <f t="shared" si="98"/>
        <v xml:space="preserve"> </v>
      </c>
      <c r="UV51">
        <f>IF(AND(Raw!BL52&lt;$UU$3,Raw!BL52&gt;$UU$4),(Raw!C52)/((Raw!CC52*1000)^(1/3)))</f>
        <v>229.40630016425186</v>
      </c>
      <c r="UW51">
        <f>IF(AND(Raw!BL52&lt;$UU$3,Raw!BL52&gt;$UU$4),(10^($UU$2*Raw!CB52))*(Raw!D52))</f>
        <v>0.11074972537188497</v>
      </c>
      <c r="UX51">
        <f>IF(AND(Raw!BL52&lt;$UU$3,Raw!BL52&gt;$UU$4),(10^($FM$2*Raw!CB52))*(Raw!E52))</f>
        <v>1.7405188637078548E-2</v>
      </c>
      <c r="UZ51">
        <f>Raw!C52</f>
        <v>3036.92921186378</v>
      </c>
      <c r="VA51">
        <f>((LOG10(Raw!CC53))+ABS(LOG10(MIN(Raw!CC$3:$CC250)))+0.3)/5</f>
        <v>0.47289159784538359</v>
      </c>
      <c r="VB51">
        <f>Raw!BQ52</f>
        <v>2.2999999999999998</v>
      </c>
      <c r="VE51">
        <f>(Raw!C52)/((Raw!CC52)^(1/2))</f>
        <v>1993.8417082866079</v>
      </c>
      <c r="VF51">
        <f>((LOG10(Raw!CC53))+ABS(LOG10(MIN(Raw!CC$3:$CC250)))+0.3)/5</f>
        <v>0.47289159784538359</v>
      </c>
      <c r="VG51">
        <f>Raw!BQ52</f>
        <v>2.2999999999999998</v>
      </c>
      <c r="VK51">
        <f>(Raw!C52)/((Raw!CC52)^(1/2))</f>
        <v>1993.8417082866079</v>
      </c>
      <c r="VL51">
        <f>Raw!BZ52</f>
        <v>797.94447302818298</v>
      </c>
      <c r="VM51">
        <f>MIN(Raw!BL53/150,0.6)</f>
        <v>4.456874199350247E-2</v>
      </c>
      <c r="VO51">
        <f>(Raw!C52)/((Raw!CC52)^(1/2))</f>
        <v>1993.8417082866079</v>
      </c>
      <c r="VP51">
        <f>Raw!BZ52</f>
        <v>797.94447302818298</v>
      </c>
      <c r="VQ51">
        <f>MIN(Raw!BN53/50,0.6)</f>
        <v>1.20658964340277E-2</v>
      </c>
      <c r="VS51">
        <f>(Raw!C52)/((Raw!CC52)^(1/2))</f>
        <v>1993.8417082866079</v>
      </c>
      <c r="VT51">
        <f>Raw!BZ52</f>
        <v>797.94447302818298</v>
      </c>
      <c r="VU51">
        <f>(LOG10(Raw!AS53)-LOG10(MIN(Raw!AS$3:AS$200)) + 0.1)/10</f>
        <v>0.17092747721849114</v>
      </c>
      <c r="VW51">
        <f>Raw!CB52</f>
        <v>5.8540000000000001</v>
      </c>
      <c r="VX51">
        <f>IF(ABS((Raw!BR52)-(Raw!CJ52))=343.0818,16.89,ABS((Raw!BR52)-(Raw!CJ52)))</f>
        <v>3.0890028417730093</v>
      </c>
      <c r="VY51">
        <f>(LOG10(Raw!C53)-LOG10(MIN(Raw!C$3:C$200)))/2</f>
        <v>0.72101243896628131</v>
      </c>
      <c r="WA51" s="78">
        <v>38099</v>
      </c>
      <c r="WB51">
        <f t="shared" si="67"/>
        <v>4</v>
      </c>
      <c r="WF51">
        <v>0.37</v>
      </c>
      <c r="WG51">
        <f t="shared" si="68"/>
        <v>-0.43179827593300502</v>
      </c>
      <c r="WN51">
        <f t="shared" si="90"/>
        <v>9800</v>
      </c>
      <c r="WO51">
        <f t="shared" si="69"/>
        <v>0.62851844770995202</v>
      </c>
      <c r="WQ51">
        <f>Raw!BP52</f>
        <v>4.2000000000000003E-2</v>
      </c>
      <c r="WR51">
        <f>Raw!BZ52</f>
        <v>797.94447302818298</v>
      </c>
      <c r="WT51">
        <f>Raw!N52</f>
        <v>5.1156913404051902</v>
      </c>
      <c r="WU51">
        <f>Raw!CP52</f>
        <v>5.2147639025392598</v>
      </c>
      <c r="WV51">
        <f t="shared" si="70"/>
        <v>9.9072562134069564E-2</v>
      </c>
      <c r="WX51">
        <f>Raw!C52</f>
        <v>3036.92921186378</v>
      </c>
      <c r="WY51">
        <f>Raw!BP52</f>
        <v>4.2000000000000003E-2</v>
      </c>
      <c r="WZ51">
        <f>((LOG10(Raw!CC53))+ABS(LOG10(MIN(Raw!CC$3:$CC250)))+0.3)/5</f>
        <v>0.47289159784538359</v>
      </c>
      <c r="XD51">
        <f t="shared" si="91"/>
        <v>9800</v>
      </c>
      <c r="XE51">
        <f t="shared" si="71"/>
        <v>5.9064934164962057E-2</v>
      </c>
      <c r="XG51">
        <f>(Raw!C52)/((Raw!CC52)^(1/2))</f>
        <v>1993.8417082866079</v>
      </c>
      <c r="XH51">
        <f>Raw!BP52</f>
        <v>4.2000000000000003E-2</v>
      </c>
      <c r="XL51">
        <f t="shared" si="92"/>
        <v>9800</v>
      </c>
      <c r="XM51">
        <f t="shared" si="72"/>
        <v>0.33339853914782225</v>
      </c>
      <c r="XR51">
        <f>Raw!CB52</f>
        <v>5.8540000000000001</v>
      </c>
      <c r="XS51">
        <f>IF(ABS((Raw!BR52)-(Raw!CJ52))=343.0818,16.89,(Raw!BR52)-(Raw!CJ52))</f>
        <v>3.0890028417730093</v>
      </c>
      <c r="XT51">
        <f>(LOG10(Raw!C53)-LOG10(MIN(Raw!C$3:C$200)))/2</f>
        <v>0.72101243896628131</v>
      </c>
      <c r="XW51">
        <f t="shared" si="93"/>
        <v>9800</v>
      </c>
      <c r="XX51">
        <f t="shared" si="73"/>
        <v>2.2134321137456947</v>
      </c>
      <c r="YC51">
        <v>3036.92921186378</v>
      </c>
      <c r="YD51">
        <f>Raw!CC52</f>
        <v>2.3199999999999998</v>
      </c>
      <c r="YE51">
        <f>((LOG10(Raw!CC53))+ABS(LOG10(MIN(Raw!CC$3:$CC250)))+0.3)/5</f>
        <v>0.47289159784538359</v>
      </c>
      <c r="YF51">
        <v>10.578559821611201</v>
      </c>
      <c r="YG51">
        <v>0.88984191152313297</v>
      </c>
      <c r="YH51">
        <v>9.87833400195232E-2</v>
      </c>
      <c r="YI51">
        <v>1.25275313934158E-2</v>
      </c>
      <c r="YJ51">
        <v>1.4438568541791899E-3</v>
      </c>
      <c r="YP51">
        <v>4</v>
      </c>
      <c r="YT51">
        <v>3036.92921186378</v>
      </c>
      <c r="YU51">
        <v>2.3199999999999998</v>
      </c>
      <c r="YV51" s="79">
        <v>4.5082787978618697E-9</v>
      </c>
      <c r="ZE51">
        <v>2950.0005308754398</v>
      </c>
      <c r="ZF51">
        <v>5.8432139675082297E-3</v>
      </c>
      <c r="ZK51">
        <f t="shared" si="94"/>
        <v>9820</v>
      </c>
      <c r="ZL51" s="81">
        <f t="shared" si="74"/>
        <v>12883.943926452921</v>
      </c>
    </row>
    <row r="52" spans="1:688">
      <c r="A52" s="37">
        <f>Raw!CC53*1000</f>
        <v>2320</v>
      </c>
      <c r="B52" s="37">
        <f>Raw!N53</f>
        <v>10.7234817715436</v>
      </c>
      <c r="C52" s="37">
        <f>Raw!O53</f>
        <v>1.2524129728245701</v>
      </c>
      <c r="E52" s="37">
        <f>(Raw!C53)/((Raw!CC53*1000)^(1/2))</f>
        <v>185.38724515052499</v>
      </c>
      <c r="F52" s="37">
        <f>Raw!N53</f>
        <v>10.7234817715436</v>
      </c>
      <c r="G52" s="37">
        <f>Raw!O53</f>
        <v>1.2524129728245701</v>
      </c>
      <c r="I52" s="37">
        <f>(Raw!C53)/((Raw!CC53*1000)^(1/3))</f>
        <v>674.5195087404436</v>
      </c>
      <c r="J52" s="37">
        <f>Raw!N53</f>
        <v>10.7234817715436</v>
      </c>
      <c r="K52" s="37">
        <f>Raw!O53</f>
        <v>1.2524129728245701</v>
      </c>
      <c r="M52" s="39">
        <f>Raw!CC53*1000</f>
        <v>2320</v>
      </c>
      <c r="N52" s="39">
        <f>1/(Raw!R53)</f>
        <v>8.9043478260869566</v>
      </c>
      <c r="O52" s="39">
        <f>IF(1/(Raw!R53-Raw!S53)-1/(Raw!R53+Raw!S53)&gt;0,1/(Raw!R53-Raw!S53)-1/(Raw!R53+Raw!S53),2)</f>
        <v>0.39564368752278867</v>
      </c>
      <c r="Q52" s="39">
        <f>(Raw!C53)/((Raw!CC53*1000)^(1/2))</f>
        <v>185.38724515052499</v>
      </c>
      <c r="R52" s="39">
        <f>1/(Raw!R53)</f>
        <v>8.9043478260869566</v>
      </c>
      <c r="S52" s="39">
        <f>IF(1/(Raw!R53-Raw!S53)-1/(Raw!R53+Raw!S53)&gt;0,1/(Raw!R53-Raw!S53)-1/(Raw!R53+Raw!S53),2)</f>
        <v>0.39564368752278867</v>
      </c>
      <c r="U52" s="39">
        <f>(Raw!C53)/((Raw!CC53*1000)^(1/3))</f>
        <v>674.5195087404436</v>
      </c>
      <c r="V52" s="39">
        <f>1/(Raw!R53)</f>
        <v>8.9043478260869566</v>
      </c>
      <c r="W52" s="39">
        <f>IF(1/(Raw!R53-Raw!S53)-1/(Raw!R53+Raw!S53)&gt;0,1/(Raw!R53-Raw!S53)-1/(Raw!R53+Raw!S53),2)</f>
        <v>0.39564368752278867</v>
      </c>
      <c r="Y52" s="41">
        <f>Raw!CC53*1000</f>
        <v>2320</v>
      </c>
      <c r="Z52" s="41">
        <f>1/(Raw!AB53)</f>
        <v>6.4</v>
      </c>
      <c r="AA52" s="41">
        <f>IF(1/(Raw!AB53-Raw!AC53)-1/(Raw!AB53+Raw!AC53)&gt;0,1/(Raw!AB53-Raw!AC53)-1/(Raw!AB53+Raw!AC53),5)</f>
        <v>1.7665915084332289</v>
      </c>
      <c r="AC52" s="41">
        <f>(Raw!C53)/((Raw!CC53*1000)^(1/2))</f>
        <v>185.38724515052499</v>
      </c>
      <c r="AD52" s="41">
        <f>1/(Raw!AB53)</f>
        <v>6.4</v>
      </c>
      <c r="AE52" s="41">
        <f>IF(1/(Raw!AB53-Raw!AC53)-1/(Raw!AB53+Raw!AC53)&gt;0,1/(Raw!AB53-Raw!AC53)-1/(Raw!AB53+Raw!AC53),5)</f>
        <v>1.7665915084332289</v>
      </c>
      <c r="AG52" s="41">
        <f>(Raw!C53)/((Raw!CC53*1000)^(1/3))</f>
        <v>674.5195087404436</v>
      </c>
      <c r="AH52" s="41">
        <f>1/(Raw!AB53)</f>
        <v>6.4</v>
      </c>
      <c r="AI52" s="41">
        <f>IF(1/(Raw!AB53-Raw!AC53)-1/(Raw!AB53+Raw!AC53)&gt;0,1/(Raw!AB53-Raw!AC53)-1/(Raw!AB53+Raw!AC53),5)</f>
        <v>1.7665915084332289</v>
      </c>
      <c r="AK52" s="43">
        <f>Raw!CC53*1000</f>
        <v>2320</v>
      </c>
      <c r="AL52" s="43">
        <f>Raw!BL53</f>
        <v>6.6853112990253702</v>
      </c>
      <c r="AM52" s="43">
        <f>Raw!BM53</f>
        <v>6.4496288007155602</v>
      </c>
      <c r="AO52" s="43">
        <f>(Raw!C53)/((Raw!CC53*1000)^(1/2))</f>
        <v>185.38724515052499</v>
      </c>
      <c r="AP52" s="43">
        <f>Raw!BL53</f>
        <v>6.6853112990253702</v>
      </c>
      <c r="AQ52" s="43">
        <f>Raw!BM53</f>
        <v>6.4496288007155602</v>
      </c>
      <c r="AS52" s="43">
        <f>(Raw!C53)/((Raw!CC53*1000)^(1/3))</f>
        <v>674.5195087404436</v>
      </c>
      <c r="AT52" s="43">
        <f>Raw!BL53</f>
        <v>6.6853112990253702</v>
      </c>
      <c r="AU52" s="43">
        <f>Raw!BM53</f>
        <v>6.4496288007155602</v>
      </c>
      <c r="AW52" s="21">
        <f>Raw!CC53*1000</f>
        <v>2320</v>
      </c>
      <c r="AX52" s="21">
        <f>Raw!BN53</f>
        <v>0.60329482170138504</v>
      </c>
      <c r="AY52" s="21">
        <f>Raw!BO53</f>
        <v>0.29319459995624397</v>
      </c>
      <c r="BA52" s="21">
        <f>(Raw!C53)/((Raw!CC53*1000)^(1/2))</f>
        <v>185.38724515052499</v>
      </c>
      <c r="BB52" s="21">
        <f>Raw!BN53</f>
        <v>0.60329482170138504</v>
      </c>
      <c r="BC52" s="21">
        <f>Raw!BO53</f>
        <v>0.29319459995624397</v>
      </c>
      <c r="BE52" s="21">
        <f>(Raw!C53)/((Raw!CC53*1000)^(1/3))</f>
        <v>674.5195087404436</v>
      </c>
      <c r="BF52" s="21">
        <f>Raw!BN53</f>
        <v>0.60329482170138504</v>
      </c>
      <c r="BG52" s="21">
        <f>Raw!BO53</f>
        <v>0.29319459995624397</v>
      </c>
      <c r="BI52" s="46">
        <f>Raw!C53</f>
        <v>8929.4321847272004</v>
      </c>
      <c r="BJ52" s="46">
        <f>(Raw!C53)/(Raw!CG53)</f>
        <v>0.30232367906037377</v>
      </c>
      <c r="BK52" s="46"/>
      <c r="BM52" s="47">
        <f>Raw!CC53*1000</f>
        <v>2320</v>
      </c>
      <c r="BN52" s="47">
        <f>(Raw!C53)/(Raw!CG53)</f>
        <v>0.30232367906037377</v>
      </c>
      <c r="BO52" s="47"/>
      <c r="BQ52" s="46">
        <f>(Raw!C53)/((Raw!CC53*1000)^(1/2))</f>
        <v>185.38724515052499</v>
      </c>
      <c r="BR52" s="47">
        <f>(Raw!C53)/(Raw!CG53)</f>
        <v>0.30232367906037377</v>
      </c>
      <c r="BS52" s="47"/>
      <c r="BU52" s="49">
        <f>(Raw!C53)/((Raw!CC53*1000)^(1/3))</f>
        <v>674.5195087404436</v>
      </c>
      <c r="BV52" s="49">
        <f>(Raw!C53)/(Raw!CG53)</f>
        <v>0.30232367906037377</v>
      </c>
      <c r="BW52" s="49"/>
      <c r="BY52" s="51">
        <f>Raw!C53</f>
        <v>8929.4321847272004</v>
      </c>
      <c r="BZ52" s="51">
        <f>Raw!BS53</f>
        <v>0.36</v>
      </c>
      <c r="CA52" s="51"/>
      <c r="CG52" s="55"/>
      <c r="CH52" s="55" t="e">
        <f t="shared" si="42"/>
        <v>#N/A</v>
      </c>
      <c r="CI52" s="55" t="e">
        <f>CI3</f>
        <v>#N/A</v>
      </c>
      <c r="CK52" s="55"/>
      <c r="CL52" s="55" t="e">
        <f t="shared" si="43"/>
        <v>#N/A</v>
      </c>
      <c r="CM52" s="55" t="e">
        <f>CM3</f>
        <v>#N/A</v>
      </c>
      <c r="CO52" s="57"/>
      <c r="CP52" s="57" t="e">
        <f t="shared" si="44"/>
        <v>#N/A</v>
      </c>
      <c r="CQ52" s="57" t="e">
        <f>CQ3</f>
        <v>#N/A</v>
      </c>
      <c r="CS52" s="57"/>
      <c r="CT52" s="57" t="e">
        <f t="shared" si="45"/>
        <v>#N/A</v>
      </c>
      <c r="CU52" s="57" t="e">
        <f>CU3</f>
        <v>#N/A</v>
      </c>
      <c r="CW52" s="57"/>
      <c r="CX52" s="57" t="e">
        <f t="shared" si="46"/>
        <v>#N/A</v>
      </c>
      <c r="CY52" s="57" t="e">
        <f>CY3</f>
        <v>#N/A</v>
      </c>
      <c r="DA52" s="57"/>
      <c r="DB52" s="57" t="e">
        <f t="shared" si="47"/>
        <v>#N/A</v>
      </c>
      <c r="DC52" s="57" t="e">
        <f>DC3</f>
        <v>#N/A</v>
      </c>
      <c r="DE52" s="57"/>
      <c r="DF52" s="57" t="e">
        <f t="shared" si="48"/>
        <v>#N/A</v>
      </c>
      <c r="DG52" s="57" t="e">
        <f>DG3</f>
        <v>#N/A</v>
      </c>
      <c r="DI52" s="59">
        <f t="shared" si="75"/>
        <v>7510</v>
      </c>
      <c r="DJ52" s="59">
        <f t="shared" si="55"/>
        <v>8.8002294231630369</v>
      </c>
      <c r="DL52" s="25">
        <f t="shared" si="76"/>
        <v>7510</v>
      </c>
      <c r="DM52" s="25">
        <f t="shared" si="56"/>
        <v>10.251215142191812</v>
      </c>
      <c r="DO52" s="39">
        <f t="shared" si="57"/>
        <v>2320</v>
      </c>
      <c r="DP52" s="39">
        <f t="shared" si="58"/>
        <v>8.9043478260869566</v>
      </c>
      <c r="DQ52" s="39">
        <f t="shared" si="59"/>
        <v>0.39564368752278867</v>
      </c>
      <c r="DS52" s="39">
        <f t="shared" si="60"/>
        <v>185.38724515052499</v>
      </c>
      <c r="DT52" s="39">
        <f t="shared" si="61"/>
        <v>8.9043478260869566</v>
      </c>
      <c r="DU52" s="39">
        <f t="shared" si="62"/>
        <v>0.39564368752278867</v>
      </c>
      <c r="DW52" s="39">
        <f t="shared" si="63"/>
        <v>674.5195087404436</v>
      </c>
      <c r="DX52" s="39">
        <f t="shared" si="64"/>
        <v>8.9043478260869566</v>
      </c>
      <c r="DY52" s="39">
        <f t="shared" si="65"/>
        <v>0.39564368752278867</v>
      </c>
      <c r="EA52" s="61">
        <f>Raw!N53</f>
        <v>10.7234817715436</v>
      </c>
      <c r="EB52" s="61">
        <f>Raw!O53</f>
        <v>1.2524129728245701</v>
      </c>
      <c r="EC52" s="61">
        <f>1/Raw!R53</f>
        <v>8.9043478260869566</v>
      </c>
      <c r="ED52" s="61">
        <f>1/(Raw!R53-Raw!S53)-1/(Raw!R53+Raw!S53)</f>
        <v>0.39564368752278867</v>
      </c>
      <c r="EF52" s="62">
        <f>Raw!N53</f>
        <v>10.7234817715436</v>
      </c>
      <c r="EG52" s="61">
        <f>Raw!O53</f>
        <v>1.2524129728245701</v>
      </c>
      <c r="EH52" s="61">
        <f>1/Raw!AB53</f>
        <v>6.4</v>
      </c>
      <c r="EI52" s="61">
        <f>1/(Raw!AB53-Raw!AC53)-1/(Raw!AB53+Raw!AC53)</f>
        <v>1.7665915084332289</v>
      </c>
      <c r="EK52" s="37">
        <f>Raw!CB53</f>
        <v>16.8996</v>
      </c>
      <c r="EL52" s="72">
        <f>(Raw!C53)/(Raw!CG53)</f>
        <v>0.30232367906037377</v>
      </c>
      <c r="EN52" s="37">
        <f>Raw!BS53</f>
        <v>0.36</v>
      </c>
      <c r="EO52" s="72">
        <f>(Raw!C53)/(Raw!CG53)</f>
        <v>0.30232367906037377</v>
      </c>
      <c r="EQ52" s="64">
        <f>(Raw!C53)/((Raw!CC53*1000)^(1/3))</f>
        <v>674.5195087404436</v>
      </c>
      <c r="ER52" s="64">
        <f>Raw!BZ53</f>
        <v>595.01750016212497</v>
      </c>
      <c r="ET52" s="64">
        <f>Raw!BN53</f>
        <v>0.60329482170138504</v>
      </c>
      <c r="EU52" s="64">
        <f>Raw!BZ53</f>
        <v>595.01750016212497</v>
      </c>
      <c r="EW52" s="66">
        <f>Raw!AI53</f>
        <v>1.69295742335555E-4</v>
      </c>
      <c r="EX52" s="66">
        <f>Raw!BZ53</f>
        <v>595.01750016212497</v>
      </c>
      <c r="EZ52" s="73">
        <f>Raw!AI53</f>
        <v>1.69295742335555E-4</v>
      </c>
      <c r="FA52" s="66">
        <f>Raw!F53</f>
        <v>5.3911280468563798E-2</v>
      </c>
      <c r="FB52" s="66">
        <f>Raw!G53</f>
        <v>4.1818030148117698E-2</v>
      </c>
      <c r="FD52" s="66">
        <f>(Raw!C53)/((Raw!CC53*1000)^(1/3))</f>
        <v>674.5195087404436</v>
      </c>
      <c r="FE52" s="66">
        <f>(Raw!BZ53)*(Raw!AI53)</f>
        <v>0.10073392939259317</v>
      </c>
      <c r="FG52" s="59">
        <f>Raw!CJ53</f>
        <v>143.14957824890001</v>
      </c>
      <c r="FH52" s="59">
        <f>Raw!BR53</f>
        <v>145.77099999999999</v>
      </c>
      <c r="FJ52" s="25">
        <f>Raw!CB53</f>
        <v>16.8996</v>
      </c>
      <c r="FK52" s="25">
        <f>(Raw!BR53)-(Raw!CJ53)</f>
        <v>2.6214217510999731</v>
      </c>
      <c r="FM52" s="68" t="str">
        <f t="shared" si="77"/>
        <v xml:space="preserve"> </v>
      </c>
      <c r="FN52" s="68">
        <f>(Raw!C53)/((Raw!CC53*1000)^(1/3))</f>
        <v>674.5195087404436</v>
      </c>
      <c r="FO52" s="68">
        <f>(10^($FM$2*Raw!CB53))*(Raw!D53)</f>
        <v>3.2265738595881173E-2</v>
      </c>
      <c r="FP52" s="68">
        <f>(10^($FM$2*Raw!CB53))*(Raw!E53)</f>
        <v>1.5435357608061646E-2</v>
      </c>
      <c r="FR52" s="68" t="str">
        <f t="shared" si="78"/>
        <v xml:space="preserve"> </v>
      </c>
      <c r="FS52" s="74">
        <f>(Raw!C53)/((Raw!CC53*1000)^(1/3))</f>
        <v>674.5195087404436</v>
      </c>
      <c r="FT52" s="68">
        <f>(10^($FR$2*Raw!CB53))*(Raw!F53)</f>
        <v>3.975170666887979E-2</v>
      </c>
      <c r="FU52" s="68">
        <f>(10^($FR$2*Raw!CB53))*(Raw!G53)</f>
        <v>3.0834698294500203E-2</v>
      </c>
      <c r="FW52" s="68" t="str">
        <f t="shared" si="79"/>
        <v xml:space="preserve"> </v>
      </c>
      <c r="FX52" s="74">
        <f>(Raw!C53)/((Raw!CC53*1000)^(1/3))</f>
        <v>674.5195087404436</v>
      </c>
      <c r="FY52" s="74">
        <f>(10^($FW$2*Raw!CB53))*(Raw!BJ53)</f>
        <v>-2.4525174549740299E-2</v>
      </c>
      <c r="FZ52" s="74">
        <f>(10^($FW$2*Raw!CB53))*(Raw!BK53)</f>
        <v>0.11112065575068783</v>
      </c>
      <c r="GB52" s="68" t="str">
        <f t="shared" si="80"/>
        <v xml:space="preserve"> </v>
      </c>
      <c r="GC52" s="74" t="b">
        <f>IF(  ( (10^($FR$2*Raw!CB53))*(Raw!BM53) )/( (10^($FR$2*Raw!CB53))*(Raw!BL53))&lt;0.9,(Raw!C53)/((Raw!CC53*1000)^(1/3)) )</f>
        <v>0</v>
      </c>
      <c r="GD52" s="74" t="b">
        <f>IF(  ( (10^($FR$2*Raw!CB53))*(Raw!BM53) )/( (10^($FR$2*Raw!CB53))*(Raw!BL53))&lt;0.9, (10^($GB$2*Raw!CB53))*(Raw!BL53) )</f>
        <v>0</v>
      </c>
      <c r="GE52" s="74" t="b">
        <f>IF( ( (10^($FR$2*Raw!CB53))*(Raw!BM53) )/( (10^($FR$2*Raw!CB53))*(Raw!BL53))&lt;0.9, (10^($FR$2*Raw!CB53))*(Raw!BM53) )</f>
        <v>0</v>
      </c>
      <c r="GG52" s="68" t="str">
        <f t="shared" si="81"/>
        <v xml:space="preserve"> </v>
      </c>
      <c r="GH52" s="74">
        <f>IF( ( (10^($GG$2*Raw!CB53))*(Raw!BO53) )/( (10^($GG$2*Raw!CB53))*(Raw!BN53))&lt;0.5,(Raw!C53)/((Raw!CC53*1000)^(1/3)))</f>
        <v>674.5195087404436</v>
      </c>
      <c r="GI52" s="74">
        <f>IF( ( (10^($GG$2*Raw!CB53))*(Raw!BO53) )/( (10^($GG$2*Raw!CB53))*(Raw!BN53))&lt;0.5,(10^($GG$2*Raw!CB53))*(Raw!BN53))</f>
        <v>0.45855076004749068</v>
      </c>
      <c r="GJ52" s="74">
        <f>IF( ( (10^($GG$2*Raw!CB53))*(Raw!BO53) )/( (10^($GG$2*Raw!CB53))*(Raw!BN53))&lt;0.5,(10^($GG$2*Raw!CB53))*(Raw!BO53))</f>
        <v>0.22285058948890193</v>
      </c>
      <c r="GL52">
        <f>(Raw!C53)/((Raw!CC53*1000)^(1/3))</f>
        <v>674.5195087404436</v>
      </c>
      <c r="GM52" s="75">
        <f>Raw!U53</f>
        <v>0.115966796875</v>
      </c>
      <c r="GN52" s="75">
        <f>(LOG(Raw!CC53)+5)/25</f>
        <v>0.21461951939563598</v>
      </c>
      <c r="GO52">
        <f>(Raw!C53)/((Raw!CC53*1000)^(1/3))</f>
        <v>674.5195087404436</v>
      </c>
      <c r="GP52" s="75">
        <f>Raw!W53</f>
        <v>0.1220703125</v>
      </c>
      <c r="GR52">
        <f>(Raw!C53)/((Raw!CC53*1000)^(1/3))</f>
        <v>674.5195087404436</v>
      </c>
      <c r="GS52" s="75">
        <f>Raw!AE53</f>
        <v>0.224609375</v>
      </c>
      <c r="GU52">
        <f>(Raw!C53)/((Raw!CC53*1000)^(1/3))</f>
        <v>674.5195087404436</v>
      </c>
      <c r="GV52" s="75">
        <f>Raw!AG53</f>
        <v>0.3125</v>
      </c>
      <c r="GX52">
        <f>(Raw!C53)/((Raw!CC53*1000)^(1/3))</f>
        <v>674.5195087404436</v>
      </c>
      <c r="GY52">
        <f>Raw!BQ53</f>
        <v>0.45</v>
      </c>
      <c r="HA52">
        <f>Raw!C53</f>
        <v>8929.4321847272004</v>
      </c>
      <c r="HB52" s="75">
        <f>Raw!U53</f>
        <v>0.115966796875</v>
      </c>
      <c r="HC52" s="4"/>
      <c r="HD52">
        <f>Raw!C53</f>
        <v>8929.4321847272004</v>
      </c>
      <c r="HE52" s="75">
        <f>Raw!W53</f>
        <v>0.1220703125</v>
      </c>
      <c r="HG52">
        <f>Raw!C53</f>
        <v>8929.4321847272004</v>
      </c>
      <c r="HH52" s="75">
        <f>Raw!AE53</f>
        <v>0.224609375</v>
      </c>
      <c r="HJ52">
        <f>Raw!C53</f>
        <v>8929.4321847272004</v>
      </c>
      <c r="HK52" s="75">
        <f>Raw!AG53</f>
        <v>0.3125</v>
      </c>
      <c r="HM52">
        <f>Raw!C53</f>
        <v>8929.4321847272004</v>
      </c>
      <c r="HN52">
        <f>Raw!BQ53</f>
        <v>0.45</v>
      </c>
      <c r="HP52">
        <f>Raw!CC53*1000</f>
        <v>2320</v>
      </c>
      <c r="HQ52">
        <f>Raw!N53</f>
        <v>10.7234817715436</v>
      </c>
      <c r="HR52">
        <f>MIN(ABS(Raw!CB53)/100,0.3)</f>
        <v>0.16899600000000001</v>
      </c>
      <c r="HS52" t="str">
        <f>IF( Raw!CB53&gt;0,"@rgb(255,0,0)","@rgb(0,128,255)" )</f>
        <v>@rgb(255,0,0)</v>
      </c>
      <c r="HU52" t="str">
        <f t="shared" si="82"/>
        <v xml:space="preserve"> </v>
      </c>
      <c r="HV52" t="b">
        <f>IF(Raw!CC53&gt;7,(Raw!C53)/((Raw!CC53*1000)^(1/3)))</f>
        <v>0</v>
      </c>
      <c r="HW52" t="b">
        <f>IF(Raw!CC53&gt;7,(10^($FM$2*Raw!CB53))*(Raw!D53))</f>
        <v>0</v>
      </c>
      <c r="HX52" t="b">
        <f>IF(Raw!CC53&gt;7,(10^($HU$2*Raw!CB53))*(Raw!E53))</f>
        <v>0</v>
      </c>
      <c r="IA52" t="b">
        <f>IF(Raw!CC53&gt;7,(Raw!C53)/((Raw!CC53*1000)^(1/3)))</f>
        <v>0</v>
      </c>
      <c r="IB52" t="b">
        <f>IF(Raw!CC53&gt;7,(10^($HZ$2*Raw!CB53))*(Raw!F53))</f>
        <v>0</v>
      </c>
      <c r="IC52" t="b">
        <f>IF(Raw!CC53&gt;7,(10^($HZ$2*Raw!CB53))*(Raw!G53))</f>
        <v>0</v>
      </c>
      <c r="IF52" t="b">
        <f>IF(Raw!CC53&gt;7,(Raw!C53)/((Raw!CC53*1000)^(1/3)))</f>
        <v>0</v>
      </c>
      <c r="IG52" t="b">
        <f>IF(Raw!CC53&gt;7,(10^($IE$2*Raw!CB53))*(Raw!BJ53))</f>
        <v>0</v>
      </c>
      <c r="IH52" t="b">
        <f>IF(Raw!CC53&gt;7,(10^($IE$2*Raw!CB53))*(Raw!BK53))</f>
        <v>0</v>
      </c>
      <c r="IJ52" t="str">
        <f t="shared" si="83"/>
        <v xml:space="preserve"> </v>
      </c>
      <c r="IK52" t="b">
        <f>IF(Raw!CC53&gt;7,(Raw!C53)/((Raw!CC53*1000)^(1/3)))</f>
        <v>0</v>
      </c>
      <c r="IL52" t="b">
        <f>IF(Raw!CC53&gt;7,(10^($IJ$2*Raw!CB53))*(Raw!BL53))</f>
        <v>0</v>
      </c>
      <c r="IM52" t="b">
        <f>IF(Raw!CC53&gt;7,(10^($IJ$2*Raw!CB53))*(Raw!BM53))</f>
        <v>0</v>
      </c>
      <c r="IO52" t="str">
        <f t="shared" si="84"/>
        <v xml:space="preserve"> </v>
      </c>
      <c r="IP52" t="b">
        <f>IF(Raw!CC53&gt;7,(Raw!C53)/((Raw!CC53*1000)^(1/3)))</f>
        <v>0</v>
      </c>
      <c r="IQ52" t="b">
        <f>IF(Raw!CC53&gt;7,(10^($IO$2*Raw!CB53))*(Raw!BN53))</f>
        <v>0</v>
      </c>
      <c r="IR52" t="b">
        <f>IF(Raw!CC53&gt;7,(10^($IO$2*Raw!CB53))*(Raw!BO53))</f>
        <v>0</v>
      </c>
      <c r="IT52" s="68" t="str">
        <f t="shared" si="85"/>
        <v xml:space="preserve"> </v>
      </c>
      <c r="IU52" s="68">
        <f>IF(Raw!CC53&lt;3.5,(Raw!C53)/((Raw!CC53*1000)^(1/3)))</f>
        <v>674.5195087404436</v>
      </c>
      <c r="IV52" s="68">
        <f>IF(Raw!CC53&lt;3.5,(10^($IT$2*Raw!CB53))*(Raw!D53))</f>
        <v>3.2555811033487571E-2</v>
      </c>
      <c r="IW52" s="68">
        <f>IF(Raw!CC53&lt;3.5,(10^($IT$2*Raw!CB53))*(Raw!E53))</f>
        <v>1.5574123122242949E-2</v>
      </c>
      <c r="IY52" s="68" t="str">
        <f t="shared" si="86"/>
        <v xml:space="preserve"> </v>
      </c>
      <c r="IZ52" s="74">
        <f>IF(Raw!CC53&lt;3.5,(Raw!C53)/((Raw!CC53*1000)^(1/3)))</f>
        <v>674.5195087404436</v>
      </c>
      <c r="JA52" s="68">
        <f>IF(Raw!CC53&lt;3.5,(10^($IY$2*Raw!CB53))*(Raw!F53))</f>
        <v>4.0187192487129611E-2</v>
      </c>
      <c r="JB52" s="68">
        <f>IF(Raw!CC53&lt;3.5,(10^($IY$2*Raw!CB53))*(Raw!G53))</f>
        <v>3.1172496968884651E-2</v>
      </c>
      <c r="JD52" s="68" t="str">
        <f t="shared" si="87"/>
        <v xml:space="preserve"> </v>
      </c>
      <c r="JE52" s="74">
        <f>IF(Raw!CC53&lt;3.5,(Raw!C53)/((Raw!CC53*1000)^(1/3)))</f>
        <v>674.5195087404436</v>
      </c>
      <c r="JF52" s="74">
        <f>IF(Raw!CC53&lt;3.5,(10^($JD$2*Raw!CB53))*(Raw!BJ53))</f>
        <v>-2.3829032138573538E-2</v>
      </c>
      <c r="JG52" s="74">
        <f>IF(Raw!CC53&lt;3.5,(10^($JD$2*Raw!CB53))*(Raw!BK53))</f>
        <v>0.10796651708929614</v>
      </c>
      <c r="JI52" s="68" t="str">
        <f t="shared" si="88"/>
        <v xml:space="preserve"> </v>
      </c>
      <c r="JJ52" s="74" t="b">
        <f>IF( AND( Raw!CC53&lt;3.5, ( (10^($JI$2*Raw!CB53))*(Raw!BM53) )/( (10^($JI$2*Raw!CB53))*(Raw!BL53))&lt;0.9 ),(Raw!C53)/((Raw!CC53*1000)^(1/3)) )</f>
        <v>0</v>
      </c>
      <c r="JK52" s="74" t="b">
        <f>IF( AND( Raw!CC53&lt;3.5, ( (10^($JI$2*Raw!CB53))*(Raw!BM53) )/( (10^($JI$2*Raw!CB53))*(Raw!BL53))&lt;0.9 ), (10^($JI$2*Raw!CB53))*(Raw!BL53) )</f>
        <v>0</v>
      </c>
      <c r="JL52" s="74" t="b">
        <f>IF( AND( Raw!CC53&lt;3.5, ( (10^($JI$2*Raw!CB53))*(Raw!BM53) )/( (10^($JI$2*Raw!CB53))*(Raw!BL53))&lt;0.9 ), (10^($JI$2*Raw!CB53))*(Raw!BM53) )</f>
        <v>0</v>
      </c>
      <c r="JN52" s="68" t="str">
        <f t="shared" si="89"/>
        <v xml:space="preserve"> </v>
      </c>
      <c r="JO52" s="74">
        <f>IF( AND( Raw!CC53&lt;3.5, ( (10^($JN$2*Raw!CB53))*(Raw!BO53) )/( (10^($JN$2*Raw!CB53))*(Raw!BN53))&lt;0.5 ),(Raw!C53)/((Raw!CC53*1000)^(1/3)))</f>
        <v>674.5195087404436</v>
      </c>
      <c r="JP52" s="74">
        <f>IF( AND( Raw!CC53&lt;3.5, ( (10^($JN$2*Raw!CB53))*(Raw!BO53) )/( (10^($JN$2*Raw!CB53))*(Raw!BN53))&lt;0.5 ),(10^($JN$2*Raw!CB53))*(Raw!BN53))</f>
        <v>0.58366672883919968</v>
      </c>
      <c r="JQ52" s="74">
        <f>IF( AND( Raw!CC53&lt;3.5, ( (10^($JN$2*Raw!CB53))*(Raw!BO53) )/( (10^($JN$2*Raw!CB53))*(Raw!BN53))&lt;0.5 ),(10^($JN$2*Raw!CB53))*(Raw!BO53))</f>
        <v>0.28365556426818206</v>
      </c>
      <c r="JS52">
        <v>140</v>
      </c>
      <c r="JW52">
        <v>140</v>
      </c>
      <c r="JX52">
        <v>2.5180327868852501</v>
      </c>
      <c r="JY52" s="76">
        <v>2.5180327868852501</v>
      </c>
      <c r="KA52">
        <v>140</v>
      </c>
      <c r="KB52">
        <v>2.5180327868852501</v>
      </c>
      <c r="KC52">
        <v>2.5180327868852501</v>
      </c>
      <c r="KQ52">
        <f>Raw!CC53*1000</f>
        <v>2320</v>
      </c>
      <c r="KR52">
        <f>Raw!N53</f>
        <v>10.7234817715436</v>
      </c>
      <c r="KS52">
        <f>(1/ABS(Raw!BL53))*2</f>
        <v>0.29916333145048513</v>
      </c>
      <c r="KU52">
        <f>Raw!CC53*1000</f>
        <v>2320</v>
      </c>
      <c r="KV52">
        <f>Raw!N53</f>
        <v>10.7234817715436</v>
      </c>
      <c r="KW52">
        <f>MIN(1/ABS(Raw!BN53)/2,0.8)</f>
        <v>0.8</v>
      </c>
      <c r="KY52">
        <f>Raw!CC53*1000</f>
        <v>2320</v>
      </c>
      <c r="KZ52">
        <f>Raw!CP53</f>
        <v>11.3584056123876</v>
      </c>
      <c r="LA52">
        <f t="shared" si="66"/>
        <v>10.7234817715436</v>
      </c>
      <c r="NJ52" s="76"/>
      <c r="NV52" s="76"/>
      <c r="OH52" s="76"/>
      <c r="OT52" s="76"/>
      <c r="PF52" s="76"/>
      <c r="PR52" s="76"/>
      <c r="QD52" s="76"/>
      <c r="QP52" s="76"/>
      <c r="RB52" s="76"/>
      <c r="RN52" s="76"/>
      <c r="RZ52" s="76"/>
      <c r="SL52" s="76"/>
      <c r="SX52" s="76"/>
      <c r="TJ52" s="76"/>
      <c r="TV52" s="76"/>
      <c r="UF52">
        <f>IF(Raw!CC53&lt;3.5,Raw!C53)</f>
        <v>8929.4321847272004</v>
      </c>
      <c r="UH52">
        <f t="shared" si="95"/>
        <v>8757.2975410326599</v>
      </c>
      <c r="UI52">
        <f>UI3</f>
        <v>1</v>
      </c>
      <c r="UK52" t="b">
        <f>IF(Raw!CC53&gt;7,Raw!C53)</f>
        <v>0</v>
      </c>
      <c r="UM52">
        <f t="shared" si="96"/>
        <v>16932.697586458507</v>
      </c>
      <c r="UN52">
        <f>UN3</f>
        <v>1</v>
      </c>
      <c r="UP52">
        <f>Raw!C53</f>
        <v>8929.4321847272004</v>
      </c>
      <c r="UR52">
        <f t="shared" si="97"/>
        <v>16917.382649536004</v>
      </c>
      <c r="US52">
        <f>US3</f>
        <v>1</v>
      </c>
      <c r="UU52" t="str">
        <f t="shared" si="98"/>
        <v xml:space="preserve"> </v>
      </c>
      <c r="UV52" t="b">
        <f>IF(AND(Raw!BL53&lt;$UU$3,Raw!BL53&gt;$UU$4),(Raw!C53)/((Raw!CC53*1000)^(1/3)))</f>
        <v>0</v>
      </c>
      <c r="UW52" t="b">
        <f>IF(AND(Raw!BL53&lt;$UU$3,Raw!BL53&gt;$UU$4),(10^($UU$2*Raw!CB53))*(Raw!D53))</f>
        <v>0</v>
      </c>
      <c r="UX52" t="b">
        <f>IF(AND(Raw!BL53&lt;$UU$3,Raw!BL53&gt;$UU$4),(10^($FM$2*Raw!CB53))*(Raw!E53))</f>
        <v>0</v>
      </c>
      <c r="UZ52">
        <f>Raw!C53</f>
        <v>8929.4321847272004</v>
      </c>
      <c r="VA52">
        <f>((LOG10(Raw!CC54))+ABS(LOG10(MIN(Raw!CC$3:$CC251)))+0.3)/5</f>
        <v>0.28606675369900125</v>
      </c>
      <c r="VB52">
        <f>Raw!BQ53</f>
        <v>0.45</v>
      </c>
      <c r="VE52">
        <f>(Raw!C53)/((Raw!CC53)^(1/2))</f>
        <v>5862.4594381966399</v>
      </c>
      <c r="VF52">
        <f>((LOG10(Raw!CC54))+ABS(LOG10(MIN(Raw!CC$3:$CC251)))+0.3)/5</f>
        <v>0.28606675369900125</v>
      </c>
      <c r="VG52">
        <f>Raw!BQ53</f>
        <v>0.45</v>
      </c>
      <c r="VK52">
        <f>(Raw!C53)/((Raw!CC53)^(1/2))</f>
        <v>5862.4594381966399</v>
      </c>
      <c r="VL52">
        <f>Raw!BZ53</f>
        <v>595.01750016212497</v>
      </c>
      <c r="VM52">
        <f>MIN(Raw!BL54/150,0.6)</f>
        <v>6.0754474316468007E-2</v>
      </c>
      <c r="VO52">
        <f>(Raw!C53)/((Raw!CC53)^(1/2))</f>
        <v>5862.4594381966399</v>
      </c>
      <c r="VP52">
        <f>Raw!BZ53</f>
        <v>595.01750016212497</v>
      </c>
      <c r="VQ52">
        <f>MIN(Raw!BN54/50,0.6)</f>
        <v>4.1434337419835002E-2</v>
      </c>
      <c r="VS52">
        <f>(Raw!C53)/((Raw!CC53)^(1/2))</f>
        <v>5862.4594381966399</v>
      </c>
      <c r="VT52">
        <f>Raw!BZ53</f>
        <v>595.01750016212497</v>
      </c>
      <c r="VU52">
        <f>(LOG10(Raw!AS54)-LOG10(MIN(Raw!AS$3:AS$200)) + 0.1)/10</f>
        <v>0.16124396214085621</v>
      </c>
      <c r="VW52">
        <f>Raw!CB53</f>
        <v>16.8996</v>
      </c>
      <c r="VX52">
        <f>IF(ABS((Raw!BR53)-(Raw!CJ53))=343.0818,16.89,ABS((Raw!BR53)-(Raw!CJ53)))</f>
        <v>2.6214217510999731</v>
      </c>
      <c r="VY52">
        <f>(LOG10(Raw!C54)-LOG10(MIN(Raw!C$3:C$200)))/2</f>
        <v>0.45800694339183634</v>
      </c>
      <c r="WA52" s="78">
        <v>37850</v>
      </c>
      <c r="WB52">
        <f t="shared" si="67"/>
        <v>8</v>
      </c>
      <c r="WF52">
        <v>1.62</v>
      </c>
      <c r="WG52">
        <f t="shared" si="68"/>
        <v>0.20951501454263097</v>
      </c>
      <c r="WN52">
        <f t="shared" si="90"/>
        <v>10000</v>
      </c>
      <c r="WO52">
        <f t="shared" si="69"/>
        <v>0.61694266608462223</v>
      </c>
      <c r="WQ52">
        <f>Raw!BP53</f>
        <v>7.1999999999999995E-2</v>
      </c>
      <c r="WR52">
        <f>Raw!BZ53</f>
        <v>595.01750016212497</v>
      </c>
      <c r="WT52">
        <f>Raw!N53</f>
        <v>10.7234817715436</v>
      </c>
      <c r="WU52">
        <f>Raw!CP53</f>
        <v>11.3584056123876</v>
      </c>
      <c r="WV52">
        <f t="shared" si="70"/>
        <v>0.63492384084399944</v>
      </c>
      <c r="WX52">
        <f>Raw!C53</f>
        <v>8929.4321847272004</v>
      </c>
      <c r="WY52">
        <f>Raw!BP53</f>
        <v>7.1999999999999995E-2</v>
      </c>
      <c r="WZ52">
        <f>((LOG10(Raw!CC54))+ABS(LOG10(MIN(Raw!CC$3:$CC251)))+0.3)/5</f>
        <v>0.28606675369900125</v>
      </c>
      <c r="XD52">
        <f t="shared" si="91"/>
        <v>10000</v>
      </c>
      <c r="XE52">
        <f t="shared" si="71"/>
        <v>5.9050917315437809E-2</v>
      </c>
      <c r="XG52">
        <f>(Raw!C53)/((Raw!CC53)^(1/2))</f>
        <v>5862.4594381966399</v>
      </c>
      <c r="XH52">
        <f>Raw!BP53</f>
        <v>7.1999999999999995E-2</v>
      </c>
      <c r="XL52">
        <f t="shared" si="92"/>
        <v>10000</v>
      </c>
      <c r="XM52">
        <f t="shared" si="72"/>
        <v>0.33094731335192334</v>
      </c>
      <c r="XR52">
        <f>Raw!CB53</f>
        <v>16.8996</v>
      </c>
      <c r="XS52">
        <f>IF(ABS((Raw!BR53)-(Raw!CJ53))=343.0818,16.89,(Raw!BR53)-(Raw!CJ53))</f>
        <v>2.6214217510999731</v>
      </c>
      <c r="XT52">
        <f>(LOG10(Raw!C54)-LOG10(MIN(Raw!C$3:C$200)))/2</f>
        <v>0.45800694339183634</v>
      </c>
      <c r="XW52">
        <f t="shared" si="93"/>
        <v>10000</v>
      </c>
      <c r="XX52">
        <f t="shared" si="73"/>
        <v>2.1581947002767343</v>
      </c>
      <c r="YC52">
        <v>8929.4321847272004</v>
      </c>
      <c r="YD52">
        <f>Raw!CC53</f>
        <v>2.3199999999999998</v>
      </c>
      <c r="YE52">
        <f>((LOG10(Raw!CC54))+ABS(LOG10(MIN(Raw!CC$3:$CC251)))+0.3)/5</f>
        <v>0.28606675369900125</v>
      </c>
      <c r="YF52">
        <v>-66704861.275204197</v>
      </c>
      <c r="YG52">
        <v>-84698.386483453607</v>
      </c>
      <c r="YH52">
        <v>-271.31251340134497</v>
      </c>
      <c r="YI52">
        <v>-1.5952796956662301</v>
      </c>
      <c r="YJ52">
        <v>-1.22458084100199E-2</v>
      </c>
      <c r="YM52" s="10"/>
      <c r="YP52">
        <v>1</v>
      </c>
      <c r="YT52">
        <v>8929.4321847272004</v>
      </c>
      <c r="YU52">
        <v>2.3199999999999998</v>
      </c>
      <c r="YV52" s="79">
        <v>5.08782240074633E-11</v>
      </c>
      <c r="ZE52">
        <v>1250.6681015950801</v>
      </c>
      <c r="ZF52">
        <v>2.4150936669390401E-3</v>
      </c>
      <c r="ZK52">
        <f t="shared" si="94"/>
        <v>10020</v>
      </c>
      <c r="ZL52" s="81">
        <f t="shared" si="74"/>
        <v>12969.67679164151</v>
      </c>
    </row>
    <row r="53" spans="1:688">
      <c r="A53" s="37">
        <f>Raw!CC54*1000</f>
        <v>270</v>
      </c>
      <c r="B53" s="37">
        <f>Raw!N54</f>
        <v>3.6144548621840298</v>
      </c>
      <c r="C53" s="37">
        <f>Raw!O54</f>
        <v>0.19937600719745099</v>
      </c>
      <c r="E53" s="37">
        <f>(Raw!C54)/((Raw!CC54*1000)^(1/2))</f>
        <v>161.85680753313596</v>
      </c>
      <c r="F53" s="37">
        <f>Raw!N54</f>
        <v>3.6144548621840298</v>
      </c>
      <c r="G53" s="37">
        <f>Raw!O54</f>
        <v>0.19937600719745099</v>
      </c>
      <c r="I53" s="37">
        <f>(Raw!C54)/((Raw!CC54*1000)^(1/3))</f>
        <v>411.48903228233246</v>
      </c>
      <c r="J53" s="37">
        <f>Raw!N54</f>
        <v>3.6144548621840298</v>
      </c>
      <c r="K53" s="37">
        <f>Raw!O54</f>
        <v>0.19937600719745099</v>
      </c>
      <c r="M53" s="39">
        <f>Raw!CC54*1000</f>
        <v>270</v>
      </c>
      <c r="N53" s="39">
        <f>1/(Raw!R54)</f>
        <v>4.0156862745098039</v>
      </c>
      <c r="O53" s="39">
        <f>IF(1/(Raw!R54-Raw!S54)-1/(Raw!R54+Raw!S54)&gt;0,1/(Raw!R54-Raw!S54)-1/(Raw!R54+Raw!S54),2)</f>
        <v>0.34925576943106185</v>
      </c>
      <c r="Q53" s="39">
        <f>(Raw!C54)/((Raw!CC54*1000)^(1/2))</f>
        <v>161.85680753313596</v>
      </c>
      <c r="R53" s="39">
        <f>1/(Raw!R54)</f>
        <v>4.0156862745098039</v>
      </c>
      <c r="S53" s="39">
        <f>IF(1/(Raw!R54-Raw!S54)-1/(Raw!R54+Raw!S54)&gt;0,1/(Raw!R54-Raw!S54)-1/(Raw!R54+Raw!S54),2)</f>
        <v>0.34925576943106185</v>
      </c>
      <c r="U53" s="39">
        <f>(Raw!C54)/((Raw!CC54*1000)^(1/3))</f>
        <v>411.48903228233246</v>
      </c>
      <c r="V53" s="39">
        <f>1/(Raw!R54)</f>
        <v>4.0156862745098039</v>
      </c>
      <c r="W53" s="39">
        <f>IF(1/(Raw!R54-Raw!S54)-1/(Raw!R54+Raw!S54)&gt;0,1/(Raw!R54-Raw!S54)-1/(Raw!R54+Raw!S54),2)</f>
        <v>0.34925576943106185</v>
      </c>
      <c r="Y53" s="41">
        <f>Raw!CC54*1000</f>
        <v>270</v>
      </c>
      <c r="Z53" s="41">
        <f>1/(Raw!AB54)</f>
        <v>2.8444444444444446</v>
      </c>
      <c r="AA53" s="41">
        <f>IF(1/(Raw!AB54-Raw!AC54)-1/(Raw!AB54+Raw!AC54)&gt;0,1/(Raw!AB54-Raw!AC54)-1/(Raw!AB54+Raw!AC54),5)</f>
        <v>0.37869228713281533</v>
      </c>
      <c r="AC53" s="41">
        <f>(Raw!C54)/((Raw!CC54*1000)^(1/2))</f>
        <v>161.85680753313596</v>
      </c>
      <c r="AD53" s="41">
        <f>1/(Raw!AB54)</f>
        <v>2.8444444444444446</v>
      </c>
      <c r="AE53" s="41">
        <f>IF(1/(Raw!AB54-Raw!AC54)-1/(Raw!AB54+Raw!AC54)&gt;0,1/(Raw!AB54-Raw!AC54)-1/(Raw!AB54+Raw!AC54),5)</f>
        <v>0.37869228713281533</v>
      </c>
      <c r="AG53" s="41">
        <f>(Raw!C54)/((Raw!CC54*1000)^(1/3))</f>
        <v>411.48903228233246</v>
      </c>
      <c r="AH53" s="41">
        <f>1/(Raw!AB54)</f>
        <v>2.8444444444444446</v>
      </c>
      <c r="AI53" s="41">
        <f>IF(1/(Raw!AB54-Raw!AC54)-1/(Raw!AB54+Raw!AC54)&gt;0,1/(Raw!AB54-Raw!AC54)-1/(Raw!AB54+Raw!AC54),5)</f>
        <v>0.37869228713281533</v>
      </c>
      <c r="AK53" s="43">
        <f>Raw!CC54*1000</f>
        <v>270</v>
      </c>
      <c r="AL53" s="43">
        <f>Raw!BL54</f>
        <v>9.1131711474702009</v>
      </c>
      <c r="AM53" s="43">
        <f>Raw!BM54</f>
        <v>6.6907923001012497</v>
      </c>
      <c r="AO53" s="43">
        <f>(Raw!C54)/((Raw!CC54*1000)^(1/2))</f>
        <v>161.85680753313596</v>
      </c>
      <c r="AP53" s="43">
        <f>Raw!BL54</f>
        <v>9.1131711474702009</v>
      </c>
      <c r="AQ53" s="43">
        <f>Raw!BM54</f>
        <v>6.6907923001012497</v>
      </c>
      <c r="AS53" s="43">
        <f>(Raw!C54)/((Raw!CC54*1000)^(1/3))</f>
        <v>411.48903228233246</v>
      </c>
      <c r="AT53" s="43">
        <f>Raw!BL54</f>
        <v>9.1131711474702009</v>
      </c>
      <c r="AU53" s="43">
        <f>Raw!BM54</f>
        <v>6.6907923001012497</v>
      </c>
      <c r="AW53" s="21">
        <f>Raw!CC54*1000</f>
        <v>270</v>
      </c>
      <c r="AX53" s="21">
        <f>Raw!BN54</f>
        <v>2.0717168709917502</v>
      </c>
      <c r="AY53" s="21">
        <f>Raw!BO54</f>
        <v>0.21324298563455299</v>
      </c>
      <c r="BA53" s="21">
        <f>(Raw!C54)/((Raw!CC54*1000)^(1/2))</f>
        <v>161.85680753313596</v>
      </c>
      <c r="BB53" s="21">
        <f>Raw!BN54</f>
        <v>2.0717168709917502</v>
      </c>
      <c r="BC53" s="21">
        <f>Raw!BO54</f>
        <v>0.21324298563455299</v>
      </c>
      <c r="BE53" s="21">
        <f>(Raw!C54)/((Raw!CC54*1000)^(1/3))</f>
        <v>411.48903228233246</v>
      </c>
      <c r="BF53" s="21">
        <f>Raw!BN54</f>
        <v>2.0717168709917502</v>
      </c>
      <c r="BG53" s="21">
        <f>Raw!BO54</f>
        <v>0.21324298563455299</v>
      </c>
      <c r="BI53" s="46">
        <f>Raw!C54</f>
        <v>2659.5787371501201</v>
      </c>
      <c r="BJ53" s="46">
        <f>(Raw!C54)/(Raw!CG54)</f>
        <v>0.26742873173957971</v>
      </c>
      <c r="BK53" s="46"/>
      <c r="BM53" s="47">
        <f>Raw!CC54*1000</f>
        <v>270</v>
      </c>
      <c r="BN53" s="47">
        <f>(Raw!C54)/(Raw!CG54)</f>
        <v>0.26742873173957971</v>
      </c>
      <c r="BO53" s="47"/>
      <c r="BQ53" s="46">
        <f>(Raw!C54)/((Raw!CC54*1000)^(1/2))</f>
        <v>161.85680753313596</v>
      </c>
      <c r="BR53" s="47">
        <f>(Raw!C54)/(Raw!CG54)</f>
        <v>0.26742873173957971</v>
      </c>
      <c r="BS53" s="47"/>
      <c r="BU53" s="49">
        <f>(Raw!C54)/((Raw!CC54*1000)^(1/3))</f>
        <v>411.48903228233246</v>
      </c>
      <c r="BV53" s="49">
        <f>(Raw!C54)/(Raw!CG54)</f>
        <v>0.26742873173957971</v>
      </c>
      <c r="BW53" s="49"/>
      <c r="BY53" s="51">
        <f>Raw!C54</f>
        <v>2659.5787371501201</v>
      </c>
      <c r="BZ53" s="51">
        <f>Raw!BS54</f>
        <v>0.34300000000000003</v>
      </c>
      <c r="CA53" s="51"/>
      <c r="CG53" s="55"/>
      <c r="CH53" s="55" t="e">
        <f t="shared" si="42"/>
        <v>#N/A</v>
      </c>
      <c r="CI53" s="55" t="e">
        <f>CI3</f>
        <v>#N/A</v>
      </c>
      <c r="CK53" s="55"/>
      <c r="CL53" s="55" t="e">
        <f t="shared" si="43"/>
        <v>#N/A</v>
      </c>
      <c r="CM53" s="55" t="e">
        <f>CM3</f>
        <v>#N/A</v>
      </c>
      <c r="CO53" s="57"/>
      <c r="CP53" s="57" t="e">
        <f t="shared" si="44"/>
        <v>#N/A</v>
      </c>
      <c r="CQ53" s="57" t="e">
        <f>CQ3</f>
        <v>#N/A</v>
      </c>
      <c r="CS53" s="57"/>
      <c r="CT53" s="57" t="e">
        <f t="shared" si="45"/>
        <v>#N/A</v>
      </c>
      <c r="CU53" s="57" t="e">
        <f>CU3</f>
        <v>#N/A</v>
      </c>
      <c r="CW53" s="57"/>
      <c r="CX53" s="57" t="e">
        <f t="shared" si="46"/>
        <v>#N/A</v>
      </c>
      <c r="CY53" s="57" t="e">
        <f>CY3</f>
        <v>#N/A</v>
      </c>
      <c r="DA53" s="57"/>
      <c r="DB53" s="57" t="e">
        <f t="shared" si="47"/>
        <v>#N/A</v>
      </c>
      <c r="DC53" s="57" t="e">
        <f>DC3</f>
        <v>#N/A</v>
      </c>
      <c r="DE53" s="57"/>
      <c r="DF53" s="57" t="e">
        <f t="shared" si="48"/>
        <v>#N/A</v>
      </c>
      <c r="DG53" s="57" t="e">
        <f>DG3</f>
        <v>#N/A</v>
      </c>
      <c r="DI53" s="59">
        <f t="shared" si="75"/>
        <v>7660</v>
      </c>
      <c r="DJ53" s="59">
        <f t="shared" si="55"/>
        <v>8.85249114857546</v>
      </c>
      <c r="DL53" s="25">
        <f t="shared" si="76"/>
        <v>7660</v>
      </c>
      <c r="DM53" s="25">
        <f t="shared" si="56"/>
        <v>10.300301696458224</v>
      </c>
      <c r="DO53" s="39">
        <f t="shared" si="57"/>
        <v>270</v>
      </c>
      <c r="DP53" s="39">
        <f t="shared" si="58"/>
        <v>4.0156862745098039</v>
      </c>
      <c r="DQ53" s="39">
        <f t="shared" si="59"/>
        <v>0.34925576943106185</v>
      </c>
      <c r="DS53" s="39">
        <f t="shared" si="60"/>
        <v>161.85680753313596</v>
      </c>
      <c r="DT53" s="39">
        <f t="shared" si="61"/>
        <v>4.0156862745098039</v>
      </c>
      <c r="DU53" s="39">
        <f t="shared" si="62"/>
        <v>0.34925576943106185</v>
      </c>
      <c r="DW53" s="39">
        <f t="shared" si="63"/>
        <v>411.48903228233246</v>
      </c>
      <c r="DX53" s="39">
        <f t="shared" si="64"/>
        <v>4.0156862745098039</v>
      </c>
      <c r="DY53" s="39">
        <f t="shared" si="65"/>
        <v>0.34925576943106185</v>
      </c>
      <c r="EA53" s="61">
        <f>Raw!N54</f>
        <v>3.6144548621840298</v>
      </c>
      <c r="EB53" s="61">
        <f>Raw!O54</f>
        <v>0.19937600719745099</v>
      </c>
      <c r="EC53" s="61">
        <f>1/Raw!R54</f>
        <v>4.0156862745098039</v>
      </c>
      <c r="ED53" s="61">
        <f>1/(Raw!R54-Raw!S54)-1/(Raw!R54+Raw!S54)</f>
        <v>0.34925576943106185</v>
      </c>
      <c r="EF53" s="62">
        <f>Raw!N54</f>
        <v>3.6144548621840298</v>
      </c>
      <c r="EG53" s="61">
        <f>Raw!O54</f>
        <v>0.19937600719745099</v>
      </c>
      <c r="EH53" s="61">
        <f>1/Raw!AB54</f>
        <v>2.8444444444444446</v>
      </c>
      <c r="EI53" s="61">
        <f>1/(Raw!AB54-Raw!AC54)-1/(Raw!AB54+Raw!AC54)</f>
        <v>0.37869228713281533</v>
      </c>
      <c r="EK53" s="37">
        <f>Raw!CB54</f>
        <v>13.508100000000001</v>
      </c>
      <c r="EL53" s="72">
        <f>(Raw!C54)/(Raw!CG54)</f>
        <v>0.26742873173957971</v>
      </c>
      <c r="EN53" s="37">
        <f>Raw!BS54</f>
        <v>0.34300000000000003</v>
      </c>
      <c r="EO53" s="72">
        <f>(Raw!C54)/(Raw!CG54)</f>
        <v>0.26742873173957971</v>
      </c>
      <c r="EQ53" s="64">
        <f>(Raw!C54)/((Raw!CC54*1000)^(1/3))</f>
        <v>411.48903228233246</v>
      </c>
      <c r="ER53" s="64">
        <f>Raw!BZ54</f>
        <v>115.97346925735501</v>
      </c>
      <c r="ET53" s="64">
        <f>Raw!BN54</f>
        <v>2.0717168709917502</v>
      </c>
      <c r="EU53" s="64">
        <f>Raw!BZ54</f>
        <v>115.97346925735501</v>
      </c>
      <c r="EW53" s="66">
        <f>Raw!AI54</f>
        <v>2.77673832774366E-4</v>
      </c>
      <c r="EX53" s="66">
        <f>Raw!BZ54</f>
        <v>115.97346925735501</v>
      </c>
      <c r="EZ53" s="73">
        <f>Raw!AI54</f>
        <v>2.77673832774366E-4</v>
      </c>
      <c r="FA53" s="66">
        <f>Raw!F54</f>
        <v>0.117632731092135</v>
      </c>
      <c r="FB53" s="66">
        <f>Raw!G54</f>
        <v>5.0771461101014097E-2</v>
      </c>
      <c r="FD53" s="66">
        <f>(Raw!C54)/((Raw!CC54*1000)^(1/3))</f>
        <v>411.48903228233246</v>
      </c>
      <c r="FE53" s="66">
        <f>(Raw!BZ54)*(Raw!AI54)</f>
        <v>3.2202797708829868E-2</v>
      </c>
      <c r="FG53" s="59">
        <f>Raw!CJ54</f>
        <v>186.527644752703</v>
      </c>
      <c r="FH53" s="59">
        <f>Raw!BR54</f>
        <v>188.50899999999999</v>
      </c>
      <c r="FJ53" s="25">
        <f>Raw!CB54</f>
        <v>13.508100000000001</v>
      </c>
      <c r="FK53" s="25">
        <f>(Raw!BR54)-(Raw!CJ54)</f>
        <v>1.9813552472969889</v>
      </c>
      <c r="FM53" s="68" t="str">
        <f t="shared" si="77"/>
        <v xml:space="preserve"> </v>
      </c>
      <c r="FN53" s="68">
        <f>(Raw!C54)/((Raw!CC54*1000)^(1/3))</f>
        <v>411.48903228233246</v>
      </c>
      <c r="FO53" s="68">
        <f>(10^($FM$2*Raw!CB54))*(Raw!D54)</f>
        <v>4.964840265873513E-2</v>
      </c>
      <c r="FP53" s="68">
        <f>(10^($FM$2*Raw!CB54))*(Raw!E54)</f>
        <v>1.991711752634192E-2</v>
      </c>
      <c r="FR53" s="68" t="str">
        <f t="shared" si="78"/>
        <v xml:space="preserve"> </v>
      </c>
      <c r="FS53" s="74">
        <f>(Raw!C54)/((Raw!CC54*1000)^(1/3))</f>
        <v>411.48903228233246</v>
      </c>
      <c r="FT53" s="68">
        <f>(10^($FR$2*Raw!CB54))*(Raw!F54)</f>
        <v>9.2206122069403387E-2</v>
      </c>
      <c r="FU53" s="68">
        <f>(10^($FR$2*Raw!CB54))*(Raw!G54)</f>
        <v>3.9797082805595727E-2</v>
      </c>
      <c r="FW53" s="68" t="str">
        <f t="shared" si="79"/>
        <v xml:space="preserve"> </v>
      </c>
      <c r="FX53" s="74">
        <f>(Raw!C54)/((Raw!CC54*1000)^(1/3))</f>
        <v>411.48903228233246</v>
      </c>
      <c r="FY53" s="74">
        <f>(10^($FW$2*Raw!CB54))*(Raw!BJ54)</f>
        <v>1.2402123149765765E-2</v>
      </c>
      <c r="FZ53" s="74">
        <f>(10^($FW$2*Raw!CB54))*(Raw!BK54)</f>
        <v>2.1671973233587629E-2</v>
      </c>
      <c r="GB53" s="68" t="str">
        <f t="shared" si="80"/>
        <v xml:space="preserve"> </v>
      </c>
      <c r="GC53" s="74">
        <f>IF(  ( (10^($FR$2*Raw!CB54))*(Raw!BM54) )/( (10^($FR$2*Raw!CB54))*(Raw!BL54))&lt;0.9,(Raw!C54)/((Raw!CC54*1000)^(1/3)) )</f>
        <v>411.48903228233246</v>
      </c>
      <c r="GD53" s="74">
        <f>IF(  ( (10^($FR$2*Raw!CB54))*(Raw!BM54) )/( (10^($FR$2*Raw!CB54))*(Raw!BL54))&lt;0.9, (10^($GB$2*Raw!CB54))*(Raw!BL54) )</f>
        <v>7.9253446501326623</v>
      </c>
      <c r="GE53" s="74">
        <f>IF( ( (10^($FR$2*Raw!CB54))*(Raw!BM54) )/( (10^($FR$2*Raw!CB54))*(Raw!BL54))&lt;0.9, (10^($FR$2*Raw!CB54))*(Raw!BM54) )</f>
        <v>5.244560810893292</v>
      </c>
      <c r="GG53" s="68" t="str">
        <f t="shared" si="81"/>
        <v xml:space="preserve"> </v>
      </c>
      <c r="GH53" s="74">
        <f>IF( ( (10^($GG$2*Raw!CB54))*(Raw!BO54) )/( (10^($GG$2*Raw!CB54))*(Raw!BN54))&lt;0.5,(Raw!C54)/((Raw!CC54*1000)^(1/3)))</f>
        <v>411.48903228233246</v>
      </c>
      <c r="GI53" s="74">
        <f>IF( ( (10^($GG$2*Raw!CB54))*(Raw!BO54) )/( (10^($GG$2*Raw!CB54))*(Raw!BN54))&lt;0.5,(10^($GG$2*Raw!CB54))*(Raw!BN54))</f>
        <v>1.6637891879490849</v>
      </c>
      <c r="GJ53" s="74">
        <f>IF( ( (10^($GG$2*Raw!CB54))*(Raw!BO54) )/( (10^($GG$2*Raw!CB54))*(Raw!BN54))&lt;0.5,(10^($GG$2*Raw!CB54))*(Raw!BO54))</f>
        <v>0.17125475921567862</v>
      </c>
      <c r="GL53">
        <f>(Raw!C54)/((Raw!CC54*1000)^(1/3))</f>
        <v>411.48903228233246</v>
      </c>
      <c r="GM53" s="75">
        <f>Raw!U54</f>
        <v>0.283203125</v>
      </c>
      <c r="GN53" s="75">
        <f>(LOG(Raw!CC54)+5)/25</f>
        <v>0.17725455056635953</v>
      </c>
      <c r="GO53">
        <f>(Raw!C54)/((Raw!CC54*1000)^(1/3))</f>
        <v>411.48903228233246</v>
      </c>
      <c r="GP53" s="75">
        <f>Raw!W54</f>
        <v>0.341796875</v>
      </c>
      <c r="GR53">
        <f>(Raw!C54)/((Raw!CC54*1000)^(1/3))</f>
        <v>411.48903228233246</v>
      </c>
      <c r="GS53" s="75">
        <f>Raw!AE54</f>
        <v>0.44921875</v>
      </c>
      <c r="GU53">
        <f>(Raw!C54)/((Raw!CC54*1000)^(1/3))</f>
        <v>411.48903228233246</v>
      </c>
      <c r="GV53" s="75">
        <f>Raw!AG54</f>
        <v>0.76171875</v>
      </c>
      <c r="GX53">
        <f>(Raw!C54)/((Raw!CC54*1000)^(1/3))</f>
        <v>411.48903228233246</v>
      </c>
      <c r="GY53">
        <f>Raw!BQ54</f>
        <v>1</v>
      </c>
      <c r="HA53">
        <f>Raw!C54</f>
        <v>2659.5787371501201</v>
      </c>
      <c r="HB53" s="75">
        <f>Raw!U54</f>
        <v>0.283203125</v>
      </c>
      <c r="HC53" s="4"/>
      <c r="HD53">
        <f>Raw!C54</f>
        <v>2659.5787371501201</v>
      </c>
      <c r="HE53" s="75">
        <f>Raw!W54</f>
        <v>0.341796875</v>
      </c>
      <c r="HG53">
        <f>Raw!C54</f>
        <v>2659.5787371501201</v>
      </c>
      <c r="HH53" s="75">
        <f>Raw!AE54</f>
        <v>0.44921875</v>
      </c>
      <c r="HJ53">
        <f>Raw!C54</f>
        <v>2659.5787371501201</v>
      </c>
      <c r="HK53" s="75">
        <f>Raw!AG54</f>
        <v>0.76171875</v>
      </c>
      <c r="HM53">
        <f>Raw!C54</f>
        <v>2659.5787371501201</v>
      </c>
      <c r="HN53">
        <f>Raw!BQ54</f>
        <v>1</v>
      </c>
      <c r="HP53">
        <f>Raw!CC54*1000</f>
        <v>270</v>
      </c>
      <c r="HQ53">
        <f>Raw!N54</f>
        <v>3.6144548621840298</v>
      </c>
      <c r="HR53">
        <f>MIN(ABS(Raw!CB54)/100,0.3)</f>
        <v>0.13508100000000001</v>
      </c>
      <c r="HS53" t="str">
        <f>IF( Raw!CB54&gt;0,"@rgb(255,0,0)","@rgb(0,128,255)" )</f>
        <v>@rgb(255,0,0)</v>
      </c>
      <c r="HU53" t="str">
        <f t="shared" si="82"/>
        <v xml:space="preserve"> </v>
      </c>
      <c r="HV53" t="b">
        <f>IF(Raw!CC54&gt;7,(Raw!C54)/((Raw!CC54*1000)^(1/3)))</f>
        <v>0</v>
      </c>
      <c r="HW53" t="b">
        <f>IF(Raw!CC54&gt;7,(10^($FM$2*Raw!CB54))*(Raw!D54))</f>
        <v>0</v>
      </c>
      <c r="HX53" t="b">
        <f>IF(Raw!CC54&gt;7,(10^($HU$2*Raw!CB54))*(Raw!E54))</f>
        <v>0</v>
      </c>
      <c r="IA53" t="b">
        <f>IF(Raw!CC54&gt;7,(Raw!C54)/((Raw!CC54*1000)^(1/3)))</f>
        <v>0</v>
      </c>
      <c r="IB53" t="b">
        <f>IF(Raw!CC54&gt;7,(10^($HZ$2*Raw!CB54))*(Raw!F54))</f>
        <v>0</v>
      </c>
      <c r="IC53" t="b">
        <f>IF(Raw!CC54&gt;7,(10^($HZ$2*Raw!CB54))*(Raw!G54))</f>
        <v>0</v>
      </c>
      <c r="IF53" t="b">
        <f>IF(Raw!CC54&gt;7,(Raw!C54)/((Raw!CC54*1000)^(1/3)))</f>
        <v>0</v>
      </c>
      <c r="IG53" t="b">
        <f>IF(Raw!CC54&gt;7,(10^($IE$2*Raw!CB54))*(Raw!BJ54))</f>
        <v>0</v>
      </c>
      <c r="IH53" t="b">
        <f>IF(Raw!CC54&gt;7,(10^($IE$2*Raw!CB54))*(Raw!BK54))</f>
        <v>0</v>
      </c>
      <c r="IJ53" t="str">
        <f t="shared" si="83"/>
        <v xml:space="preserve"> </v>
      </c>
      <c r="IK53" t="b">
        <f>IF(Raw!CC54&gt;7,(Raw!C54)/((Raw!CC54*1000)^(1/3)))</f>
        <v>0</v>
      </c>
      <c r="IL53" t="b">
        <f>IF(Raw!CC54&gt;7,(10^($IJ$2*Raw!CB54))*(Raw!BL54))</f>
        <v>0</v>
      </c>
      <c r="IM53" t="b">
        <f>IF(Raw!CC54&gt;7,(10^($IJ$2*Raw!CB54))*(Raw!BM54))</f>
        <v>0</v>
      </c>
      <c r="IO53" t="str">
        <f t="shared" si="84"/>
        <v xml:space="preserve"> </v>
      </c>
      <c r="IP53" t="b">
        <f>IF(Raw!CC54&gt;7,(Raw!C54)/((Raw!CC54*1000)^(1/3)))</f>
        <v>0</v>
      </c>
      <c r="IQ53" t="b">
        <f>IF(Raw!CC54&gt;7,(10^($IO$2*Raw!CB54))*(Raw!BN54))</f>
        <v>0</v>
      </c>
      <c r="IR53" t="b">
        <f>IF(Raw!CC54&gt;7,(10^($IO$2*Raw!CB54))*(Raw!BO54))</f>
        <v>0</v>
      </c>
      <c r="IT53" s="68" t="str">
        <f t="shared" si="85"/>
        <v xml:space="preserve"> </v>
      </c>
      <c r="IU53" s="68">
        <f>IF(Raw!CC54&lt;3.5,(Raw!C54)/((Raw!CC54*1000)^(1/3)))</f>
        <v>411.48903228233246</v>
      </c>
      <c r="IV53" s="68">
        <f>IF(Raw!CC54&lt;3.5,(10^($IT$2*Raw!CB54))*(Raw!D54))</f>
        <v>5.0004851682661798E-2</v>
      </c>
      <c r="IW53" s="68">
        <f>IF(Raw!CC54&lt;3.5,(10^($IT$2*Raw!CB54))*(Raw!E54))</f>
        <v>2.0060111796479797E-2</v>
      </c>
      <c r="IY53" s="68" t="str">
        <f t="shared" si="86"/>
        <v xml:space="preserve"> </v>
      </c>
      <c r="IZ53" s="74">
        <f>IF(Raw!CC54&lt;3.5,(Raw!C54)/((Raw!CC54*1000)^(1/3)))</f>
        <v>411.48903228233246</v>
      </c>
      <c r="JA53" s="68">
        <f>IF(Raw!CC54&lt;3.5,(10^($IY$2*Raw!CB54))*(Raw!F54))</f>
        <v>9.3012651557887932E-2</v>
      </c>
      <c r="JB53" s="68">
        <f>IF(Raw!CC54&lt;3.5,(10^($IY$2*Raw!CB54))*(Raw!G54))</f>
        <v>4.0145188984643303E-2</v>
      </c>
      <c r="JD53" s="68" t="str">
        <f t="shared" si="87"/>
        <v xml:space="preserve"> </v>
      </c>
      <c r="JE53" s="74">
        <f>IF(Raw!CC54&lt;3.5,(Raw!C54)/((Raw!CC54*1000)^(1/3)))</f>
        <v>411.48903228233246</v>
      </c>
      <c r="JF53" s="74">
        <f>IF(Raw!CC54&lt;3.5,(10^($JD$2*Raw!CB54))*(Raw!BJ54))</f>
        <v>1.2119928156419808E-2</v>
      </c>
      <c r="JG53" s="74">
        <f>IF(Raw!CC54&lt;3.5,(10^($JD$2*Raw!CB54))*(Raw!BK54))</f>
        <v>2.1178854251571913E-2</v>
      </c>
      <c r="JI53" s="68" t="str">
        <f t="shared" si="88"/>
        <v xml:space="preserve"> </v>
      </c>
      <c r="JJ53" s="74">
        <f>IF( AND( Raw!CC54&lt;3.5, ( (10^($JI$2*Raw!CB54))*(Raw!BM54) )/( (10^($JI$2*Raw!CB54))*(Raw!BL54))&lt;0.9 ),(Raw!C54)/((Raw!CC54*1000)^(1/3)) )</f>
        <v>411.48903228233246</v>
      </c>
      <c r="JK53" s="74">
        <f>IF( AND( Raw!CC54&lt;3.5, ( (10^($JI$2*Raw!CB54))*(Raw!BM54) )/( (10^($JI$2*Raw!CB54))*(Raw!BL54))&lt;0.9 ), (10^($JI$2*Raw!CB54))*(Raw!BL54) )</f>
        <v>8.5396013557866226</v>
      </c>
      <c r="JL53" s="74">
        <f>IF( AND( Raw!CC54&lt;3.5, ( (10^($JI$2*Raw!CB54))*(Raw!BM54) )/( (10^($JI$2*Raw!CB54))*(Raw!BL54))&lt;0.9 ), (10^($JI$2*Raw!CB54))*(Raw!BM54) )</f>
        <v>6.2696835242792917</v>
      </c>
      <c r="JN53" s="68" t="str">
        <f t="shared" si="89"/>
        <v xml:space="preserve"> </v>
      </c>
      <c r="JO53" s="74">
        <f>IF( AND( Raw!CC54&lt;3.5, ( (10^($JN$2*Raw!CB54))*(Raw!BO54) )/( (10^($JN$2*Raw!CB54))*(Raw!BN54))&lt;0.5 ),(Raw!C54)/((Raw!CC54*1000)^(1/3)))</f>
        <v>411.48903228233246</v>
      </c>
      <c r="JP53" s="74">
        <f>IF( AND( Raw!CC54&lt;3.5, ( (10^($JN$2*Raw!CB54))*(Raw!BO54) )/( (10^($JN$2*Raw!CB54))*(Raw!BN54))&lt;0.5 ),(10^($JN$2*Raw!CB54))*(Raw!BN54))</f>
        <v>2.017662478608901</v>
      </c>
      <c r="JQ53" s="74">
        <f>IF( AND( Raw!CC54&lt;3.5, ( (10^($JN$2*Raw!CB54))*(Raw!BO54) )/( (10^($JN$2*Raw!CB54))*(Raw!BN54))&lt;0.5 ),(10^($JN$2*Raw!CB54))*(Raw!BO54))</f>
        <v>0.20767913654890913</v>
      </c>
      <c r="JS53">
        <v>370</v>
      </c>
      <c r="JW53">
        <v>370</v>
      </c>
      <c r="JX53">
        <v>3.41333333333333</v>
      </c>
      <c r="JY53">
        <v>3.41333333333333</v>
      </c>
      <c r="KA53">
        <v>370</v>
      </c>
      <c r="KB53">
        <v>3.41333333333333</v>
      </c>
      <c r="KC53">
        <v>3.41333333333333</v>
      </c>
      <c r="KQ53">
        <f>Raw!CC54*1000</f>
        <v>270</v>
      </c>
      <c r="KR53">
        <f>Raw!N54</f>
        <v>3.6144548621840298</v>
      </c>
      <c r="KS53">
        <f>(1/ABS(Raw!BL54))*2</f>
        <v>0.21946257429338373</v>
      </c>
      <c r="KU53">
        <f>Raw!CC54*1000</f>
        <v>270</v>
      </c>
      <c r="KV53">
        <f>Raw!N54</f>
        <v>3.6144548621840298</v>
      </c>
      <c r="KW53">
        <f>MIN(1/ABS(Raw!BN54)/2,0.8)</f>
        <v>0.24134572006484908</v>
      </c>
      <c r="KY53">
        <f>Raw!CC54*1000</f>
        <v>270</v>
      </c>
      <c r="KZ53">
        <f>Raw!CP54</f>
        <v>3.8067370622926902</v>
      </c>
      <c r="LA53">
        <f t="shared" si="66"/>
        <v>3.6144548621840298</v>
      </c>
      <c r="NJ53" s="76"/>
      <c r="NV53" s="76"/>
      <c r="OH53" s="76"/>
      <c r="OT53" s="76"/>
      <c r="PF53" s="76"/>
      <c r="PR53" s="76"/>
      <c r="QD53" s="76"/>
      <c r="QP53" s="76"/>
      <c r="RB53" s="76"/>
      <c r="RN53" s="76"/>
      <c r="RZ53" s="76"/>
      <c r="SL53" s="76"/>
      <c r="SX53" s="76"/>
      <c r="TJ53" s="76"/>
      <c r="TV53" s="76"/>
      <c r="UF53">
        <f>IF(Raw!CC54&lt;3.5,Raw!C54)</f>
        <v>2659.5787371501201</v>
      </c>
      <c r="UH53">
        <f t="shared" si="95"/>
        <v>8929.432184727204</v>
      </c>
      <c r="UI53">
        <f>UI3</f>
        <v>1</v>
      </c>
      <c r="UK53" t="b">
        <f>IF(Raw!CC54&gt;7,Raw!C54)</f>
        <v>0</v>
      </c>
      <c r="UM53">
        <f t="shared" si="96"/>
        <v>17256.049642383692</v>
      </c>
      <c r="UN53">
        <f>UN3</f>
        <v>1</v>
      </c>
      <c r="UP53">
        <f>Raw!C54</f>
        <v>2659.5787371501201</v>
      </c>
      <c r="UR53">
        <f t="shared" si="97"/>
        <v>17256.049642383678</v>
      </c>
      <c r="US53">
        <f>US3</f>
        <v>1</v>
      </c>
      <c r="UU53" t="str">
        <f t="shared" si="98"/>
        <v xml:space="preserve"> </v>
      </c>
      <c r="UV53" t="b">
        <f>IF(AND(Raw!BL54&lt;$UU$3,Raw!BL54&gt;$UU$4),(Raw!C54)/((Raw!CC54*1000)^(1/3)))</f>
        <v>0</v>
      </c>
      <c r="UW53" t="b">
        <f>IF(AND(Raw!BL54&lt;$UU$3,Raw!BL54&gt;$UU$4),(10^($UU$2*Raw!CB54))*(Raw!D54))</f>
        <v>0</v>
      </c>
      <c r="UX53" t="b">
        <f>IF(AND(Raw!BL54&lt;$UU$3,Raw!BL54&gt;$UU$4),(10^($FM$2*Raw!CB54))*(Raw!E54))</f>
        <v>0</v>
      </c>
      <c r="UZ53">
        <f>Raw!C54</f>
        <v>2659.5787371501201</v>
      </c>
      <c r="VA53">
        <f>((LOG10(Raw!CC55))+ABS(LOG10(MIN(Raw!CC$3:$CC252)))+0.3)/5</f>
        <v>0.31575072019056577</v>
      </c>
      <c r="VB53">
        <f>Raw!BQ54</f>
        <v>1</v>
      </c>
      <c r="VE53">
        <f>(Raw!C54)/((Raw!CC54)^(1/2))</f>
        <v>5118.361666082089</v>
      </c>
      <c r="VF53">
        <f>((LOG10(Raw!CC55))+ABS(LOG10(MIN(Raw!CC$3:$CC252)))+0.3)/5</f>
        <v>0.31575072019056577</v>
      </c>
      <c r="VG53">
        <f>Raw!BQ54</f>
        <v>1</v>
      </c>
      <c r="VK53">
        <f>(Raw!C54)/((Raw!CC54)^(1/2))</f>
        <v>5118.361666082089</v>
      </c>
      <c r="VL53">
        <f>Raw!BZ54</f>
        <v>115.97346925735501</v>
      </c>
      <c r="VM53">
        <f>MIN(Raw!BL55/150,0.6)</f>
        <v>0.20797012083704267</v>
      </c>
      <c r="VO53">
        <f>(Raw!C54)/((Raw!CC54)^(1/2))</f>
        <v>5118.361666082089</v>
      </c>
      <c r="VP53">
        <f>Raw!BZ54</f>
        <v>115.97346925735501</v>
      </c>
      <c r="VQ53">
        <f>MIN(Raw!BN55/50,0.6)</f>
        <v>9.1756695071174607E-2</v>
      </c>
      <c r="VS53">
        <f>(Raw!C54)/((Raw!CC54)^(1/2))</f>
        <v>5118.361666082089</v>
      </c>
      <c r="VT53">
        <f>Raw!BZ54</f>
        <v>115.97346925735501</v>
      </c>
      <c r="VU53">
        <f>(LOG10(Raw!AS55)-LOG10(MIN(Raw!AS$3:AS$200)) + 0.1)/10</f>
        <v>7.0706297576233312E-2</v>
      </c>
      <c r="VW53">
        <f>Raw!CB54</f>
        <v>13.508100000000001</v>
      </c>
      <c r="VX53">
        <f>IF(ABS((Raw!BR54)-(Raw!CJ54))=343.0818,16.89,ABS((Raw!BR54)-(Raw!CJ54)))</f>
        <v>1.9813552472969889</v>
      </c>
      <c r="VY53">
        <f>(LOG10(Raw!C55)-LOG10(MIN(Raw!C$3:C$200)))/2</f>
        <v>0.51058005003131601</v>
      </c>
      <c r="WA53" s="78">
        <v>37707</v>
      </c>
      <c r="WB53">
        <f t="shared" si="67"/>
        <v>3</v>
      </c>
      <c r="WF53">
        <v>0.41</v>
      </c>
      <c r="WG53">
        <f t="shared" si="68"/>
        <v>-0.38721614328026455</v>
      </c>
      <c r="WN53">
        <f t="shared" si="90"/>
        <v>10200</v>
      </c>
      <c r="WO53">
        <f t="shared" si="69"/>
        <v>0.60653345796961045</v>
      </c>
      <c r="WQ53">
        <f>Raw!BP54</f>
        <v>0.15</v>
      </c>
      <c r="WR53">
        <f>Raw!BZ54</f>
        <v>115.97346925735501</v>
      </c>
      <c r="WT53">
        <f>Raw!N54</f>
        <v>3.6144548621840298</v>
      </c>
      <c r="WU53">
        <f>Raw!CP54</f>
        <v>3.8067370622926902</v>
      </c>
      <c r="WV53">
        <f t="shared" si="70"/>
        <v>0.19228220010866037</v>
      </c>
      <c r="WX53">
        <f>Raw!C54</f>
        <v>2659.5787371501201</v>
      </c>
      <c r="WY53">
        <f>Raw!BP54</f>
        <v>0.15</v>
      </c>
      <c r="WZ53">
        <f>((LOG10(Raw!CC55))+ABS(LOG10(MIN(Raw!CC$3:$CC252)))+0.3)/5</f>
        <v>0.31575072019056577</v>
      </c>
      <c r="XD53">
        <f t="shared" si="91"/>
        <v>10200</v>
      </c>
      <c r="XE53">
        <f t="shared" si="71"/>
        <v>5.9040476966452364E-2</v>
      </c>
      <c r="XG53">
        <f>(Raw!C54)/((Raw!CC54)^(1/2))</f>
        <v>5118.361666082089</v>
      </c>
      <c r="XH53">
        <f>Raw!BP54</f>
        <v>0.15</v>
      </c>
      <c r="XL53">
        <f t="shared" si="92"/>
        <v>10200</v>
      </c>
      <c r="XM53">
        <f t="shared" si="72"/>
        <v>0.32874084785993901</v>
      </c>
      <c r="XR53">
        <f>Raw!CB54</f>
        <v>13.508100000000001</v>
      </c>
      <c r="XS53">
        <f>IF(ABS((Raw!BR54)-(Raw!CJ54))=343.0818,16.89,(Raw!BR54)-(Raw!CJ54))</f>
        <v>1.9813552472969889</v>
      </c>
      <c r="XT53">
        <f>(LOG10(Raw!C55)-LOG10(MIN(Raw!C$3:C$200)))/2</f>
        <v>0.51058005003131601</v>
      </c>
      <c r="XW53">
        <f t="shared" si="93"/>
        <v>10200</v>
      </c>
      <c r="XX53">
        <f t="shared" si="73"/>
        <v>2.1056844642140859</v>
      </c>
      <c r="YC53">
        <v>2659.5787371501201</v>
      </c>
      <c r="YD53">
        <f>Raw!CC54</f>
        <v>0.27</v>
      </c>
      <c r="YE53">
        <f>((LOG10(Raw!CC55))+ABS(LOG10(MIN(Raw!CC$3:$CC252)))+0.3)/5</f>
        <v>0.31575072019056577</v>
      </c>
      <c r="YF53">
        <v>0.74397679629079705</v>
      </c>
      <c r="YG53">
        <v>9.0117304606099E-2</v>
      </c>
      <c r="YH53">
        <v>1.36167235980081E-2</v>
      </c>
      <c r="YI53">
        <v>2.2554765148949199E-3</v>
      </c>
      <c r="YJ53">
        <v>3.2900461763386602E-4</v>
      </c>
      <c r="YP53">
        <v>2</v>
      </c>
      <c r="YT53">
        <v>2659.5787371501201</v>
      </c>
      <c r="YU53">
        <v>0.27</v>
      </c>
      <c r="YV53" s="79">
        <v>6.7200287562917895E-10</v>
      </c>
      <c r="ZE53">
        <v>1238.78578596374</v>
      </c>
      <c r="ZF53">
        <v>2.181781128114E-4</v>
      </c>
      <c r="ZK53">
        <f t="shared" si="94"/>
        <v>10220</v>
      </c>
      <c r="ZL53" s="81">
        <f t="shared" si="74"/>
        <v>13054.268881550821</v>
      </c>
    </row>
    <row r="54" spans="1:688">
      <c r="A54" s="37">
        <f>Raw!CC55*1000</f>
        <v>380</v>
      </c>
      <c r="B54" s="37">
        <f>Raw!N55</f>
        <v>2.5212265357983501</v>
      </c>
      <c r="C54" s="37">
        <f>Raw!O55</f>
        <v>3.1644856445495903E-2</v>
      </c>
      <c r="E54" s="37">
        <f>(Raw!C55)/((Raw!CC55*1000)^(1/2))</f>
        <v>173.80700147083832</v>
      </c>
      <c r="F54" s="37">
        <f>Raw!N55</f>
        <v>2.5212265357983501</v>
      </c>
      <c r="G54" s="37">
        <f>Raw!O55</f>
        <v>3.1644856445495903E-2</v>
      </c>
      <c r="I54" s="37">
        <f>(Raw!C55)/((Raw!CC55*1000)^(1/3))</f>
        <v>467.76874481512669</v>
      </c>
      <c r="J54" s="37">
        <f>Raw!N55</f>
        <v>2.5212265357983501</v>
      </c>
      <c r="K54" s="37">
        <f>Raw!O55</f>
        <v>3.1644856445495903E-2</v>
      </c>
      <c r="M54" s="39">
        <f>Raw!CC55*1000</f>
        <v>380</v>
      </c>
      <c r="N54" s="39">
        <f>1/(Raw!R55)</f>
        <v>1.8703196347031963</v>
      </c>
      <c r="O54" s="39">
        <f>IF(1/(Raw!R55-Raw!S55)-1/(Raw!R55+Raw!S55)&gt;0,1/(Raw!R55-Raw!S55)-1/(Raw!R55+Raw!S55),2)</f>
        <v>3.8175775798321432E-4</v>
      </c>
      <c r="Q54" s="39">
        <f>(Raw!C55)/((Raw!CC55*1000)^(1/2))</f>
        <v>173.80700147083832</v>
      </c>
      <c r="R54" s="39">
        <f>1/(Raw!R55)</f>
        <v>1.8703196347031963</v>
      </c>
      <c r="S54" s="39">
        <f>IF(1/(Raw!R55-Raw!S55)-1/(Raw!R55+Raw!S55)&gt;0,1/(Raw!R55-Raw!S55)-1/(Raw!R55+Raw!S55),2)</f>
        <v>3.8175775798321432E-4</v>
      </c>
      <c r="U54" s="39">
        <f>(Raw!C55)/((Raw!CC55*1000)^(1/3))</f>
        <v>467.76874481512669</v>
      </c>
      <c r="V54" s="39">
        <f>1/(Raw!R55)</f>
        <v>1.8703196347031963</v>
      </c>
      <c r="W54" s="39">
        <f>IF(1/(Raw!R55-Raw!S55)-1/(Raw!R55+Raw!S55)&gt;0,1/(Raw!R55-Raw!S55)-1/(Raw!R55+Raw!S55),2)</f>
        <v>3.8175775798321432E-4</v>
      </c>
      <c r="Y54" s="41">
        <f>Raw!CC55*1000</f>
        <v>380</v>
      </c>
      <c r="Z54" s="41">
        <f>1/(Raw!AB55)</f>
        <v>1.8285714285714285</v>
      </c>
      <c r="AA54" s="41">
        <f>IF(1/(Raw!AB55-Raw!AC55)-1/(Raw!AB55+Raw!AC55)&gt;0,1/(Raw!AB55-Raw!AC55)-1/(Raw!AB55+Raw!AC55),5)</f>
        <v>6.3761795737326876E-2</v>
      </c>
      <c r="AC54" s="41">
        <f>(Raw!C55)/((Raw!CC55*1000)^(1/2))</f>
        <v>173.80700147083832</v>
      </c>
      <c r="AD54" s="41">
        <f>1/(Raw!AB55)</f>
        <v>1.8285714285714285</v>
      </c>
      <c r="AE54" s="41">
        <f>IF(1/(Raw!AB55-Raw!AC55)-1/(Raw!AB55+Raw!AC55)&gt;0,1/(Raw!AB55-Raw!AC55)-1/(Raw!AB55+Raw!AC55),5)</f>
        <v>6.3761795737326876E-2</v>
      </c>
      <c r="AG54" s="41">
        <f>(Raw!C55)/((Raw!CC55*1000)^(1/3))</f>
        <v>467.76874481512669</v>
      </c>
      <c r="AH54" s="41">
        <f>1/(Raw!AB55)</f>
        <v>1.8285714285714285</v>
      </c>
      <c r="AI54" s="41">
        <f>IF(1/(Raw!AB55-Raw!AC55)-1/(Raw!AB55+Raw!AC55)&gt;0,1/(Raw!AB55-Raw!AC55)-1/(Raw!AB55+Raw!AC55),5)</f>
        <v>6.3761795737326876E-2</v>
      </c>
      <c r="AK54" s="43">
        <f>Raw!CC55*1000</f>
        <v>380</v>
      </c>
      <c r="AL54" s="43">
        <f>Raw!BL55</f>
        <v>31.195518125556401</v>
      </c>
      <c r="AM54" s="43">
        <f>Raw!BM55</f>
        <v>25.7754401370015</v>
      </c>
      <c r="AO54" s="43">
        <f>(Raw!C55)/((Raw!CC55*1000)^(1/2))</f>
        <v>173.80700147083832</v>
      </c>
      <c r="AP54" s="43">
        <f>Raw!BL55</f>
        <v>31.195518125556401</v>
      </c>
      <c r="AQ54" s="43">
        <f>Raw!BM55</f>
        <v>25.7754401370015</v>
      </c>
      <c r="AS54" s="43">
        <f>(Raw!C55)/((Raw!CC55*1000)^(1/3))</f>
        <v>467.76874481512669</v>
      </c>
      <c r="AT54" s="43">
        <f>Raw!BL55</f>
        <v>31.195518125556401</v>
      </c>
      <c r="AU54" s="43">
        <f>Raw!BM55</f>
        <v>25.7754401370015</v>
      </c>
      <c r="AW54" s="21">
        <f>Raw!CC55*1000</f>
        <v>380</v>
      </c>
      <c r="AX54" s="21">
        <f>Raw!BN55</f>
        <v>4.58783475355873</v>
      </c>
      <c r="AY54" s="21">
        <f>Raw!BO55</f>
        <v>1.0973713361939099</v>
      </c>
      <c r="BA54" s="21">
        <f>(Raw!C55)/((Raw!CC55*1000)^(1/2))</f>
        <v>173.80700147083832</v>
      </c>
      <c r="BB54" s="21">
        <f>Raw!BN55</f>
        <v>4.58783475355873</v>
      </c>
      <c r="BC54" s="21">
        <f>Raw!BO55</f>
        <v>1.0973713361939099</v>
      </c>
      <c r="BE54" s="21">
        <f>(Raw!C55)/((Raw!CC55*1000)^(1/3))</f>
        <v>467.76874481512669</v>
      </c>
      <c r="BF54" s="21">
        <f>Raw!BN55</f>
        <v>4.58783475355873</v>
      </c>
      <c r="BG54" s="21">
        <f>Raw!BO55</f>
        <v>1.0973713361939099</v>
      </c>
      <c r="BI54" s="46">
        <f>Raw!C55</f>
        <v>3388.1221980483401</v>
      </c>
      <c r="BJ54" s="46">
        <f>(Raw!C55)/(Raw!CG55)</f>
        <v>0.3157321962583487</v>
      </c>
      <c r="BK54" s="46"/>
      <c r="BM54" s="47">
        <f>Raw!CC55*1000</f>
        <v>380</v>
      </c>
      <c r="BN54" s="47">
        <f>(Raw!C55)/(Raw!CG55)</f>
        <v>0.3157321962583487</v>
      </c>
      <c r="BO54" s="47"/>
      <c r="BQ54" s="46">
        <f>(Raw!C55)/((Raw!CC55*1000)^(1/2))</f>
        <v>173.80700147083832</v>
      </c>
      <c r="BR54" s="47">
        <f>(Raw!C55)/(Raw!CG55)</f>
        <v>0.3157321962583487</v>
      </c>
      <c r="BS54" s="47"/>
      <c r="BU54" s="49">
        <f>(Raw!C55)/((Raw!CC55*1000)^(1/3))</f>
        <v>467.76874481512669</v>
      </c>
      <c r="BV54" s="49">
        <f>(Raw!C55)/(Raw!CG55)</f>
        <v>0.3157321962583487</v>
      </c>
      <c r="BW54" s="49"/>
      <c r="BY54" s="51">
        <f>Raw!C55</f>
        <v>3388.1221980483401</v>
      </c>
      <c r="BZ54" s="51">
        <f>Raw!BS55</f>
        <v>0.36299999999999999</v>
      </c>
      <c r="CA54" s="51"/>
      <c r="CG54" s="55"/>
      <c r="CH54" s="55" t="e">
        <f t="shared" si="42"/>
        <v>#N/A</v>
      </c>
      <c r="CI54" s="55" t="e">
        <f>CI3</f>
        <v>#N/A</v>
      </c>
      <c r="CK54" s="55"/>
      <c r="CL54" s="55" t="e">
        <f t="shared" si="43"/>
        <v>#N/A</v>
      </c>
      <c r="CM54" s="55" t="e">
        <f>CM3</f>
        <v>#N/A</v>
      </c>
      <c r="CO54" s="57"/>
      <c r="CP54" s="57" t="e">
        <f t="shared" si="44"/>
        <v>#N/A</v>
      </c>
      <c r="CQ54" s="57" t="e">
        <f>CQ3</f>
        <v>#N/A</v>
      </c>
      <c r="CS54" s="57"/>
      <c r="CT54" s="57" t="e">
        <f t="shared" si="45"/>
        <v>#N/A</v>
      </c>
      <c r="CU54" s="57" t="e">
        <f>CU3</f>
        <v>#N/A</v>
      </c>
      <c r="CW54" s="57"/>
      <c r="CX54" s="57" t="e">
        <f t="shared" si="46"/>
        <v>#N/A</v>
      </c>
      <c r="CY54" s="57" t="e">
        <f>CY3</f>
        <v>#N/A</v>
      </c>
      <c r="DA54" s="57"/>
      <c r="DB54" s="57" t="e">
        <f t="shared" si="47"/>
        <v>#N/A</v>
      </c>
      <c r="DC54" s="57" t="e">
        <f>DC3</f>
        <v>#N/A</v>
      </c>
      <c r="DE54" s="57"/>
      <c r="DF54" s="57" t="e">
        <f t="shared" si="48"/>
        <v>#N/A</v>
      </c>
      <c r="DG54" s="57" t="e">
        <f>DG3</f>
        <v>#N/A</v>
      </c>
      <c r="DI54" s="59">
        <f t="shared" si="75"/>
        <v>7810</v>
      </c>
      <c r="DJ54" s="59">
        <f t="shared" si="55"/>
        <v>8.9040407146878469</v>
      </c>
      <c r="DL54" s="25">
        <f t="shared" si="76"/>
        <v>7810</v>
      </c>
      <c r="DM54" s="25">
        <f t="shared" si="56"/>
        <v>10.348664529653542</v>
      </c>
      <c r="DO54" s="39">
        <f t="shared" si="57"/>
        <v>380</v>
      </c>
      <c r="DP54" s="39">
        <f t="shared" si="58"/>
        <v>1.8703196347031963</v>
      </c>
      <c r="DQ54" s="39">
        <f t="shared" si="59"/>
        <v>3.8175775798321432E-4</v>
      </c>
      <c r="DS54" s="39">
        <f t="shared" si="60"/>
        <v>173.80700147083832</v>
      </c>
      <c r="DT54" s="39">
        <f t="shared" si="61"/>
        <v>1.8703196347031963</v>
      </c>
      <c r="DU54" s="39">
        <f t="shared" si="62"/>
        <v>3.8175775798321432E-4</v>
      </c>
      <c r="DW54" s="39">
        <f t="shared" si="63"/>
        <v>467.76874481512669</v>
      </c>
      <c r="DX54" s="39">
        <f t="shared" si="64"/>
        <v>1.8703196347031963</v>
      </c>
      <c r="DY54" s="39">
        <f t="shared" si="65"/>
        <v>3.8175775798321432E-4</v>
      </c>
      <c r="EA54" s="61">
        <f>Raw!N55</f>
        <v>2.5212265357983501</v>
      </c>
      <c r="EB54" s="61">
        <f>Raw!O55</f>
        <v>3.1644856445495903E-2</v>
      </c>
      <c r="EC54" s="61">
        <f>1/Raw!R55</f>
        <v>1.8703196347031963</v>
      </c>
      <c r="ED54" s="61">
        <f>1/(Raw!R55-Raw!S55)-1/(Raw!R55+Raw!S55)</f>
        <v>3.8175775798321432E-4</v>
      </c>
      <c r="EF54" s="62">
        <f>Raw!N55</f>
        <v>2.5212265357983501</v>
      </c>
      <c r="EG54" s="61">
        <f>Raw!O55</f>
        <v>3.1644856445495903E-2</v>
      </c>
      <c r="EH54" s="61">
        <f>1/Raw!AB55</f>
        <v>1.8285714285714285</v>
      </c>
      <c r="EI54" s="61">
        <f>1/(Raw!AB55-Raw!AC55)-1/(Raw!AB55+Raw!AC55)</f>
        <v>6.3761795737326876E-2</v>
      </c>
      <c r="EK54" s="37">
        <f>Raw!CB55</f>
        <v>44.077199999999998</v>
      </c>
      <c r="EL54" s="72">
        <f>(Raw!C55)/(Raw!CG55)</f>
        <v>0.3157321962583487</v>
      </c>
      <c r="EN54" s="37">
        <f>Raw!BS55</f>
        <v>0.36299999999999999</v>
      </c>
      <c r="EO54" s="72">
        <f>(Raw!C55)/(Raw!CG55)</f>
        <v>0.3157321962583487</v>
      </c>
      <c r="EQ54" s="64">
        <f>(Raw!C55)/((Raw!CC55*1000)^(1/3))</f>
        <v>467.76874481512669</v>
      </c>
      <c r="ER54" s="64">
        <f>Raw!BZ55</f>
        <v>761.428571462631</v>
      </c>
      <c r="ET54" s="64">
        <f>Raw!BN55</f>
        <v>4.58783475355873</v>
      </c>
      <c r="EU54" s="64">
        <f>Raw!BZ55</f>
        <v>761.428571462631</v>
      </c>
      <c r="EW54" s="66">
        <f>Raw!AI55</f>
        <v>5.7238303813155902E-6</v>
      </c>
      <c r="EX54" s="66">
        <f>Raw!BZ55</f>
        <v>761.428571462631</v>
      </c>
      <c r="EZ54" s="73">
        <f>Raw!AI55</f>
        <v>5.7238303813155902E-6</v>
      </c>
      <c r="FA54" s="66">
        <f>Raw!F55</f>
        <v>0.14071412733421501</v>
      </c>
      <c r="FB54" s="66">
        <f>Raw!G55</f>
        <v>7.8475889729669304E-2</v>
      </c>
      <c r="FD54" s="66">
        <f>(Raw!C55)/((Raw!CC55*1000)^(1/3))</f>
        <v>467.76874481512669</v>
      </c>
      <c r="FE54" s="66">
        <f>(Raw!BZ55)*(Raw!AI55)</f>
        <v>4.3582879905395364E-3</v>
      </c>
      <c r="FG54" s="59">
        <f>Raw!CJ55</f>
        <v>87.546671686315094</v>
      </c>
      <c r="FH54" s="59">
        <f>Raw!BR55</f>
        <v>90.164000000000001</v>
      </c>
      <c r="FJ54" s="25">
        <f>Raw!CB55</f>
        <v>44.077199999999998</v>
      </c>
      <c r="FK54" s="25">
        <f>(Raw!BR55)-(Raw!CJ55)</f>
        <v>2.6173283136849079</v>
      </c>
      <c r="FM54" s="68" t="str">
        <f t="shared" si="77"/>
        <v xml:space="preserve"> </v>
      </c>
      <c r="FN54" s="68">
        <f>(Raw!C55)/((Raw!CC55*1000)^(1/3))</f>
        <v>467.76874481512669</v>
      </c>
      <c r="FO54" s="68">
        <f>(10^($FM$2*Raw!CB55))*(Raw!D55)</f>
        <v>5.1018101952016275E-2</v>
      </c>
      <c r="FP54" s="68">
        <f>(10^($FM$2*Raw!CB55))*(Raw!E55)</f>
        <v>1.77788674715765E-2</v>
      </c>
      <c r="FR54" s="68" t="str">
        <f t="shared" si="78"/>
        <v xml:space="preserve"> </v>
      </c>
      <c r="FS54" s="74">
        <f>(Raw!C55)/((Raw!CC55*1000)^(1/3))</f>
        <v>467.76874481512669</v>
      </c>
      <c r="FT54" s="68">
        <f>(10^($FR$2*Raw!CB55))*(Raw!F55)</f>
        <v>6.3564293701771385E-2</v>
      </c>
      <c r="FU54" s="68">
        <f>(10^($FR$2*Raw!CB55))*(Raw!G55)</f>
        <v>3.5449635354925832E-2</v>
      </c>
      <c r="FW54" s="68" t="str">
        <f t="shared" si="79"/>
        <v xml:space="preserve"> </v>
      </c>
      <c r="FX54" s="74">
        <f>(Raw!C55)/((Raw!CC55*1000)^(1/3))</f>
        <v>467.76874481512669</v>
      </c>
      <c r="FY54" s="74">
        <f>(10^($FW$2*Raw!CB55))*(Raw!BJ55)</f>
        <v>4.4191915537055294E-2</v>
      </c>
      <c r="FZ54" s="74">
        <f>(10^($FW$2*Raw!CB55))*(Raw!BK55)</f>
        <v>7.5004701242487884E-2</v>
      </c>
      <c r="GB54" s="68" t="str">
        <f t="shared" si="80"/>
        <v xml:space="preserve"> </v>
      </c>
      <c r="GC54" s="74">
        <f>IF(  ( (10^($FR$2*Raw!CB55))*(Raw!BM55) )/( (10^($FR$2*Raw!CB55))*(Raw!BL55))&lt;0.9,(Raw!C55)/((Raw!CC55*1000)^(1/3)) )</f>
        <v>467.76874481512669</v>
      </c>
      <c r="GD54" s="74">
        <f>IF(  ( (10^($FR$2*Raw!CB55))*(Raw!BM55) )/( (10^($FR$2*Raw!CB55))*(Raw!BL55))&lt;0.9, (10^($GB$2*Raw!CB55))*(Raw!BL55) )</f>
        <v>19.778145851215005</v>
      </c>
      <c r="GE54" s="74">
        <f>IF( ( (10^($FR$2*Raw!CB55))*(Raw!BM55) )/( (10^($FR$2*Raw!CB55))*(Raw!BL55))&lt;0.9, (10^($FR$2*Raw!CB55))*(Raw!BM55) )</f>
        <v>11.64344816117414</v>
      </c>
      <c r="GG54" s="68" t="str">
        <f t="shared" si="81"/>
        <v xml:space="preserve"> </v>
      </c>
      <c r="GH54" s="74">
        <f>IF( ( (10^($GG$2*Raw!CB55))*(Raw!BO55) )/( (10^($GG$2*Raw!CB55))*(Raw!BN55))&lt;0.5,(Raw!C55)/((Raw!CC55*1000)^(1/3)))</f>
        <v>467.76874481512669</v>
      </c>
      <c r="GI54" s="74">
        <f>IF( ( (10^($GG$2*Raw!CB55))*(Raw!BO55) )/( (10^($GG$2*Raw!CB55))*(Raw!BN55))&lt;0.5,(10^($GG$2*Raw!CB55))*(Raw!BN55))</f>
        <v>2.2431768118335889</v>
      </c>
      <c r="GJ54" s="74">
        <f>IF( ( (10^($GG$2*Raw!CB55))*(Raw!BO55) )/( (10^($GG$2*Raw!CB55))*(Raw!BN55))&lt;0.5,(10^($GG$2*Raw!CB55))*(Raw!BO55))</f>
        <v>0.53654895338407449</v>
      </c>
      <c r="GL54">
        <f>(Raw!C55)/((Raw!CC55*1000)^(1/3))</f>
        <v>467.76874481512669</v>
      </c>
      <c r="GM54" s="75">
        <f>Raw!U55</f>
        <v>0.61767578125</v>
      </c>
      <c r="GN54" s="75">
        <f>(LOG(Raw!CC55)+5)/25</f>
        <v>0.1831913438646724</v>
      </c>
      <c r="GO54">
        <f>(Raw!C55)/((Raw!CC55*1000)^(1/3))</f>
        <v>467.76874481512669</v>
      </c>
      <c r="GP54" s="75">
        <f>Raw!W55</f>
        <v>0.625</v>
      </c>
      <c r="GR54">
        <f>(Raw!C55)/((Raw!CC55*1000)^(1/3))</f>
        <v>467.76874481512669</v>
      </c>
      <c r="GS54" s="75">
        <f>Raw!AE55</f>
        <v>0.9375</v>
      </c>
      <c r="GU54">
        <f>(Raw!C55)/((Raw!CC55*1000)^(1/3))</f>
        <v>467.76874481512669</v>
      </c>
      <c r="GV54" s="75">
        <f>Raw!AG55</f>
        <v>0.99609375</v>
      </c>
      <c r="GX54">
        <f>(Raw!C55)/((Raw!CC55*1000)^(1/3))</f>
        <v>467.76874481512669</v>
      </c>
      <c r="GY54">
        <f>Raw!BQ55</f>
        <v>4.4000000000000004</v>
      </c>
      <c r="HA54">
        <f>Raw!C55</f>
        <v>3388.1221980483401</v>
      </c>
      <c r="HB54" s="75">
        <f>Raw!U55</f>
        <v>0.61767578125</v>
      </c>
      <c r="HC54" s="4"/>
      <c r="HD54">
        <f>Raw!C55</f>
        <v>3388.1221980483401</v>
      </c>
      <c r="HE54" s="75">
        <f>Raw!W55</f>
        <v>0.625</v>
      </c>
      <c r="HG54">
        <f>Raw!C55</f>
        <v>3388.1221980483401</v>
      </c>
      <c r="HH54" s="75">
        <f>Raw!AE55</f>
        <v>0.9375</v>
      </c>
      <c r="HJ54">
        <f>Raw!C55</f>
        <v>3388.1221980483401</v>
      </c>
      <c r="HK54" s="75">
        <f>Raw!AG55</f>
        <v>0.99609375</v>
      </c>
      <c r="HM54">
        <f>Raw!C55</f>
        <v>3388.1221980483401</v>
      </c>
      <c r="HN54">
        <f>Raw!BQ55</f>
        <v>4.4000000000000004</v>
      </c>
      <c r="HP54">
        <f>Raw!CC55*1000</f>
        <v>380</v>
      </c>
      <c r="HQ54">
        <f>Raw!N55</f>
        <v>2.5212265357983501</v>
      </c>
      <c r="HR54">
        <f>MIN(ABS(Raw!CB55)/100,0.3)</f>
        <v>0.3</v>
      </c>
      <c r="HS54" t="str">
        <f>IF( Raw!CB55&gt;0,"@rgb(255,0,0)","@rgb(0,128,255)" )</f>
        <v>@rgb(255,0,0)</v>
      </c>
      <c r="HU54" t="str">
        <f t="shared" si="82"/>
        <v xml:space="preserve"> </v>
      </c>
      <c r="HV54" t="b">
        <f>IF(Raw!CC55&gt;7,(Raw!C55)/((Raw!CC55*1000)^(1/3)))</f>
        <v>0</v>
      </c>
      <c r="HW54" t="b">
        <f>IF(Raw!CC55&gt;7,(10^($FM$2*Raw!CB55))*(Raw!D55))</f>
        <v>0</v>
      </c>
      <c r="HX54" t="b">
        <f>IF(Raw!CC55&gt;7,(10^($HU$2*Raw!CB55))*(Raw!E55))</f>
        <v>0</v>
      </c>
      <c r="IA54" t="b">
        <f>IF(Raw!CC55&gt;7,(Raw!C55)/((Raw!CC55*1000)^(1/3)))</f>
        <v>0</v>
      </c>
      <c r="IB54" t="b">
        <f>IF(Raw!CC55&gt;7,(10^($HZ$2*Raw!CB55))*(Raw!F55))</f>
        <v>0</v>
      </c>
      <c r="IC54" t="b">
        <f>IF(Raw!CC55&gt;7,(10^($HZ$2*Raw!CB55))*(Raw!G55))</f>
        <v>0</v>
      </c>
      <c r="IF54" t="b">
        <f>IF(Raw!CC55&gt;7,(Raw!C55)/((Raw!CC55*1000)^(1/3)))</f>
        <v>0</v>
      </c>
      <c r="IG54" t="b">
        <f>IF(Raw!CC55&gt;7,(10^($IE$2*Raw!CB55))*(Raw!BJ55))</f>
        <v>0</v>
      </c>
      <c r="IH54" t="b">
        <f>IF(Raw!CC55&gt;7,(10^($IE$2*Raw!CB55))*(Raw!BK55))</f>
        <v>0</v>
      </c>
      <c r="IJ54" t="str">
        <f t="shared" si="83"/>
        <v xml:space="preserve"> </v>
      </c>
      <c r="IK54" t="b">
        <f>IF(Raw!CC55&gt;7,(Raw!C55)/((Raw!CC55*1000)^(1/3)))</f>
        <v>0</v>
      </c>
      <c r="IL54" t="b">
        <f>IF(Raw!CC55&gt;7,(10^($IJ$2*Raw!CB55))*(Raw!BL55))</f>
        <v>0</v>
      </c>
      <c r="IM54" t="b">
        <f>IF(Raw!CC55&gt;7,(10^($IJ$2*Raw!CB55))*(Raw!BM55))</f>
        <v>0</v>
      </c>
      <c r="IO54" t="str">
        <f t="shared" si="84"/>
        <v xml:space="preserve"> </v>
      </c>
      <c r="IP54" t="b">
        <f>IF(Raw!CC55&gt;7,(Raw!C55)/((Raw!CC55*1000)^(1/3)))</f>
        <v>0</v>
      </c>
      <c r="IQ54" t="b">
        <f>IF(Raw!CC55&gt;7,(10^($IO$2*Raw!CB55))*(Raw!BN55))</f>
        <v>0</v>
      </c>
      <c r="IR54" t="b">
        <f>IF(Raw!CC55&gt;7,(10^($IO$2*Raw!CB55))*(Raw!BO55))</f>
        <v>0</v>
      </c>
      <c r="IT54" s="68" t="str">
        <f t="shared" si="85"/>
        <v xml:space="preserve"> </v>
      </c>
      <c r="IU54" s="68">
        <f>IF(Raw!CC55&lt;3.5,(Raw!C55)/((Raw!CC55*1000)^(1/3)))</f>
        <v>467.76874481512669</v>
      </c>
      <c r="IV54" s="68">
        <f>IF(Raw!CC55&lt;3.5,(10^($IT$2*Raw!CB55))*(Raw!D55))</f>
        <v>5.2223028459013519E-2</v>
      </c>
      <c r="IW54" s="68">
        <f>IF(Raw!CC55&lt;3.5,(10^($IT$2*Raw!CB55))*(Raw!E55))</f>
        <v>1.8198762133691562E-2</v>
      </c>
      <c r="IY54" s="68" t="str">
        <f t="shared" si="86"/>
        <v xml:space="preserve"> </v>
      </c>
      <c r="IZ54" s="74">
        <f>IF(Raw!CC55&lt;3.5,(Raw!C55)/((Raw!CC55*1000)^(1/3)))</f>
        <v>467.76874481512669</v>
      </c>
      <c r="JA54" s="68">
        <f>IF(Raw!CC55&lt;3.5,(10^($IY$2*Raw!CB55))*(Raw!F55))</f>
        <v>6.539655059866907E-2</v>
      </c>
      <c r="JB54" s="68">
        <f>IF(Raw!CC55&lt;3.5,(10^($IY$2*Raw!CB55))*(Raw!G55))</f>
        <v>3.6471480090215648E-2</v>
      </c>
      <c r="JD54" s="68" t="str">
        <f t="shared" si="87"/>
        <v xml:space="preserve"> </v>
      </c>
      <c r="JE54" s="74">
        <f>IF(Raw!CC55&lt;3.5,(Raw!C55)/((Raw!CC55*1000)^(1/3)))</f>
        <v>467.76874481512669</v>
      </c>
      <c r="JF54" s="74">
        <f>IF(Raw!CC55&lt;3.5,(10^($JD$2*Raw!CB55))*(Raw!BJ55))</f>
        <v>4.0994509915721122E-2</v>
      </c>
      <c r="JG54" s="74">
        <f>IF(Raw!CC55&lt;3.5,(10^($JD$2*Raw!CB55))*(Raw!BK55))</f>
        <v>6.9577906534344286E-2</v>
      </c>
      <c r="JI54" s="68" t="str">
        <f t="shared" si="88"/>
        <v xml:space="preserve"> </v>
      </c>
      <c r="JJ54" s="74">
        <f>IF( AND( Raw!CC55&lt;3.5, ( (10^($JI$2*Raw!CB55))*(Raw!BM55) )/( (10^($JI$2*Raw!CB55))*(Raw!BL55))&lt;0.9 ),(Raw!C55)/((Raw!CC55*1000)^(1/3)) )</f>
        <v>467.76874481512669</v>
      </c>
      <c r="JK54" s="74">
        <f>IF( AND( Raw!CC55&lt;3.5, ( (10^($JI$2*Raw!CB55))*(Raw!BM55) )/( (10^($JI$2*Raw!CB55))*(Raw!BL55))&lt;0.9 ), (10^($JI$2*Raw!CB55))*(Raw!BL55) )</f>
        <v>25.233114315215754</v>
      </c>
      <c r="JL54" s="74">
        <f>IF( AND( Raw!CC55&lt;3.5, ( (10^($JI$2*Raw!CB55))*(Raw!BM55) )/( (10^($JI$2*Raw!CB55))*(Raw!BL55))&lt;0.9 ), (10^($JI$2*Raw!CB55))*(Raw!BM55) )</f>
        <v>20.84897660247978</v>
      </c>
      <c r="JN54" s="68" t="str">
        <f t="shared" si="89"/>
        <v xml:space="preserve"> </v>
      </c>
      <c r="JO54" s="74">
        <f>IF( AND( Raw!CC55&lt;3.5, ( (10^($JN$2*Raw!CB55))*(Raw!BO55) )/( (10^($JN$2*Raw!CB55))*(Raw!BN55))&lt;0.5 ),(Raw!C55)/((Raw!CC55*1000)^(1/3)))</f>
        <v>467.76874481512669</v>
      </c>
      <c r="JP54" s="74">
        <f>IF( AND( Raw!CC55&lt;3.5, ( (10^($JN$2*Raw!CB55))*(Raw!BO55) )/( (10^($JN$2*Raw!CB55))*(Raw!BN55))&lt;0.5 ),(10^($JN$2*Raw!CB55))*(Raw!BN55))</f>
        <v>4.2086435701243436</v>
      </c>
      <c r="JQ54" s="74">
        <f>IF( AND( Raw!CC55&lt;3.5, ( (10^($JN$2*Raw!CB55))*(Raw!BO55) )/( (10^($JN$2*Raw!CB55))*(Raw!BN55))&lt;0.5 ),(10^($JN$2*Raw!CB55))*(Raw!BO55))</f>
        <v>1.0066720067737367</v>
      </c>
      <c r="JS54">
        <v>1620</v>
      </c>
      <c r="JW54">
        <v>1620</v>
      </c>
      <c r="JX54">
        <v>5.12</v>
      </c>
      <c r="JY54">
        <v>5.12</v>
      </c>
      <c r="KA54">
        <v>1620</v>
      </c>
      <c r="KB54">
        <v>5.12</v>
      </c>
      <c r="KC54">
        <v>5.12</v>
      </c>
      <c r="KQ54">
        <f>Raw!CC55*1000</f>
        <v>380</v>
      </c>
      <c r="KR54">
        <f>Raw!N55</f>
        <v>2.5212265357983501</v>
      </c>
      <c r="KS54">
        <f>(1/ABS(Raw!BL55))*2</f>
        <v>6.4111773747445269E-2</v>
      </c>
      <c r="KU54">
        <f>Raw!CC55*1000</f>
        <v>380</v>
      </c>
      <c r="KV54">
        <f>Raw!N55</f>
        <v>2.5212265357983501</v>
      </c>
      <c r="KW54">
        <f>MIN(1/ABS(Raw!BN55)/2,0.8)</f>
        <v>0.10898387297235494</v>
      </c>
      <c r="KY54">
        <f>Raw!CC55*1000</f>
        <v>380</v>
      </c>
      <c r="KZ54">
        <f>Raw!CP55</f>
        <v>2.9303064636271201</v>
      </c>
      <c r="LA54">
        <f t="shared" si="66"/>
        <v>2.5212265357983501</v>
      </c>
      <c r="NJ54" s="76"/>
      <c r="NV54" s="76"/>
      <c r="OH54" s="76"/>
      <c r="OT54" s="76"/>
      <c r="PF54" s="76"/>
      <c r="PR54" s="76"/>
      <c r="QD54" s="76"/>
      <c r="QP54" s="76"/>
      <c r="RB54" s="76"/>
      <c r="RN54" s="76"/>
      <c r="RZ54" s="76"/>
      <c r="SL54" s="76"/>
      <c r="SX54" s="76"/>
      <c r="TJ54" s="76"/>
      <c r="TV54" s="76"/>
      <c r="UF54">
        <f>IF(Raw!CC55&lt;3.5,Raw!C55)</f>
        <v>3388.1221980483401</v>
      </c>
      <c r="UH54">
        <f t="shared" si="95"/>
        <v>9101.5668284217481</v>
      </c>
      <c r="UI54">
        <f>UI3</f>
        <v>1</v>
      </c>
      <c r="UK54" t="b">
        <f>IF(Raw!CC55&gt;7,Raw!C55)</f>
        <v>0</v>
      </c>
      <c r="UM54">
        <f t="shared" si="96"/>
        <v>17579.401698308877</v>
      </c>
      <c r="UN54">
        <f>UN3</f>
        <v>1</v>
      </c>
      <c r="UP54">
        <f>Raw!C55</f>
        <v>3388.1221980483401</v>
      </c>
      <c r="UR54">
        <f t="shared" si="97"/>
        <v>17594.716635231351</v>
      </c>
      <c r="US54">
        <f>US3</f>
        <v>1</v>
      </c>
      <c r="UU54" t="str">
        <f t="shared" si="98"/>
        <v xml:space="preserve"> </v>
      </c>
      <c r="UV54">
        <f>IF(AND(Raw!BL55&lt;$UU$3,Raw!BL55&gt;$UU$4),(Raw!C55)/((Raw!CC55*1000)^(1/3)))</f>
        <v>467.76874481512669</v>
      </c>
      <c r="UW54">
        <f>IF(AND(Raw!BL55&lt;$UU$3,Raw!BL55&gt;$UU$4),(10^($UU$2*Raw!CB55))*(Raw!D55))</f>
        <v>5.1018101952016275E-2</v>
      </c>
      <c r="UX54">
        <f>IF(AND(Raw!BL55&lt;$UU$3,Raw!BL55&gt;$UU$4),(10^($FM$2*Raw!CB55))*(Raw!E55))</f>
        <v>1.77788674715765E-2</v>
      </c>
      <c r="UZ54">
        <f>Raw!C55</f>
        <v>3388.1221980483401</v>
      </c>
      <c r="VA54">
        <f>((LOG10(Raw!CC56))+ABS(LOG10(MIN(Raw!CC$3:$CC253)))+0.3)/5</f>
        <v>0.25554472105776954</v>
      </c>
      <c r="VB54">
        <f>Raw!BQ55</f>
        <v>4.4000000000000004</v>
      </c>
      <c r="VE54">
        <f>(Raw!C55)/((Raw!CC55)^(1/2))</f>
        <v>5496.2599793208465</v>
      </c>
      <c r="VF54">
        <f>((LOG10(Raw!CC56))+ABS(LOG10(MIN(Raw!CC$3:$CC253)))+0.3)/5</f>
        <v>0.25554472105776954</v>
      </c>
      <c r="VG54">
        <f>Raw!BQ55</f>
        <v>4.4000000000000004</v>
      </c>
      <c r="VK54">
        <f>(Raw!C55)/((Raw!CC55)^(1/2))</f>
        <v>5496.2599793208465</v>
      </c>
      <c r="VL54">
        <f>Raw!BZ55</f>
        <v>761.428571462631</v>
      </c>
      <c r="VM54">
        <f>MIN(Raw!BL56/150,0.6)</f>
        <v>8.8928636187895996E-2</v>
      </c>
      <c r="VO54">
        <f>(Raw!C55)/((Raw!CC55)^(1/2))</f>
        <v>5496.2599793208465</v>
      </c>
      <c r="VP54">
        <f>Raw!BZ55</f>
        <v>761.428571462631</v>
      </c>
      <c r="VQ54">
        <f>MIN(Raw!BN56/50,0.6)</f>
        <v>6.0482209548134394E-2</v>
      </c>
      <c r="VS54">
        <f>(Raw!C55)/((Raw!CC55)^(1/2))</f>
        <v>5496.2599793208465</v>
      </c>
      <c r="VT54">
        <f>Raw!BZ55</f>
        <v>761.428571462631</v>
      </c>
      <c r="VU54">
        <f>(LOG10(Raw!AS56)-LOG10(MIN(Raw!AS$3:AS$200)) + 0.1)/10</f>
        <v>0.01</v>
      </c>
      <c r="VW54">
        <f>Raw!CB55</f>
        <v>44.077199999999998</v>
      </c>
      <c r="VX54">
        <f>IF(ABS((Raw!BR55)-(Raw!CJ55))=343.0818,16.89,ABS((Raw!BR55)-(Raw!CJ55)))</f>
        <v>2.6173283136849079</v>
      </c>
      <c r="VY54">
        <f>(LOG10(Raw!C56)-LOG10(MIN(Raw!C$3:C$200)))/2</f>
        <v>0.46955676328358265</v>
      </c>
      <c r="WA54" s="78">
        <v>37570</v>
      </c>
      <c r="WB54">
        <f t="shared" si="67"/>
        <v>11</v>
      </c>
      <c r="WF54">
        <v>1.17</v>
      </c>
      <c r="WG54">
        <f t="shared" si="68"/>
        <v>6.8185861746161619E-2</v>
      </c>
      <c r="WN54">
        <f t="shared" si="90"/>
        <v>10400</v>
      </c>
      <c r="WO54">
        <f t="shared" si="69"/>
        <v>0.5971732594889706</v>
      </c>
      <c r="WQ54">
        <f>Raw!BP55</f>
        <v>0.2</v>
      </c>
      <c r="WR54">
        <f>Raw!BZ55</f>
        <v>761.428571462631</v>
      </c>
      <c r="WT54">
        <f>Raw!N55</f>
        <v>2.5212265357983501</v>
      </c>
      <c r="WU54">
        <f>Raw!CP55</f>
        <v>2.9303064636271201</v>
      </c>
      <c r="WV54">
        <f t="shared" si="70"/>
        <v>0.40907992782877001</v>
      </c>
      <c r="WX54">
        <f>Raw!C55</f>
        <v>3388.1221980483401</v>
      </c>
      <c r="WY54">
        <f>Raw!BP55</f>
        <v>0.2</v>
      </c>
      <c r="WZ54">
        <f>((LOG10(Raw!CC56))+ABS(LOG10(MIN(Raw!CC$3:$CC253)))+0.3)/5</f>
        <v>0.25554472105776954</v>
      </c>
      <c r="XD54">
        <f t="shared" si="91"/>
        <v>10400</v>
      </c>
      <c r="XE54">
        <f t="shared" si="71"/>
        <v>5.9032700548024716E-2</v>
      </c>
      <c r="XG54">
        <f>(Raw!C55)/((Raw!CC55)^(1/2))</f>
        <v>5496.2599793208465</v>
      </c>
      <c r="XH54">
        <f>Raw!BP55</f>
        <v>0.2</v>
      </c>
      <c r="XL54">
        <f t="shared" si="92"/>
        <v>10400</v>
      </c>
      <c r="XM54">
        <f t="shared" si="72"/>
        <v>0.32675470281550334</v>
      </c>
      <c r="XR54">
        <f>Raw!CB55</f>
        <v>44.077199999999998</v>
      </c>
      <c r="XS54">
        <f>IF(ABS((Raw!BR55)-(Raw!CJ55))=343.0818,16.89,(Raw!BR55)-(Raw!CJ55))</f>
        <v>2.6173283136849079</v>
      </c>
      <c r="XT54">
        <f>(LOG10(Raw!C56)-LOG10(MIN(Raw!C$3:C$200)))/2</f>
        <v>0.46955676328358265</v>
      </c>
      <c r="XW54">
        <f t="shared" si="93"/>
        <v>10400</v>
      </c>
      <c r="XX54">
        <f t="shared" si="73"/>
        <v>2.0557667595607976</v>
      </c>
      <c r="YC54">
        <v>3388.1221980483401</v>
      </c>
      <c r="YD54">
        <f>Raw!CC55</f>
        <v>0.38</v>
      </c>
      <c r="YE54">
        <f>((LOG10(Raw!CC56))+ABS(LOG10(MIN(Raw!CC$3:$CC253)))+0.3)/5</f>
        <v>0.25554472105776954</v>
      </c>
      <c r="YF54">
        <v>68.434390172235993</v>
      </c>
      <c r="YG54">
        <v>4.7971076712144596</v>
      </c>
      <c r="YH54">
        <v>0.45646084070119403</v>
      </c>
      <c r="YI54">
        <v>5.0651623763598601E-2</v>
      </c>
      <c r="YJ54">
        <v>5.1891890020949998E-3</v>
      </c>
      <c r="YP54">
        <v>2</v>
      </c>
      <c r="YT54">
        <v>3388.1221980483401</v>
      </c>
      <c r="YU54">
        <v>0.38</v>
      </c>
      <c r="YV54" s="79">
        <v>4.7002306026962002E-7</v>
      </c>
      <c r="ZE54">
        <v>4065.7183091387301</v>
      </c>
      <c r="ZF54">
        <v>-3.41794539016042E-3</v>
      </c>
      <c r="ZK54">
        <f t="shared" si="94"/>
        <v>10420</v>
      </c>
      <c r="ZL54" s="81">
        <f t="shared" si="74"/>
        <v>13137.757262271609</v>
      </c>
    </row>
    <row r="55" spans="1:688">
      <c r="A55" s="37">
        <f>Raw!CC56*1000</f>
        <v>190</v>
      </c>
      <c r="B55" s="37">
        <f>Raw!N56</f>
        <v>2.43234291942822</v>
      </c>
      <c r="C55" s="37">
        <f>Raw!O56</f>
        <v>0.13367628401731199</v>
      </c>
      <c r="E55" s="37">
        <f>(Raw!C56)/((Raw!CC56*1000)^(1/2))</f>
        <v>203.48654197204925</v>
      </c>
      <c r="F55" s="37">
        <f>Raw!N56</f>
        <v>2.43234291942822</v>
      </c>
      <c r="G55" s="37">
        <f>Raw!O56</f>
        <v>0.13367628401731199</v>
      </c>
      <c r="I55" s="37">
        <f>(Raw!C56)/((Raw!CC56*1000)^(1/3))</f>
        <v>487.89678723067243</v>
      </c>
      <c r="J55" s="37">
        <f>Raw!N56</f>
        <v>2.43234291942822</v>
      </c>
      <c r="K55" s="37">
        <f>Raw!O56</f>
        <v>0.13367628401731199</v>
      </c>
      <c r="M55" s="39">
        <f>Raw!CC56*1000</f>
        <v>190</v>
      </c>
      <c r="N55" s="39">
        <f>1/(Raw!R56)</f>
        <v>3.5617391304347827</v>
      </c>
      <c r="O55" s="39">
        <f>IF(1/(Raw!R56-Raw!S56)-1/(Raw!R56+Raw!S56)&gt;0,1/(Raw!R56-Raw!S56)-1/(Raw!R56+Raw!S56),2)</f>
        <v>0.17660907448740293</v>
      </c>
      <c r="Q55" s="39">
        <f>(Raw!C56)/((Raw!CC56*1000)^(1/2))</f>
        <v>203.48654197204925</v>
      </c>
      <c r="R55" s="39">
        <f>1/(Raw!R56)</f>
        <v>3.5617391304347827</v>
      </c>
      <c r="S55" s="39">
        <f>IF(1/(Raw!R56-Raw!S56)-1/(Raw!R56+Raw!S56)&gt;0,1/(Raw!R56-Raw!S56)-1/(Raw!R56+Raw!S56),2)</f>
        <v>0.17660907448740293</v>
      </c>
      <c r="U55" s="39">
        <f>(Raw!C56)/((Raw!CC56*1000)^(1/3))</f>
        <v>487.89678723067243</v>
      </c>
      <c r="V55" s="39">
        <f>1/(Raw!R56)</f>
        <v>3.5617391304347827</v>
      </c>
      <c r="W55" s="39">
        <f>IF(1/(Raw!R56-Raw!S56)-1/(Raw!R56+Raw!S56)&gt;0,1/(Raw!R56-Raw!S56)-1/(Raw!R56+Raw!S56),2)</f>
        <v>0.17660907448740293</v>
      </c>
      <c r="Y55" s="41">
        <f>Raw!CC56*1000</f>
        <v>190</v>
      </c>
      <c r="Z55" s="41">
        <f>1/(Raw!AB56)</f>
        <v>2.6947368421052631</v>
      </c>
      <c r="AA55" s="41">
        <f>IF(1/(Raw!AB56-Raw!AC56)-1/(Raw!AB56+Raw!AC56)&gt;0,1/(Raw!AB56-Raw!AC56)-1/(Raw!AB56+Raw!AC56),5)</f>
        <v>0.24982287500107869</v>
      </c>
      <c r="AC55" s="41">
        <f>(Raw!C56)/((Raw!CC56*1000)^(1/2))</f>
        <v>203.48654197204925</v>
      </c>
      <c r="AD55" s="41">
        <f>1/(Raw!AB56)</f>
        <v>2.6947368421052631</v>
      </c>
      <c r="AE55" s="41">
        <f>IF(1/(Raw!AB56-Raw!AC56)-1/(Raw!AB56+Raw!AC56)&gt;0,1/(Raw!AB56-Raw!AC56)-1/(Raw!AB56+Raw!AC56),5)</f>
        <v>0.24982287500107869</v>
      </c>
      <c r="AG55" s="41">
        <f>(Raw!C56)/((Raw!CC56*1000)^(1/3))</f>
        <v>487.89678723067243</v>
      </c>
      <c r="AH55" s="41">
        <f>1/(Raw!AB56)</f>
        <v>2.6947368421052631</v>
      </c>
      <c r="AI55" s="41">
        <f>IF(1/(Raw!AB56-Raw!AC56)-1/(Raw!AB56+Raw!AC56)&gt;0,1/(Raw!AB56-Raw!AC56)-1/(Raw!AB56+Raw!AC56),5)</f>
        <v>0.24982287500107869</v>
      </c>
      <c r="AK55" s="43">
        <f>Raw!CC56*1000</f>
        <v>190</v>
      </c>
      <c r="AL55" s="43">
        <f>Raw!BL56</f>
        <v>13.3392954281844</v>
      </c>
      <c r="AM55" s="43">
        <f>Raw!BM56</f>
        <v>8.6425925410686109</v>
      </c>
      <c r="AO55" s="43">
        <f>(Raw!C56)/((Raw!CC56*1000)^(1/2))</f>
        <v>203.48654197204925</v>
      </c>
      <c r="AP55" s="43">
        <f>Raw!BL56</f>
        <v>13.3392954281844</v>
      </c>
      <c r="AQ55" s="43">
        <f>Raw!BM56</f>
        <v>8.6425925410686109</v>
      </c>
      <c r="AS55" s="43">
        <f>(Raw!C56)/((Raw!CC56*1000)^(1/3))</f>
        <v>487.89678723067243</v>
      </c>
      <c r="AT55" s="43">
        <f>Raw!BL56</f>
        <v>13.3392954281844</v>
      </c>
      <c r="AU55" s="43">
        <f>Raw!BM56</f>
        <v>8.6425925410686109</v>
      </c>
      <c r="AW55" s="21">
        <f>Raw!CC56*1000</f>
        <v>190</v>
      </c>
      <c r="AX55" s="21">
        <f>Raw!BN56</f>
        <v>3.0241104774067198</v>
      </c>
      <c r="AY55" s="21">
        <f>Raw!BO56</f>
        <v>0.24933598297491899</v>
      </c>
      <c r="BA55" s="21">
        <f>(Raw!C56)/((Raw!CC56*1000)^(1/2))</f>
        <v>203.48654197204925</v>
      </c>
      <c r="BB55" s="21">
        <f>Raw!BN56</f>
        <v>3.0241104774067198</v>
      </c>
      <c r="BC55" s="21">
        <f>Raw!BO56</f>
        <v>0.24933598297491899</v>
      </c>
      <c r="BE55" s="21">
        <f>(Raw!C56)/((Raw!CC56*1000)^(1/3))</f>
        <v>487.89678723067243</v>
      </c>
      <c r="BF55" s="21">
        <f>Raw!BN56</f>
        <v>3.0241104774067198</v>
      </c>
      <c r="BG55" s="21">
        <f>Raw!BO56</f>
        <v>0.24933598297491899</v>
      </c>
      <c r="BI55" s="46">
        <f>Raw!C56</f>
        <v>2804.8684149369801</v>
      </c>
      <c r="BJ55" s="46">
        <f>(Raw!C56)/(Raw!CG56)</f>
        <v>0.29487683083862282</v>
      </c>
      <c r="BK55" s="46"/>
      <c r="BM55" s="47">
        <f>Raw!CC56*1000</f>
        <v>190</v>
      </c>
      <c r="BN55" s="47">
        <f>(Raw!C56)/(Raw!CG56)</f>
        <v>0.29487683083862282</v>
      </c>
      <c r="BO55" s="47"/>
      <c r="BQ55" s="46">
        <f>(Raw!C56)/((Raw!CC56*1000)^(1/2))</f>
        <v>203.48654197204925</v>
      </c>
      <c r="BR55" s="47">
        <f>(Raw!C56)/(Raw!CG56)</f>
        <v>0.29487683083862282</v>
      </c>
      <c r="BS55" s="47"/>
      <c r="BU55" s="49">
        <f>(Raw!C56)/((Raw!CC56*1000)^(1/3))</f>
        <v>487.89678723067243</v>
      </c>
      <c r="BV55" s="49">
        <f>(Raw!C56)/(Raw!CG56)</f>
        <v>0.29487683083862282</v>
      </c>
      <c r="BW55" s="49"/>
      <c r="BY55" s="51">
        <f>Raw!C56</f>
        <v>2804.8684149369801</v>
      </c>
      <c r="BZ55" s="51">
        <f>Raw!BS56</f>
        <v>0.36199999999999999</v>
      </c>
      <c r="CA55" s="51"/>
      <c r="CG55" s="55"/>
      <c r="CH55" s="55" t="e">
        <f t="shared" si="42"/>
        <v>#N/A</v>
      </c>
      <c r="CI55" s="55" t="e">
        <f>CI3</f>
        <v>#N/A</v>
      </c>
      <c r="CK55" s="55"/>
      <c r="CL55" s="55" t="e">
        <f t="shared" si="43"/>
        <v>#N/A</v>
      </c>
      <c r="CM55" s="55" t="e">
        <f>CM3</f>
        <v>#N/A</v>
      </c>
      <c r="CO55" s="57"/>
      <c r="CP55" s="57" t="e">
        <f t="shared" si="44"/>
        <v>#N/A</v>
      </c>
      <c r="CQ55" s="57" t="e">
        <f>CQ3</f>
        <v>#N/A</v>
      </c>
      <c r="CS55" s="57"/>
      <c r="CT55" s="57" t="e">
        <f t="shared" si="45"/>
        <v>#N/A</v>
      </c>
      <c r="CU55" s="57" t="e">
        <f>CU3</f>
        <v>#N/A</v>
      </c>
      <c r="CW55" s="57"/>
      <c r="CX55" s="57" t="e">
        <f t="shared" si="46"/>
        <v>#N/A</v>
      </c>
      <c r="CY55" s="57" t="e">
        <f>CY3</f>
        <v>#N/A</v>
      </c>
      <c r="DA55" s="57"/>
      <c r="DB55" s="57" t="e">
        <f t="shared" si="47"/>
        <v>#N/A</v>
      </c>
      <c r="DC55" s="57" t="e">
        <f>DC3</f>
        <v>#N/A</v>
      </c>
      <c r="DE55" s="57"/>
      <c r="DF55" s="57" t="e">
        <f t="shared" si="48"/>
        <v>#N/A</v>
      </c>
      <c r="DG55" s="57" t="e">
        <f>DG3</f>
        <v>#N/A</v>
      </c>
      <c r="DI55" s="59">
        <f t="shared" si="75"/>
        <v>7960</v>
      </c>
      <c r="DJ55" s="59">
        <f t="shared" si="55"/>
        <v>8.9549012290628127</v>
      </c>
      <c r="DL55" s="25">
        <f t="shared" si="76"/>
        <v>7960</v>
      </c>
      <c r="DM55" s="25">
        <f t="shared" si="56"/>
        <v>10.39632790992429</v>
      </c>
      <c r="DO55" s="39">
        <f t="shared" si="57"/>
        <v>190</v>
      </c>
      <c r="DP55" s="39">
        <f t="shared" si="58"/>
        <v>3.5617391304347827</v>
      </c>
      <c r="DQ55" s="39">
        <f t="shared" si="59"/>
        <v>0.17660907448740293</v>
      </c>
      <c r="DS55" s="39">
        <f t="shared" si="60"/>
        <v>203.48654197204925</v>
      </c>
      <c r="DT55" s="39">
        <f t="shared" si="61"/>
        <v>3.5617391304347827</v>
      </c>
      <c r="DU55" s="39">
        <f t="shared" si="62"/>
        <v>0.17660907448740293</v>
      </c>
      <c r="DW55" s="39">
        <f t="shared" si="63"/>
        <v>487.89678723067243</v>
      </c>
      <c r="DX55" s="39">
        <f t="shared" si="64"/>
        <v>3.5617391304347827</v>
      </c>
      <c r="DY55" s="39">
        <f t="shared" si="65"/>
        <v>0.17660907448740293</v>
      </c>
      <c r="EA55" s="61">
        <f>Raw!N56</f>
        <v>2.43234291942822</v>
      </c>
      <c r="EB55" s="61">
        <f>Raw!O56</f>
        <v>0.13367628401731199</v>
      </c>
      <c r="EC55" s="61">
        <f>1/Raw!R56</f>
        <v>3.5617391304347827</v>
      </c>
      <c r="ED55" s="61">
        <f>1/(Raw!R56-Raw!S56)-1/(Raw!R56+Raw!S56)</f>
        <v>0.17660907448740293</v>
      </c>
      <c r="EF55" s="62">
        <f>Raw!N56</f>
        <v>2.43234291942822</v>
      </c>
      <c r="EG55" s="61">
        <f>Raw!O56</f>
        <v>0.13367628401731199</v>
      </c>
      <c r="EH55" s="61">
        <f>1/Raw!AB56</f>
        <v>2.6947368421052631</v>
      </c>
      <c r="EI55" s="61">
        <f>1/(Raw!AB56-Raw!AC56)-1/(Raw!AB56+Raw!AC56)</f>
        <v>0.24982287500107869</v>
      </c>
      <c r="EK55" s="37">
        <f>Raw!CB56</f>
        <v>-15.9499</v>
      </c>
      <c r="EL55" s="72">
        <f>(Raw!C56)/(Raw!CG56)</f>
        <v>0.29487683083862282</v>
      </c>
      <c r="EN55" s="37">
        <f>Raw!BS56</f>
        <v>0.36199999999999999</v>
      </c>
      <c r="EO55" s="72">
        <f>(Raw!C56)/(Raw!CG56)</f>
        <v>0.29487683083862282</v>
      </c>
      <c r="EQ55" s="64">
        <f>(Raw!C56)/((Raw!CC56*1000)^(1/3))</f>
        <v>487.89678723067243</v>
      </c>
      <c r="ER55" s="64">
        <f>Raw!BZ56</f>
        <v>385.10204100608797</v>
      </c>
      <c r="ET55" s="64">
        <f>Raw!BN56</f>
        <v>3.0241104774067198</v>
      </c>
      <c r="EU55" s="64">
        <f>Raw!BZ56</f>
        <v>385.10204100608797</v>
      </c>
      <c r="EW55" s="66">
        <f>Raw!AI56</f>
        <v>1.73145370172714E-6</v>
      </c>
      <c r="EX55" s="66">
        <f>Raw!BZ56</f>
        <v>385.10204100608797</v>
      </c>
      <c r="EZ55" s="73">
        <f>Raw!AI56</f>
        <v>1.73145370172714E-6</v>
      </c>
      <c r="FA55" s="66">
        <f>Raw!F56</f>
        <v>2.17567877052652E-2</v>
      </c>
      <c r="FB55" s="66">
        <f>Raw!G56</f>
        <v>5.7554516728550104E-3</v>
      </c>
      <c r="FD55" s="66">
        <f>(Raw!C56)/((Raw!CC56*1000)^(1/3))</f>
        <v>487.89678723067243</v>
      </c>
      <c r="FE55" s="66">
        <f>(Raw!BZ56)*(Raw!AI56)</f>
        <v>6.6678635444266787E-4</v>
      </c>
      <c r="FG55" s="59">
        <f>Raw!CJ56</f>
        <v>330.95392600117401</v>
      </c>
      <c r="FH55" s="59">
        <f>Raw!BR56</f>
        <v>335.488</v>
      </c>
      <c r="FJ55" s="25">
        <f>Raw!CB56</f>
        <v>-15.9499</v>
      </c>
      <c r="FK55" s="25">
        <f>(Raw!BR56)-(Raw!CJ56)</f>
        <v>4.5340739988259884</v>
      </c>
      <c r="FM55" s="68" t="str">
        <f t="shared" si="77"/>
        <v xml:space="preserve"> </v>
      </c>
      <c r="FN55" s="68">
        <f>(Raw!C56)/((Raw!CC56*1000)^(1/3))</f>
        <v>487.89678723067243</v>
      </c>
      <c r="FO55" s="68">
        <f>(10^($FM$2*Raw!CB56))*(Raw!D56)</f>
        <v>1.7992728877672091E-2</v>
      </c>
      <c r="FP55" s="68">
        <f>(10^($FM$2*Raw!CB56))*(Raw!E56)</f>
        <v>3.8322923827252805E-3</v>
      </c>
      <c r="FR55" s="68" t="str">
        <f t="shared" si="78"/>
        <v xml:space="preserve"> </v>
      </c>
      <c r="FS55" s="74">
        <f>(Raw!C56)/((Raw!CC56*1000)^(1/3))</f>
        <v>487.89678723067243</v>
      </c>
      <c r="FT55" s="68">
        <f>(10^($FR$2*Raw!CB56))*(Raw!F56)</f>
        <v>2.9005642577958731E-2</v>
      </c>
      <c r="FU55" s="68">
        <f>(10^($FR$2*Raw!CB56))*(Raw!G56)</f>
        <v>7.6730341059101769E-3</v>
      </c>
      <c r="FW55" s="68" t="str">
        <f t="shared" si="79"/>
        <v xml:space="preserve"> </v>
      </c>
      <c r="FX55" s="74">
        <f>(Raw!C56)/((Raw!CC56*1000)^(1/3))</f>
        <v>487.89678723067243</v>
      </c>
      <c r="FY55" s="74">
        <f>(10^($FW$2*Raw!CB56))*(Raw!BJ56)</f>
        <v>4.6449384387276639E-3</v>
      </c>
      <c r="FZ55" s="74">
        <f>(10^($FW$2*Raw!CB56))*(Raw!BK56)</f>
        <v>2.6598345345395071E-3</v>
      </c>
      <c r="GB55" s="68" t="str">
        <f t="shared" si="80"/>
        <v xml:space="preserve"> </v>
      </c>
      <c r="GC55" s="74">
        <f>IF(  ( (10^($FR$2*Raw!CB56))*(Raw!BM56) )/( (10^($FR$2*Raw!CB56))*(Raw!BL56))&lt;0.9,(Raw!C56)/((Raw!CC56*1000)^(1/3)) )</f>
        <v>487.89678723067243</v>
      </c>
      <c r="GD55" s="74">
        <f>IF(  ( (10^($FR$2*Raw!CB56))*(Raw!BM56) )/( (10^($FR$2*Raw!CB56))*(Raw!BL56))&lt;0.9, (10^($GB$2*Raw!CB56))*(Raw!BL56) )</f>
        <v>15.73069613729052</v>
      </c>
      <c r="GE55" s="74">
        <f>IF( ( (10^($FR$2*Raw!CB56))*(Raw!BM56) )/( (10^($FR$2*Raw!CB56))*(Raw!BL56))&lt;0.9, (10^($FR$2*Raw!CB56))*(Raw!BM56) )</f>
        <v>11.522103059933892</v>
      </c>
      <c r="GG55" s="68" t="str">
        <f t="shared" si="81"/>
        <v xml:space="preserve"> </v>
      </c>
      <c r="GH55" s="74">
        <f>IF( ( (10^($GG$2*Raw!CB56))*(Raw!BO56) )/( (10^($GG$2*Raw!CB56))*(Raw!BN56))&lt;0.5,(Raw!C56)/((Raw!CC56*1000)^(1/3)))</f>
        <v>487.89678723067243</v>
      </c>
      <c r="GI55" s="74">
        <f>IF( ( (10^($GG$2*Raw!CB56))*(Raw!BO56) )/( (10^($GG$2*Raw!CB56))*(Raw!BN56))&lt;0.5,(10^($GG$2*Raw!CB56))*(Raw!BN56))</f>
        <v>3.9178197196640485</v>
      </c>
      <c r="GJ55" s="74">
        <f>IF( ( (10^($GG$2*Raw!CB56))*(Raw!BO56) )/( (10^($GG$2*Raw!CB56))*(Raw!BN56))&lt;0.5,(10^($GG$2*Raw!CB56))*(Raw!BO56))</f>
        <v>0.32302174084547436</v>
      </c>
      <c r="GL55">
        <f>(Raw!C56)/((Raw!CC56*1000)^(1/3))</f>
        <v>487.89678723067243</v>
      </c>
      <c r="GM55" s="75">
        <f>Raw!U56</f>
        <v>0.2978515625</v>
      </c>
      <c r="GN55" s="75">
        <f>(LOG(Raw!CC56)+5)/25</f>
        <v>0.17115014403811316</v>
      </c>
      <c r="GO55">
        <f>(Raw!C56)/((Raw!CC56*1000)^(1/3))</f>
        <v>487.89678723067243</v>
      </c>
      <c r="GP55" s="75">
        <f>Raw!W56</f>
        <v>0.31005859375</v>
      </c>
      <c r="GR55">
        <f>(Raw!C56)/((Raw!CC56*1000)^(1/3))</f>
        <v>487.89678723067243</v>
      </c>
      <c r="GS55" s="75">
        <f>Raw!AE56</f>
        <v>0.41015625</v>
      </c>
      <c r="GU55">
        <f>(Raw!C56)/((Raw!CC56*1000)^(1/3))</f>
        <v>487.89678723067243</v>
      </c>
      <c r="GV55" s="75">
        <f>Raw!AG56</f>
        <v>0.625</v>
      </c>
      <c r="GX55">
        <f>(Raw!C56)/((Raw!CC56*1000)^(1/3))</f>
        <v>487.89678723067243</v>
      </c>
      <c r="GY55">
        <f>Raw!BQ56</f>
        <v>1.4</v>
      </c>
      <c r="HA55">
        <f>Raw!C56</f>
        <v>2804.8684149369801</v>
      </c>
      <c r="HB55" s="75">
        <f>Raw!U56</f>
        <v>0.2978515625</v>
      </c>
      <c r="HC55" s="4"/>
      <c r="HD55">
        <f>Raw!C56</f>
        <v>2804.8684149369801</v>
      </c>
      <c r="HE55" s="75">
        <f>Raw!W56</f>
        <v>0.31005859375</v>
      </c>
      <c r="HG55">
        <f>Raw!C56</f>
        <v>2804.8684149369801</v>
      </c>
      <c r="HH55" s="75">
        <f>Raw!AE56</f>
        <v>0.41015625</v>
      </c>
      <c r="HJ55">
        <f>Raw!C56</f>
        <v>2804.8684149369801</v>
      </c>
      <c r="HK55" s="75">
        <f>Raw!AG56</f>
        <v>0.625</v>
      </c>
      <c r="HM55">
        <f>Raw!C56</f>
        <v>2804.8684149369801</v>
      </c>
      <c r="HN55">
        <f>Raw!BQ56</f>
        <v>1.4</v>
      </c>
      <c r="HP55">
        <f>Raw!CC56*1000</f>
        <v>190</v>
      </c>
      <c r="HQ55">
        <f>Raw!N56</f>
        <v>2.43234291942822</v>
      </c>
      <c r="HR55">
        <f>MIN(ABS(Raw!CB56)/100,0.3)</f>
        <v>0.159499</v>
      </c>
      <c r="HS55" t="str">
        <f>IF( Raw!CB56&gt;0,"@rgb(255,0,0)","@rgb(0,128,255)" )</f>
        <v>@rgb(0,128,255)</v>
      </c>
      <c r="HU55" t="str">
        <f t="shared" si="82"/>
        <v xml:space="preserve"> </v>
      </c>
      <c r="HV55" t="b">
        <f>IF(Raw!CC56&gt;7,(Raw!C56)/((Raw!CC56*1000)^(1/3)))</f>
        <v>0</v>
      </c>
      <c r="HW55" t="b">
        <f>IF(Raw!CC56&gt;7,(10^($FM$2*Raw!CB56))*(Raw!D56))</f>
        <v>0</v>
      </c>
      <c r="HX55" t="b">
        <f>IF(Raw!CC56&gt;7,(10^($HU$2*Raw!CB56))*(Raw!E56))</f>
        <v>0</v>
      </c>
      <c r="IA55" t="b">
        <f>IF(Raw!CC56&gt;7,(Raw!C56)/((Raw!CC56*1000)^(1/3)))</f>
        <v>0</v>
      </c>
      <c r="IB55" t="b">
        <f>IF(Raw!CC56&gt;7,(10^($HZ$2*Raw!CB56))*(Raw!F56))</f>
        <v>0</v>
      </c>
      <c r="IC55" t="b">
        <f>IF(Raw!CC56&gt;7,(10^($HZ$2*Raw!CB56))*(Raw!G56))</f>
        <v>0</v>
      </c>
      <c r="IF55" t="b">
        <f>IF(Raw!CC56&gt;7,(Raw!C56)/((Raw!CC56*1000)^(1/3)))</f>
        <v>0</v>
      </c>
      <c r="IG55" t="b">
        <f>IF(Raw!CC56&gt;7,(10^($IE$2*Raw!CB56))*(Raw!BJ56))</f>
        <v>0</v>
      </c>
      <c r="IH55" t="b">
        <f>IF(Raw!CC56&gt;7,(10^($IE$2*Raw!CB56))*(Raw!BK56))</f>
        <v>0</v>
      </c>
      <c r="IJ55" t="str">
        <f t="shared" si="83"/>
        <v xml:space="preserve"> </v>
      </c>
      <c r="IK55" t="b">
        <f>IF(Raw!CC56&gt;7,(Raw!C56)/((Raw!CC56*1000)^(1/3)))</f>
        <v>0</v>
      </c>
      <c r="IL55" t="b">
        <f>IF(Raw!CC56&gt;7,(10^($IJ$2*Raw!CB56))*(Raw!BL56))</f>
        <v>0</v>
      </c>
      <c r="IM55" t="b">
        <f>IF(Raw!CC56&gt;7,(10^($IJ$2*Raw!CB56))*(Raw!BM56))</f>
        <v>0</v>
      </c>
      <c r="IO55" t="str">
        <f t="shared" si="84"/>
        <v xml:space="preserve"> </v>
      </c>
      <c r="IP55" t="b">
        <f>IF(Raw!CC56&gt;7,(Raw!C56)/((Raw!CC56*1000)^(1/3)))</f>
        <v>0</v>
      </c>
      <c r="IQ55" t="b">
        <f>IF(Raw!CC56&gt;7,(10^($IO$2*Raw!CB56))*(Raw!BN56))</f>
        <v>0</v>
      </c>
      <c r="IR55" t="b">
        <f>IF(Raw!CC56&gt;7,(10^($IO$2*Raw!CB56))*(Raw!BO56))</f>
        <v>0</v>
      </c>
      <c r="IT55" s="68" t="str">
        <f t="shared" si="85"/>
        <v xml:space="preserve"> </v>
      </c>
      <c r="IU55" s="68">
        <f>IF(Raw!CC56&lt;3.5,(Raw!C56)/((Raw!CC56*1000)^(1/3)))</f>
        <v>487.89678723067243</v>
      </c>
      <c r="IV55" s="68">
        <f>IF(Raw!CC56&lt;3.5,(10^($IT$2*Raw!CB56))*(Raw!D56))</f>
        <v>1.7841384748858349E-2</v>
      </c>
      <c r="IW55" s="68">
        <f>IF(Raw!CC56&lt;3.5,(10^($IT$2*Raw!CB56))*(Raw!E56))</f>
        <v>3.8000574195928769E-3</v>
      </c>
      <c r="IY55" s="68" t="str">
        <f t="shared" si="86"/>
        <v xml:space="preserve"> </v>
      </c>
      <c r="IZ55" s="74">
        <f>IF(Raw!CC56&lt;3.5,(Raw!C56)/((Raw!CC56*1000)^(1/3)))</f>
        <v>487.89678723067243</v>
      </c>
      <c r="JA55" s="68">
        <f>IF(Raw!CC56&lt;3.5,(10^($IY$2*Raw!CB56))*(Raw!F56))</f>
        <v>2.8708897787633823E-2</v>
      </c>
      <c r="JB55" s="68">
        <f>IF(Raw!CC56&lt;3.5,(10^($IY$2*Raw!CB56))*(Raw!G56))</f>
        <v>7.5945344522378114E-3</v>
      </c>
      <c r="JD55" s="68" t="str">
        <f t="shared" si="87"/>
        <v xml:space="preserve"> </v>
      </c>
      <c r="JE55" s="74">
        <f>IF(Raw!CC56&lt;3.5,(Raw!C56)/((Raw!CC56*1000)^(1/3)))</f>
        <v>487.89678723067243</v>
      </c>
      <c r="JF55" s="74">
        <f>IF(Raw!CC56&lt;3.5,(10^($JD$2*Raw!CB56))*(Raw!BJ56))</f>
        <v>4.7729060796506892E-3</v>
      </c>
      <c r="JG55" s="74">
        <f>IF(Raw!CC56&lt;3.5,(10^($JD$2*Raw!CB56))*(Raw!BK56))</f>
        <v>2.7331127394329717E-3</v>
      </c>
      <c r="JI55" s="68" t="str">
        <f t="shared" si="88"/>
        <v xml:space="preserve"> </v>
      </c>
      <c r="JJ55" s="74">
        <f>IF( AND( Raw!CC56&lt;3.5, ( (10^($JI$2*Raw!CB56))*(Raw!BM56) )/( (10^($JI$2*Raw!CB56))*(Raw!BL56))&lt;0.9 ),(Raw!C56)/((Raw!CC56*1000)^(1/3)) )</f>
        <v>487.89678723067243</v>
      </c>
      <c r="JK55" s="74">
        <f>IF( AND( Raw!CC56&lt;3.5, ( (10^($JI$2*Raw!CB56))*(Raw!BM56) )/( (10^($JI$2*Raw!CB56))*(Raw!BL56))&lt;0.9 ), (10^($JI$2*Raw!CB56))*(Raw!BL56) )</f>
        <v>14.40350481275218</v>
      </c>
      <c r="JL55" s="74">
        <f>IF( AND( Raw!CC56&lt;3.5, ( (10^($JI$2*Raw!CB56))*(Raw!BM56) )/( (10^($JI$2*Raw!CB56))*(Raw!BL56))&lt;0.9 ), (10^($JI$2*Raw!CB56))*(Raw!BM56) )</f>
        <v>9.332098830116486</v>
      </c>
      <c r="JN55" s="68" t="str">
        <f t="shared" si="89"/>
        <v xml:space="preserve"> </v>
      </c>
      <c r="JO55" s="74">
        <f>IF( AND( Raw!CC56&lt;3.5, ( (10^($JN$2*Raw!CB56))*(Raw!BO56) )/( (10^($JN$2*Raw!CB56))*(Raw!BN56))&lt;0.5 ),(Raw!C56)/((Raw!CC56*1000)^(1/3)))</f>
        <v>487.89678723067243</v>
      </c>
      <c r="JP55" s="74">
        <f>IF( AND( Raw!CC56&lt;3.5, ( (10^($JN$2*Raw!CB56))*(Raw!BO56) )/( (10^($JN$2*Raw!CB56))*(Raw!BN56))&lt;0.5 ),(10^($JN$2*Raw!CB56))*(Raw!BN56))</f>
        <v>3.120003404049978</v>
      </c>
      <c r="JQ55" s="74">
        <f>IF( AND( Raw!CC56&lt;3.5, ( (10^($JN$2*Raw!CB56))*(Raw!BO56) )/( (10^($JN$2*Raw!CB56))*(Raw!BN56))&lt;0.5 ),(10^($JN$2*Raw!CB56))*(Raw!BO56))</f>
        <v>0.25724229370779994</v>
      </c>
      <c r="JS55">
        <v>410</v>
      </c>
      <c r="JW55">
        <v>410</v>
      </c>
      <c r="JX55">
        <v>2.3676300578034701</v>
      </c>
      <c r="JY55">
        <v>2.3676300578034701</v>
      </c>
      <c r="KA55">
        <v>410</v>
      </c>
      <c r="KB55">
        <v>2.3676300578034701</v>
      </c>
      <c r="KC55">
        <v>2.3676300578034701</v>
      </c>
      <c r="KQ55">
        <f>Raw!CC56*1000</f>
        <v>190</v>
      </c>
      <c r="KR55">
        <f>Raw!N56</f>
        <v>2.43234291942822</v>
      </c>
      <c r="KS55">
        <f>(1/ABS(Raw!BL56))*2</f>
        <v>0.14993295641194285</v>
      </c>
      <c r="KU55">
        <f>Raw!CC56*1000</f>
        <v>190</v>
      </c>
      <c r="KV55">
        <f>Raw!N56</f>
        <v>2.43234291942822</v>
      </c>
      <c r="KW55">
        <f>MIN(1/ABS(Raw!BN56)/2,0.8)</f>
        <v>0.165337874967044</v>
      </c>
      <c r="KY55">
        <f>Raw!CC56*1000</f>
        <v>190</v>
      </c>
      <c r="KZ55">
        <f>Raw!CP56</f>
        <v>2.3075286017345098</v>
      </c>
      <c r="LA55">
        <f t="shared" si="66"/>
        <v>2.43234291942822</v>
      </c>
      <c r="NJ55" s="76"/>
      <c r="NV55" s="76"/>
      <c r="OH55" s="76"/>
      <c r="OT55" s="76"/>
      <c r="PF55" s="76"/>
      <c r="PR55" s="76"/>
      <c r="QD55" s="76"/>
      <c r="QP55" s="76"/>
      <c r="RB55" s="76"/>
      <c r="RN55" s="76"/>
      <c r="RZ55" s="76"/>
      <c r="SL55" s="76"/>
      <c r="SX55" s="76"/>
      <c r="TJ55" s="76"/>
      <c r="TV55" s="76"/>
      <c r="UF55">
        <f>IF(Raw!CC56&lt;3.5,Raw!C56)</f>
        <v>2804.8684149369801</v>
      </c>
      <c r="UK55" t="b">
        <f>IF(Raw!CC56&gt;7,Raw!C56)</f>
        <v>0</v>
      </c>
      <c r="UP55">
        <f>Raw!C56</f>
        <v>2804.8684149369801</v>
      </c>
      <c r="UU55" t="str">
        <f t="shared" si="98"/>
        <v xml:space="preserve"> </v>
      </c>
      <c r="UV55" t="b">
        <f>IF(AND(Raw!BL56&lt;$UU$3,Raw!BL56&gt;$UU$4),(Raw!C56)/((Raw!CC56*1000)^(1/3)))</f>
        <v>0</v>
      </c>
      <c r="UW55" t="b">
        <f>IF(AND(Raw!BL56&lt;$UU$3,Raw!BL56&gt;$UU$4),(10^($UU$2*Raw!CB56))*(Raw!D56))</f>
        <v>0</v>
      </c>
      <c r="UX55" t="b">
        <f>IF(AND(Raw!BL56&lt;$UU$3,Raw!BL56&gt;$UU$4),(10^($FM$2*Raw!CB56))*(Raw!E56))</f>
        <v>0</v>
      </c>
      <c r="UZ55">
        <f>Raw!C56</f>
        <v>2804.8684149369801</v>
      </c>
      <c r="VA55">
        <f>((LOG10(Raw!CC57))+ABS(LOG10(MIN(Raw!CC$3:$CC254)))+0.3)/5</f>
        <v>0.25554472105776954</v>
      </c>
      <c r="VB55">
        <f>Raw!BQ56</f>
        <v>1.4</v>
      </c>
      <c r="VE55">
        <f>(Raw!C56)/((Raw!CC56)^(1/2))</f>
        <v>6434.8094582312669</v>
      </c>
      <c r="VF55">
        <f>((LOG10(Raw!CC57))+ABS(LOG10(MIN(Raw!CC$3:$CC254)))+0.3)/5</f>
        <v>0.25554472105776954</v>
      </c>
      <c r="VG55">
        <f>Raw!BQ56</f>
        <v>1.4</v>
      </c>
      <c r="VK55">
        <f>(Raw!C56)/((Raw!CC56)^(1/2))</f>
        <v>6434.8094582312669</v>
      </c>
      <c r="VL55">
        <f>Raw!BZ56</f>
        <v>385.10204100608797</v>
      </c>
      <c r="VM55">
        <f>MIN(Raw!BL57/150,0.6)</f>
        <v>8.0221748277241336E-2</v>
      </c>
      <c r="VO55">
        <f>(Raw!C56)/((Raw!CC56)^(1/2))</f>
        <v>6434.8094582312669</v>
      </c>
      <c r="VP55">
        <f>Raw!BZ56</f>
        <v>385.10204100608797</v>
      </c>
      <c r="VQ55">
        <f>MIN(Raw!BN57/50,0.6)</f>
        <v>4.1899248498508207E-2</v>
      </c>
      <c r="VS55">
        <f>(Raw!C56)/((Raw!CC56)^(1/2))</f>
        <v>6434.8094582312669</v>
      </c>
      <c r="VT55">
        <f>Raw!BZ56</f>
        <v>385.10204100608797</v>
      </c>
      <c r="VU55">
        <f>(LOG10(Raw!AS57)-LOG10(MIN(Raw!AS$3:AS$200)) + 0.1)/10</f>
        <v>0.10817544617768662</v>
      </c>
      <c r="VW55">
        <f>Raw!CB56</f>
        <v>-15.9499</v>
      </c>
      <c r="VX55">
        <f>IF(ABS((Raw!BR56)-(Raw!CJ56))=343.0818,16.89,ABS((Raw!BR56)-(Raw!CJ56)))</f>
        <v>4.5340739988259884</v>
      </c>
      <c r="VY55">
        <f>(LOG10(Raw!C57)-LOG10(MIN(Raw!C$3:C$200)))/2</f>
        <v>0.42713687128192568</v>
      </c>
      <c r="WA55" s="78">
        <v>37538</v>
      </c>
      <c r="WB55">
        <f t="shared" si="67"/>
        <v>10</v>
      </c>
      <c r="WF55">
        <v>0.19</v>
      </c>
      <c r="WG55">
        <f t="shared" si="68"/>
        <v>-0.72124639904717103</v>
      </c>
      <c r="WN55">
        <f t="shared" si="90"/>
        <v>10600</v>
      </c>
      <c r="WO55">
        <f t="shared" si="69"/>
        <v>0.5887563545112886</v>
      </c>
      <c r="WQ55">
        <f>Raw!BP56</f>
        <v>0.19500000000000001</v>
      </c>
      <c r="WR55">
        <f>Raw!BZ56</f>
        <v>385.10204100608797</v>
      </c>
      <c r="WT55">
        <f>Raw!N56</f>
        <v>2.43234291942822</v>
      </c>
      <c r="WU55">
        <f>Raw!CP56</f>
        <v>2.3075286017345098</v>
      </c>
      <c r="WV55">
        <f t="shared" si="70"/>
        <v>-0.12481431769371021</v>
      </c>
      <c r="WX55">
        <f>Raw!C56</f>
        <v>2804.8684149369801</v>
      </c>
      <c r="WY55">
        <f>Raw!BP56</f>
        <v>0.19500000000000001</v>
      </c>
      <c r="WZ55">
        <f>((LOG10(Raw!CC57))+ABS(LOG10(MIN(Raw!CC$3:$CC254)))+0.3)/5</f>
        <v>0.25554472105776954</v>
      </c>
      <c r="XD55">
        <f t="shared" si="91"/>
        <v>10600</v>
      </c>
      <c r="XE55">
        <f t="shared" si="71"/>
        <v>5.9026908339005063E-2</v>
      </c>
      <c r="XG55">
        <f>(Raw!C56)/((Raw!CC56)^(1/2))</f>
        <v>6434.8094582312669</v>
      </c>
      <c r="XH55">
        <f>Raw!BP56</f>
        <v>0.19500000000000001</v>
      </c>
      <c r="XL55">
        <f t="shared" si="92"/>
        <v>10600</v>
      </c>
      <c r="XM55">
        <f t="shared" si="72"/>
        <v>0.32496687873583058</v>
      </c>
      <c r="XR55">
        <f>Raw!CB56</f>
        <v>-15.9499</v>
      </c>
      <c r="XS55">
        <f>IF(ABS((Raw!BR56)-(Raw!CJ56))=343.0818,16.89,(Raw!BR56)-(Raw!CJ56))</f>
        <v>4.5340739988259884</v>
      </c>
      <c r="XT55">
        <f>(LOG10(Raw!C57)-LOG10(MIN(Raw!C$3:C$200)))/2</f>
        <v>0.42713687128192568</v>
      </c>
      <c r="XW55">
        <f t="shared" si="93"/>
        <v>10600</v>
      </c>
      <c r="XX55">
        <f t="shared" si="73"/>
        <v>2.0083135880519141</v>
      </c>
      <c r="YC55">
        <v>2804.8684149369801</v>
      </c>
      <c r="YD55">
        <f>Raw!CC56</f>
        <v>0.19</v>
      </c>
      <c r="YE55">
        <f>((LOG10(Raw!CC57))+ABS(LOG10(MIN(Raw!CC$3:$CC254)))+0.3)/5</f>
        <v>0.25554472105776954</v>
      </c>
      <c r="YF55">
        <v>0.26529854367480998</v>
      </c>
      <c r="YG55">
        <v>2.67794974600171E-2</v>
      </c>
      <c r="YH55">
        <v>3.4683271980145802E-3</v>
      </c>
      <c r="YI55">
        <v>5.0268254137565205E-4</v>
      </c>
      <c r="YJ55" s="10" t="s">
        <v>817</v>
      </c>
      <c r="YP55">
        <v>3</v>
      </c>
      <c r="YT55">
        <v>2804.8684149369801</v>
      </c>
      <c r="YU55">
        <v>0.19</v>
      </c>
      <c r="YV55" s="79">
        <v>1.3121285662256501E-7</v>
      </c>
      <c r="ZE55">
        <v>2459.72365580521</v>
      </c>
      <c r="ZF55">
        <v>4.8508254424282403E-3</v>
      </c>
      <c r="ZK55">
        <f t="shared" si="94"/>
        <v>10620</v>
      </c>
      <c r="ZL55" s="81">
        <f t="shared" si="74"/>
        <v>13220.177111469598</v>
      </c>
    </row>
    <row r="56" spans="1:688">
      <c r="A56" s="37">
        <f>Raw!CC57*1000</f>
        <v>190</v>
      </c>
      <c r="B56" s="37">
        <f>Raw!N57</f>
        <v>5.0903809749541598</v>
      </c>
      <c r="C56" s="37">
        <f>Raw!O57</f>
        <v>0.229553817989299</v>
      </c>
      <c r="E56" s="37">
        <f>(Raw!C57)/((Raw!CC57*1000)^(1/2))</f>
        <v>167.37704934034528</v>
      </c>
      <c r="F56" s="37">
        <f>Raw!N57</f>
        <v>5.0903809749541598</v>
      </c>
      <c r="G56" s="37">
        <f>Raw!O57</f>
        <v>0.229553817989299</v>
      </c>
      <c r="I56" s="37">
        <f>(Raw!C57)/((Raw!CC57*1000)^(1/3))</f>
        <v>401.31757038026291</v>
      </c>
      <c r="J56" s="37">
        <f>Raw!N57</f>
        <v>5.0903809749541598</v>
      </c>
      <c r="K56" s="37">
        <f>Raw!O57</f>
        <v>0.229553817989299</v>
      </c>
      <c r="M56" s="39">
        <f>Raw!CC57*1000</f>
        <v>190</v>
      </c>
      <c r="N56" s="39">
        <f>1/(Raw!R57)</f>
        <v>3.8641509433962264</v>
      </c>
      <c r="O56" s="39">
        <f>IF(1/(Raw!R57-Raw!S57)-1/(Raw!R57+Raw!S57)&gt;0,1/(Raw!R57-Raw!S57)-1/(Raw!R57+Raw!S57),2)</f>
        <v>0.26888252859428485</v>
      </c>
      <c r="Q56" s="39">
        <f>(Raw!C57)/((Raw!CC57*1000)^(1/2))</f>
        <v>167.37704934034528</v>
      </c>
      <c r="R56" s="39">
        <f>1/(Raw!R57)</f>
        <v>3.8641509433962264</v>
      </c>
      <c r="S56" s="39">
        <f>IF(1/(Raw!R57-Raw!S57)-1/(Raw!R57+Raw!S57)&gt;0,1/(Raw!R57-Raw!S57)-1/(Raw!R57+Raw!S57),2)</f>
        <v>0.26888252859428485</v>
      </c>
      <c r="U56" s="39">
        <f>(Raw!C57)/((Raw!CC57*1000)^(1/3))</f>
        <v>401.31757038026291</v>
      </c>
      <c r="V56" s="39">
        <f>1/(Raw!R57)</f>
        <v>3.8641509433962264</v>
      </c>
      <c r="W56" s="39">
        <f>IF(1/(Raw!R57-Raw!S57)-1/(Raw!R57+Raw!S57)&gt;0,1/(Raw!R57-Raw!S57)-1/(Raw!R57+Raw!S57),2)</f>
        <v>0.26888252859428485</v>
      </c>
      <c r="Y56" s="41">
        <f>Raw!CC57*1000</f>
        <v>190</v>
      </c>
      <c r="Z56" s="41">
        <f>1/(Raw!AB57)</f>
        <v>4.2666666666666666</v>
      </c>
      <c r="AA56" s="41">
        <f>IF(1/(Raw!AB57-Raw!AC57)-1/(Raw!AB57+Raw!AC57)&gt;0,1/(Raw!AB57-Raw!AC57)-1/(Raw!AB57+Raw!AC57),5)</f>
        <v>3.0302460828164191</v>
      </c>
      <c r="AC56" s="41">
        <f>(Raw!C57)/((Raw!CC57*1000)^(1/2))</f>
        <v>167.37704934034528</v>
      </c>
      <c r="AD56" s="41">
        <f>1/(Raw!AB57)</f>
        <v>4.2666666666666666</v>
      </c>
      <c r="AE56" s="41">
        <f>IF(1/(Raw!AB57-Raw!AC57)-1/(Raw!AB57+Raw!AC57)&gt;0,1/(Raw!AB57-Raw!AC57)-1/(Raw!AB57+Raw!AC57),5)</f>
        <v>3.0302460828164191</v>
      </c>
      <c r="AG56" s="41">
        <f>(Raw!C57)/((Raw!CC57*1000)^(1/3))</f>
        <v>401.31757038026291</v>
      </c>
      <c r="AH56" s="41">
        <f>1/(Raw!AB57)</f>
        <v>4.2666666666666666</v>
      </c>
      <c r="AI56" s="41">
        <f>IF(1/(Raw!AB57-Raw!AC57)-1/(Raw!AB57+Raw!AC57)&gt;0,1/(Raw!AB57-Raw!AC57)-1/(Raw!AB57+Raw!AC57),5)</f>
        <v>3.0302460828164191</v>
      </c>
      <c r="AK56" s="43">
        <f>Raw!CC57*1000</f>
        <v>190</v>
      </c>
      <c r="AL56" s="43">
        <f>Raw!BL57</f>
        <v>12.033262241586201</v>
      </c>
      <c r="AM56" s="43">
        <f>Raw!BM57</f>
        <v>8.6869265233946802</v>
      </c>
      <c r="AO56" s="43">
        <f>(Raw!C57)/((Raw!CC57*1000)^(1/2))</f>
        <v>167.37704934034528</v>
      </c>
      <c r="AP56" s="43">
        <f>Raw!BL57</f>
        <v>12.033262241586201</v>
      </c>
      <c r="AQ56" s="43">
        <f>Raw!BM57</f>
        <v>8.6869265233946802</v>
      </c>
      <c r="AS56" s="43">
        <f>(Raw!C57)/((Raw!CC57*1000)^(1/3))</f>
        <v>401.31757038026291</v>
      </c>
      <c r="AT56" s="43">
        <f>Raw!BL57</f>
        <v>12.033262241586201</v>
      </c>
      <c r="AU56" s="43">
        <f>Raw!BM57</f>
        <v>8.6869265233946802</v>
      </c>
      <c r="AW56" s="21">
        <f>Raw!CC57*1000</f>
        <v>190</v>
      </c>
      <c r="AX56" s="21">
        <f>Raw!BN57</f>
        <v>2.0949624249254102</v>
      </c>
      <c r="AY56" s="21">
        <f>Raw!BO57</f>
        <v>0.21054723571907699</v>
      </c>
      <c r="BA56" s="21">
        <f>(Raw!C57)/((Raw!CC57*1000)^(1/2))</f>
        <v>167.37704934034528</v>
      </c>
      <c r="BB56" s="21">
        <f>Raw!BN57</f>
        <v>2.0949624249254102</v>
      </c>
      <c r="BC56" s="21">
        <f>Raw!BO57</f>
        <v>0.21054723571907699</v>
      </c>
      <c r="BE56" s="21">
        <f>(Raw!C57)/((Raw!CC57*1000)^(1/3))</f>
        <v>401.31757038026291</v>
      </c>
      <c r="BF56" s="21">
        <f>Raw!BN57</f>
        <v>2.0949624249254102</v>
      </c>
      <c r="BG56" s="21">
        <f>Raw!BO57</f>
        <v>0.21054723571907699</v>
      </c>
      <c r="BI56" s="46">
        <f>Raw!C57</f>
        <v>2307.1334080883298</v>
      </c>
      <c r="BJ56" s="46">
        <f>(Raw!C57)/(Raw!CG57)</f>
        <v>0.31001523892613947</v>
      </c>
      <c r="BK56" s="46"/>
      <c r="BM56" s="47">
        <f>Raw!CC57*1000</f>
        <v>190</v>
      </c>
      <c r="BN56" s="47">
        <f>(Raw!C57)/(Raw!CG57)</f>
        <v>0.31001523892613947</v>
      </c>
      <c r="BO56" s="47"/>
      <c r="BQ56" s="46">
        <f>(Raw!C57)/((Raw!CC57*1000)^(1/2))</f>
        <v>167.37704934034528</v>
      </c>
      <c r="BR56" s="47">
        <f>(Raw!C57)/(Raw!CG57)</f>
        <v>0.31001523892613947</v>
      </c>
      <c r="BS56" s="47"/>
      <c r="BU56" s="49">
        <f>(Raw!C57)/((Raw!CC57*1000)^(1/3))</f>
        <v>401.31757038026291</v>
      </c>
      <c r="BV56" s="49">
        <f>(Raw!C57)/(Raw!CG57)</f>
        <v>0.31001523892613947</v>
      </c>
      <c r="BW56" s="49"/>
      <c r="BY56" s="51">
        <f>Raw!C57</f>
        <v>2307.1334080883298</v>
      </c>
      <c r="BZ56" s="51">
        <f>Raw!BS57</f>
        <v>0.33900000000000002</v>
      </c>
      <c r="CA56" s="51"/>
      <c r="CG56" s="55"/>
      <c r="CH56" s="55" t="e">
        <f t="shared" si="42"/>
        <v>#N/A</v>
      </c>
      <c r="CI56" s="55" t="e">
        <f>CI3</f>
        <v>#N/A</v>
      </c>
      <c r="CK56" s="55"/>
      <c r="CL56" s="55" t="e">
        <f t="shared" si="43"/>
        <v>#N/A</v>
      </c>
      <c r="CM56" s="55" t="e">
        <f>CM3</f>
        <v>#N/A</v>
      </c>
      <c r="CO56" s="57"/>
      <c r="CP56" s="57" t="e">
        <f t="shared" si="44"/>
        <v>#N/A</v>
      </c>
      <c r="CQ56" s="57" t="e">
        <f>CQ3</f>
        <v>#N/A</v>
      </c>
      <c r="CS56" s="57"/>
      <c r="CT56" s="57" t="e">
        <f t="shared" si="45"/>
        <v>#N/A</v>
      </c>
      <c r="CU56" s="57" t="e">
        <f>CU3</f>
        <v>#N/A</v>
      </c>
      <c r="CW56" s="57"/>
      <c r="CX56" s="57" t="e">
        <f t="shared" si="46"/>
        <v>#N/A</v>
      </c>
      <c r="CY56" s="57" t="e">
        <f>CY3</f>
        <v>#N/A</v>
      </c>
      <c r="DA56" s="57"/>
      <c r="DB56" s="57" t="e">
        <f t="shared" si="47"/>
        <v>#N/A</v>
      </c>
      <c r="DC56" s="57" t="e">
        <f>DC3</f>
        <v>#N/A</v>
      </c>
      <c r="DE56" s="57"/>
      <c r="DF56" s="57" t="e">
        <f t="shared" si="48"/>
        <v>#N/A</v>
      </c>
      <c r="DG56" s="57" t="e">
        <f>DG3</f>
        <v>#N/A</v>
      </c>
      <c r="DI56" s="59">
        <f t="shared" si="75"/>
        <v>8110</v>
      </c>
      <c r="DJ56" s="59">
        <f t="shared" si="55"/>
        <v>9.0050946308466955</v>
      </c>
      <c r="DL56" s="25">
        <f t="shared" si="76"/>
        <v>8110</v>
      </c>
      <c r="DM56" s="25">
        <f t="shared" si="56"/>
        <v>10.443314852712197</v>
      </c>
      <c r="DO56" s="39">
        <f t="shared" si="57"/>
        <v>190</v>
      </c>
      <c r="DP56" s="39">
        <f t="shared" si="58"/>
        <v>3.8641509433962264</v>
      </c>
      <c r="DQ56" s="39">
        <f t="shared" si="59"/>
        <v>0.26888252859428485</v>
      </c>
      <c r="DS56" s="39">
        <f t="shared" si="60"/>
        <v>167.37704934034528</v>
      </c>
      <c r="DT56" s="39">
        <f t="shared" si="61"/>
        <v>3.8641509433962264</v>
      </c>
      <c r="DU56" s="39">
        <f t="shared" si="62"/>
        <v>0.26888252859428485</v>
      </c>
      <c r="DW56" s="39">
        <f t="shared" si="63"/>
        <v>401.31757038026291</v>
      </c>
      <c r="DX56" s="39">
        <f t="shared" si="64"/>
        <v>3.8641509433962264</v>
      </c>
      <c r="DY56" s="39">
        <f t="shared" si="65"/>
        <v>0.26888252859428485</v>
      </c>
      <c r="EA56" s="61">
        <f>Raw!N57</f>
        <v>5.0903809749541598</v>
      </c>
      <c r="EB56" s="61">
        <f>Raw!O57</f>
        <v>0.229553817989299</v>
      </c>
      <c r="EC56" s="61">
        <f>1/Raw!R57</f>
        <v>3.8641509433962264</v>
      </c>
      <c r="ED56" s="61">
        <f>1/(Raw!R57-Raw!S57)-1/(Raw!R57+Raw!S57)</f>
        <v>0.26888252859428485</v>
      </c>
      <c r="EF56" s="62">
        <f>Raw!N57</f>
        <v>5.0903809749541598</v>
      </c>
      <c r="EG56" s="61">
        <f>Raw!O57</f>
        <v>0.229553817989299</v>
      </c>
      <c r="EH56" s="61">
        <f>1/Raw!AB57</f>
        <v>4.2666666666666666</v>
      </c>
      <c r="EI56" s="61">
        <f>1/(Raw!AB57-Raw!AC57)-1/(Raw!AB57+Raw!AC57)</f>
        <v>3.0302460828164191</v>
      </c>
      <c r="EK56" s="37">
        <f>Raw!CB57</f>
        <v>2.8519999999999999</v>
      </c>
      <c r="EL56" s="72">
        <f>(Raw!C57)/(Raw!CG57)</f>
        <v>0.31001523892613947</v>
      </c>
      <c r="EN56" s="37">
        <f>Raw!BS57</f>
        <v>0.33900000000000002</v>
      </c>
      <c r="EO56" s="72">
        <f>(Raw!C57)/(Raw!CG57)</f>
        <v>0.31001523892613947</v>
      </c>
      <c r="EQ56" s="64">
        <f>(Raw!C57)/((Raw!CC57*1000)^(1/3))</f>
        <v>401.31757038026291</v>
      </c>
      <c r="ER56" s="64">
        <f>Raw!BZ57</f>
        <v>358.07740902900701</v>
      </c>
      <c r="ET56" s="64">
        <f>Raw!BN57</f>
        <v>2.0949624249254102</v>
      </c>
      <c r="EU56" s="64">
        <f>Raw!BZ57</f>
        <v>358.07740902900701</v>
      </c>
      <c r="EW56" s="66">
        <f>Raw!AI57</f>
        <v>7.4193534523510898E-6</v>
      </c>
      <c r="EX56" s="66">
        <f>Raw!BZ57</f>
        <v>358.07740902900701</v>
      </c>
      <c r="EZ56" s="73">
        <f>Raw!AI57</f>
        <v>7.4193534523510898E-6</v>
      </c>
      <c r="FA56" s="66">
        <f>Raw!F57</f>
        <v>3.9262015229883498E-2</v>
      </c>
      <c r="FB56" s="66">
        <f>Raw!G57</f>
        <v>1.6253344630160298E-2</v>
      </c>
      <c r="FD56" s="66">
        <f>(Raw!C57)/((Raw!CC57*1000)^(1/3))</f>
        <v>401.31757038026291</v>
      </c>
      <c r="FE56" s="66">
        <f>(Raw!BZ57)*(Raw!AI57)</f>
        <v>2.6567028608882963E-3</v>
      </c>
      <c r="FG56" s="59">
        <f>Raw!CJ57</f>
        <v>8.8223411480545906</v>
      </c>
      <c r="FH56" s="59">
        <f>Raw!BR57</f>
        <v>7.6580000000000004</v>
      </c>
      <c r="FJ56" s="25">
        <f>Raw!CB57</f>
        <v>2.8519999999999999</v>
      </c>
      <c r="FK56" s="25">
        <f>(Raw!BR57)-(Raw!CJ57)</f>
        <v>-1.1643411480545902</v>
      </c>
      <c r="FM56" s="68" t="str">
        <f t="shared" si="77"/>
        <v xml:space="preserve"> </v>
      </c>
      <c r="FN56" s="68">
        <f>(Raw!C57)/((Raw!CC57*1000)^(1/3))</f>
        <v>401.31757038026291</v>
      </c>
      <c r="FO56" s="68">
        <f>(10^($FM$2*Raw!CB57))*(Raw!D57)</f>
        <v>2.4231540160081458E-2</v>
      </c>
      <c r="FP56" s="68">
        <f>(10^($FM$2*Raw!CB57))*(Raw!E57)</f>
        <v>7.7208861482100577E-3</v>
      </c>
      <c r="FR56" s="68" t="str">
        <f t="shared" si="78"/>
        <v xml:space="preserve"> </v>
      </c>
      <c r="FS56" s="74">
        <f>(Raw!C57)/((Raw!CC57*1000)^(1/3))</f>
        <v>401.31757038026291</v>
      </c>
      <c r="FT56" s="68">
        <f>(10^($FR$2*Raw!CB57))*(Raw!F57)</f>
        <v>3.7294211307004645E-2</v>
      </c>
      <c r="FU56" s="68">
        <f>(10^($FR$2*Raw!CB57))*(Raw!G57)</f>
        <v>1.5438730425161777E-2</v>
      </c>
      <c r="FW56" s="68" t="str">
        <f t="shared" si="79"/>
        <v xml:space="preserve"> </v>
      </c>
      <c r="FX56" s="74">
        <f>(Raw!C57)/((Raw!CC57*1000)^(1/3))</f>
        <v>401.31757038026291</v>
      </c>
      <c r="FY56" s="74">
        <f>(10^($FW$2*Raw!CB57))*(Raw!BJ57)</f>
        <v>5.3939594403977888E-3</v>
      </c>
      <c r="FZ56" s="74">
        <f>(10^($FW$2*Raw!CB57))*(Raw!BK57)</f>
        <v>5.4023617915707166E-3</v>
      </c>
      <c r="GB56" s="68" t="str">
        <f t="shared" si="80"/>
        <v xml:space="preserve"> </v>
      </c>
      <c r="GC56" s="74">
        <f>IF(  ( (10^($FR$2*Raw!CB57))*(Raw!BM57) )/( (10^($FR$2*Raw!CB57))*(Raw!BL57))&lt;0.9,(Raw!C57)/((Raw!CC57*1000)^(1/3)) )</f>
        <v>401.31757038026291</v>
      </c>
      <c r="GD56" s="74">
        <f>IF(  ( (10^($FR$2*Raw!CB57))*(Raw!BM57) )/( (10^($FR$2*Raw!CB57))*(Raw!BL57))&lt;0.9, (10^($GB$2*Raw!CB57))*(Raw!BL57) )</f>
        <v>11.68363285791424</v>
      </c>
      <c r="GE56" s="74">
        <f>IF( ( (10^($FR$2*Raw!CB57))*(Raw!BM57) )/( (10^($FR$2*Raw!CB57))*(Raw!BL57))&lt;0.9, (10^($FR$2*Raw!CB57))*(Raw!BM57) )</f>
        <v>8.2515395981335047</v>
      </c>
      <c r="GG56" s="68" t="str">
        <f t="shared" si="81"/>
        <v xml:space="preserve"> </v>
      </c>
      <c r="GH56" s="74">
        <f>IF( ( (10^($GG$2*Raw!CB57))*(Raw!BO57) )/( (10^($GG$2*Raw!CB57))*(Raw!BN57))&lt;0.5,(Raw!C57)/((Raw!CC57*1000)^(1/3)))</f>
        <v>401.31757038026291</v>
      </c>
      <c r="GI56" s="74">
        <f>IF( ( (10^($GG$2*Raw!CB57))*(Raw!BO57) )/( (10^($GG$2*Raw!CB57))*(Raw!BN57))&lt;0.5,(10^($GG$2*Raw!CB57))*(Raw!BN57))</f>
        <v>2.0001825675843317</v>
      </c>
      <c r="GJ56" s="74">
        <f>IF( ( (10^($GG$2*Raw!CB57))*(Raw!BO57) )/( (10^($GG$2*Raw!CB57))*(Raw!BN57))&lt;0.5,(10^($GG$2*Raw!CB57))*(Raw!BO57))</f>
        <v>0.20102170116648327</v>
      </c>
      <c r="GL56">
        <f>(Raw!C57)/((Raw!CC57*1000)^(1/3))</f>
        <v>401.31757038026291</v>
      </c>
      <c r="GM56" s="75">
        <f>Raw!U57</f>
        <v>0.302734375</v>
      </c>
      <c r="GN56" s="75">
        <f>(LOG(Raw!CC57)+5)/25</f>
        <v>0.17115014403811316</v>
      </c>
      <c r="GO56">
        <f>(Raw!C57)/((Raw!CC57*1000)^(1/3))</f>
        <v>401.31757038026291</v>
      </c>
      <c r="GP56" s="75">
        <f>Raw!W57</f>
        <v>0.32470703125</v>
      </c>
      <c r="GR56">
        <f>(Raw!C57)/((Raw!CC57*1000)^(1/3))</f>
        <v>401.31757038026291</v>
      </c>
      <c r="GS56" s="75">
        <f>Raw!AE57</f>
        <v>0.3125</v>
      </c>
      <c r="GU56">
        <f>(Raw!C57)/((Raw!CC57*1000)^(1/3))</f>
        <v>401.31757038026291</v>
      </c>
      <c r="GV56" s="75">
        <f>Raw!AG57</f>
        <v>0.44921875</v>
      </c>
      <c r="GX56">
        <f>(Raw!C57)/((Raw!CC57*1000)^(1/3))</f>
        <v>401.31757038026291</v>
      </c>
      <c r="GY56">
        <f>Raw!BQ57</f>
        <v>2.5</v>
      </c>
      <c r="HA56">
        <f>Raw!C57</f>
        <v>2307.1334080883298</v>
      </c>
      <c r="HB56" s="75">
        <f>Raw!U57</f>
        <v>0.302734375</v>
      </c>
      <c r="HC56" s="4"/>
      <c r="HD56">
        <f>Raw!C57</f>
        <v>2307.1334080883298</v>
      </c>
      <c r="HE56" s="75">
        <f>Raw!W57</f>
        <v>0.32470703125</v>
      </c>
      <c r="HG56">
        <f>Raw!C57</f>
        <v>2307.1334080883298</v>
      </c>
      <c r="HH56" s="75">
        <f>Raw!AE57</f>
        <v>0.3125</v>
      </c>
      <c r="HJ56">
        <f>Raw!C57</f>
        <v>2307.1334080883298</v>
      </c>
      <c r="HK56" s="75">
        <f>Raw!AG57</f>
        <v>0.44921875</v>
      </c>
      <c r="HM56">
        <f>Raw!C57</f>
        <v>2307.1334080883298</v>
      </c>
      <c r="HN56">
        <f>Raw!BQ57</f>
        <v>2.5</v>
      </c>
      <c r="HP56">
        <f>Raw!CC57*1000</f>
        <v>190</v>
      </c>
      <c r="HQ56">
        <f>Raw!N57</f>
        <v>5.0903809749541598</v>
      </c>
      <c r="HR56">
        <f>MIN(ABS(Raw!CB57)/100,0.3)</f>
        <v>2.852E-2</v>
      </c>
      <c r="HS56" t="str">
        <f>IF( Raw!CB57&gt;0,"@rgb(255,0,0)","@rgb(0,128,255)" )</f>
        <v>@rgb(255,0,0)</v>
      </c>
      <c r="HU56" t="str">
        <f t="shared" si="82"/>
        <v xml:space="preserve"> </v>
      </c>
      <c r="HV56" t="b">
        <f>IF(Raw!CC57&gt;7,(Raw!C57)/((Raw!CC57*1000)^(1/3)))</f>
        <v>0</v>
      </c>
      <c r="HW56" t="b">
        <f>IF(Raw!CC57&gt;7,(10^($FM$2*Raw!CB57))*(Raw!D57))</f>
        <v>0</v>
      </c>
      <c r="HX56" t="b">
        <f>IF(Raw!CC57&gt;7,(10^($HU$2*Raw!CB57))*(Raw!E57))</f>
        <v>0</v>
      </c>
      <c r="IA56" t="b">
        <f>IF(Raw!CC57&gt;7,(Raw!C57)/((Raw!CC57*1000)^(1/3)))</f>
        <v>0</v>
      </c>
      <c r="IB56" t="b">
        <f>IF(Raw!CC57&gt;7,(10^($HZ$2*Raw!CB57))*(Raw!F57))</f>
        <v>0</v>
      </c>
      <c r="IC56" t="b">
        <f>IF(Raw!CC57&gt;7,(10^($HZ$2*Raw!CB57))*(Raw!G57))</f>
        <v>0</v>
      </c>
      <c r="IF56" t="b">
        <f>IF(Raw!CC57&gt;7,(Raw!C57)/((Raw!CC57*1000)^(1/3)))</f>
        <v>0</v>
      </c>
      <c r="IG56" t="b">
        <f>IF(Raw!CC57&gt;7,(10^($IE$2*Raw!CB57))*(Raw!BJ57))</f>
        <v>0</v>
      </c>
      <c r="IH56" t="b">
        <f>IF(Raw!CC57&gt;7,(10^($IE$2*Raw!CB57))*(Raw!BK57))</f>
        <v>0</v>
      </c>
      <c r="IJ56" t="str">
        <f t="shared" si="83"/>
        <v xml:space="preserve"> </v>
      </c>
      <c r="IK56" t="b">
        <f>IF(Raw!CC57&gt;7,(Raw!C57)/((Raw!CC57*1000)^(1/3)))</f>
        <v>0</v>
      </c>
      <c r="IL56" t="b">
        <f>IF(Raw!CC57&gt;7,(10^($IJ$2*Raw!CB57))*(Raw!BL57))</f>
        <v>0</v>
      </c>
      <c r="IM56" t="b">
        <f>IF(Raw!CC57&gt;7,(10^($IJ$2*Raw!CB57))*(Raw!BM57))</f>
        <v>0</v>
      </c>
      <c r="IO56" t="str">
        <f t="shared" si="84"/>
        <v xml:space="preserve"> </v>
      </c>
      <c r="IP56" t="b">
        <f>IF(Raw!CC57&gt;7,(Raw!C57)/((Raw!CC57*1000)^(1/3)))</f>
        <v>0</v>
      </c>
      <c r="IQ56" t="b">
        <f>IF(Raw!CC57&gt;7,(10^($IO$2*Raw!CB57))*(Raw!BN57))</f>
        <v>0</v>
      </c>
      <c r="IR56" t="b">
        <f>IF(Raw!CC57&gt;7,(10^($IO$2*Raw!CB57))*(Raw!BO57))</f>
        <v>0</v>
      </c>
      <c r="IT56" s="68" t="str">
        <f t="shared" si="85"/>
        <v xml:space="preserve"> </v>
      </c>
      <c r="IU56" s="68">
        <f>IF(Raw!CC57&lt;3.5,(Raw!C57)/((Raw!CC57*1000)^(1/3)))</f>
        <v>401.31757038026291</v>
      </c>
      <c r="IV56" s="68">
        <f>IF(Raw!CC57&lt;3.5,(10^($IT$2*Raw!CB57))*(Raw!D57))</f>
        <v>2.4268167222284719E-2</v>
      </c>
      <c r="IW56" s="68">
        <f>IF(Raw!CC57&lt;3.5,(10^($IT$2*Raw!CB57))*(Raw!E57))</f>
        <v>7.7325566146907911E-3</v>
      </c>
      <c r="IY56" s="68" t="str">
        <f t="shared" si="86"/>
        <v xml:space="preserve"> </v>
      </c>
      <c r="IZ56" s="74">
        <f>IF(Raw!CC57&lt;3.5,(Raw!C57)/((Raw!CC57*1000)^(1/3)))</f>
        <v>401.31757038026291</v>
      </c>
      <c r="JA56" s="68">
        <f>IF(Raw!CC57&lt;3.5,(10^($IY$2*Raw!CB57))*(Raw!F57))</f>
        <v>3.7362849210470638E-2</v>
      </c>
      <c r="JB56" s="68">
        <f>IF(Raw!CC57&lt;3.5,(10^($IY$2*Raw!CB57))*(Raw!G57))</f>
        <v>1.5467144542297449E-2</v>
      </c>
      <c r="JD56" s="68" t="str">
        <f t="shared" si="87"/>
        <v xml:space="preserve"> </v>
      </c>
      <c r="JE56" s="74">
        <f>IF(Raw!CC57&lt;3.5,(Raw!C57)/((Raw!CC57*1000)^(1/3)))</f>
        <v>401.31757038026291</v>
      </c>
      <c r="JF56" s="74">
        <f>IF(Raw!CC57&lt;3.5,(10^($JD$2*Raw!CB57))*(Raw!BJ57))</f>
        <v>5.367810759007577E-3</v>
      </c>
      <c r="JG56" s="74">
        <f>IF(Raw!CC57&lt;3.5,(10^($JD$2*Raw!CB57))*(Raw!BK57))</f>
        <v>5.376172377504226E-3</v>
      </c>
      <c r="JI56" s="68" t="str">
        <f t="shared" si="88"/>
        <v xml:space="preserve"> </v>
      </c>
      <c r="JJ56" s="74">
        <f>IF( AND( Raw!CC57&lt;3.5, ( (10^($JI$2*Raw!CB57))*(Raw!BM57) )/( (10^($JI$2*Raw!CB57))*(Raw!BL57))&lt;0.9 ),(Raw!C57)/((Raw!CC57*1000)^(1/3)) )</f>
        <v>401.31757038026291</v>
      </c>
      <c r="JK56" s="74">
        <f>IF( AND( Raw!CC57&lt;3.5, ( (10^($JI$2*Raw!CB57))*(Raw!BM57) )/( (10^($JI$2*Raw!CB57))*(Raw!BL57))&lt;0.9 ), (10^($JI$2*Raw!CB57))*(Raw!BL57) )</f>
        <v>11.869234257979965</v>
      </c>
      <c r="JL56" s="74">
        <f>IF( AND( Raw!CC57&lt;3.5, ( (10^($JI$2*Raw!CB57))*(Raw!BM57) )/( (10^($JI$2*Raw!CB57))*(Raw!BL57))&lt;0.9 ), (10^($JI$2*Raw!CB57))*(Raw!BM57) )</f>
        <v>8.5685131611026506</v>
      </c>
      <c r="JN56" s="68" t="str">
        <f t="shared" si="89"/>
        <v xml:space="preserve"> </v>
      </c>
      <c r="JO56" s="74">
        <f>IF( AND( Raw!CC57&lt;3.5, ( (10^($JN$2*Raw!CB57))*(Raw!BO57) )/( (10^($JN$2*Raw!CB57))*(Raw!BN57))&lt;0.5 ),(Raw!C57)/((Raw!CC57*1000)^(1/3)))</f>
        <v>401.31757038026291</v>
      </c>
      <c r="JP56" s="74">
        <f>IF( AND( Raw!CC57&lt;3.5, ( (10^($JN$2*Raw!CB57))*(Raw!BO57) )/( (10^($JN$2*Raw!CB57))*(Raw!BN57))&lt;0.5 ),(10^($JN$2*Raw!CB57))*(Raw!BN57))</f>
        <v>2.0833010747375771</v>
      </c>
      <c r="JQ56" s="74">
        <f>IF( AND( Raw!CC57&lt;3.5, ( (10^($JN$2*Raw!CB57))*(Raw!BO57) )/( (10^($JN$2*Raw!CB57))*(Raw!BN57))&lt;0.5 ),(10^($JN$2*Raw!CB57))*(Raw!BO57))</f>
        <v>0.20937525047600619</v>
      </c>
      <c r="JS56">
        <v>1170</v>
      </c>
      <c r="JW56">
        <v>1170</v>
      </c>
      <c r="JX56">
        <v>6.6064516129032302</v>
      </c>
      <c r="JY56">
        <v>6.6064516129032302</v>
      </c>
      <c r="KA56">
        <v>1170</v>
      </c>
      <c r="KB56">
        <v>6.6064516129032302</v>
      </c>
      <c r="KC56">
        <v>6.6064516129032302</v>
      </c>
      <c r="KQ56">
        <f>Raw!CC57*1000</f>
        <v>190</v>
      </c>
      <c r="KR56">
        <f>Raw!N57</f>
        <v>5.0903809749541598</v>
      </c>
      <c r="KS56">
        <f>(1/ABS(Raw!BL57))*2</f>
        <v>0.16620596807805993</v>
      </c>
      <c r="KU56">
        <f>Raw!CC57*1000</f>
        <v>190</v>
      </c>
      <c r="KV56">
        <f>Raw!N57</f>
        <v>5.0903809749541598</v>
      </c>
      <c r="KW56">
        <f>MIN(1/ABS(Raw!BN57)/2,0.8)</f>
        <v>0.23866776513559768</v>
      </c>
      <c r="KY56">
        <f>Raw!CC57*1000</f>
        <v>190</v>
      </c>
      <c r="KZ56">
        <f>Raw!CP57</f>
        <v>5.1376449854240498</v>
      </c>
      <c r="LA56">
        <f t="shared" si="66"/>
        <v>5.0903809749541598</v>
      </c>
      <c r="NJ56" s="76"/>
      <c r="NV56" s="76"/>
      <c r="OH56" s="76"/>
      <c r="OT56" s="76"/>
      <c r="PF56" s="76"/>
      <c r="PR56" s="76"/>
      <c r="QD56" s="76"/>
      <c r="QP56" s="76"/>
      <c r="RB56" s="76"/>
      <c r="RN56" s="76"/>
      <c r="RZ56" s="76"/>
      <c r="SL56" s="76"/>
      <c r="SX56" s="76"/>
      <c r="TJ56" s="76"/>
      <c r="TV56" s="76"/>
      <c r="UF56">
        <f>IF(Raw!CC57&lt;3.5,Raw!C57)</f>
        <v>2307.1334080883298</v>
      </c>
      <c r="UK56" t="b">
        <f>IF(Raw!CC57&gt;7,Raw!C57)</f>
        <v>0</v>
      </c>
      <c r="UP56">
        <f>Raw!C57</f>
        <v>2307.1334080883298</v>
      </c>
      <c r="UU56" t="str">
        <f t="shared" si="98"/>
        <v xml:space="preserve"> </v>
      </c>
      <c r="UV56" t="b">
        <f>IF(AND(Raw!BL57&lt;$UU$3,Raw!BL57&gt;$UU$4),(Raw!C57)/((Raw!CC57*1000)^(1/3)))</f>
        <v>0</v>
      </c>
      <c r="UW56" t="b">
        <f>IF(AND(Raw!BL57&lt;$UU$3,Raw!BL57&gt;$UU$4),(10^($UU$2*Raw!CB57))*(Raw!D57))</f>
        <v>0</v>
      </c>
      <c r="UX56" t="b">
        <f>IF(AND(Raw!BL57&lt;$UU$3,Raw!BL57&gt;$UU$4),(10^($FM$2*Raw!CB57))*(Raw!E57))</f>
        <v>0</v>
      </c>
      <c r="UZ56">
        <f>Raw!C57</f>
        <v>2307.1334080883298</v>
      </c>
      <c r="VA56">
        <f>((LOG10(Raw!CC58))+ABS(LOG10(MIN(Raw!CC$3:$CC255)))+0.3)/5</f>
        <v>0.35542425094393248</v>
      </c>
      <c r="VB56">
        <f>Raw!BQ57</f>
        <v>2.5</v>
      </c>
      <c r="VE56">
        <f>(Raw!C57)/((Raw!CC57)^(1/2))</f>
        <v>5292.9270395387448</v>
      </c>
      <c r="VF56">
        <f>((LOG10(Raw!CC58))+ABS(LOG10(MIN(Raw!CC$3:$CC255)))+0.3)/5</f>
        <v>0.35542425094393248</v>
      </c>
      <c r="VG56">
        <f>Raw!BQ57</f>
        <v>2.5</v>
      </c>
      <c r="VK56">
        <f>(Raw!C57)/((Raw!CC57)^(1/2))</f>
        <v>5292.9270395387448</v>
      </c>
      <c r="VL56">
        <f>Raw!BZ57</f>
        <v>358.07740902900701</v>
      </c>
      <c r="VM56">
        <f>MIN(Raw!BL58/150,0.6)</f>
        <v>6.6320565656131869E-2</v>
      </c>
      <c r="VO56">
        <f>(Raw!C57)/((Raw!CC57)^(1/2))</f>
        <v>5292.9270395387448</v>
      </c>
      <c r="VP56">
        <f>Raw!BZ57</f>
        <v>358.07740902900701</v>
      </c>
      <c r="VQ56">
        <f>MIN(Raw!BN58/50,0.6)</f>
        <v>4.07946036385642E-2</v>
      </c>
      <c r="VS56">
        <f>(Raw!C57)/((Raw!CC57)^(1/2))</f>
        <v>5292.9270395387448</v>
      </c>
      <c r="VT56">
        <f>Raw!BZ57</f>
        <v>358.07740902900701</v>
      </c>
      <c r="VU56">
        <f>(LOG10(Raw!AS58)-LOG10(MIN(Raw!AS$3:AS$200)) + 0.1)/10</f>
        <v>0.40479588464850813</v>
      </c>
      <c r="VW56">
        <f>Raw!CB57</f>
        <v>2.8519999999999999</v>
      </c>
      <c r="VX56">
        <f>IF(ABS((Raw!BR57)-(Raw!CJ57))=343.0818,16.89,ABS((Raw!BR57)-(Raw!CJ57)))</f>
        <v>1.1643411480545902</v>
      </c>
      <c r="VY56">
        <f>(LOG10(Raw!C58)-LOG10(MIN(Raw!C$3:C$200)))/2</f>
        <v>0.29976340244494204</v>
      </c>
      <c r="WA56" s="78">
        <v>37482</v>
      </c>
      <c r="WB56">
        <f t="shared" si="67"/>
        <v>8</v>
      </c>
      <c r="WF56">
        <v>0.27</v>
      </c>
      <c r="WG56">
        <f t="shared" si="68"/>
        <v>-0.56863623584101264</v>
      </c>
      <c r="WN56">
        <f t="shared" si="90"/>
        <v>10800</v>
      </c>
      <c r="WO56">
        <f t="shared" si="69"/>
        <v>0.58118768066854276</v>
      </c>
      <c r="WQ56">
        <f>Raw!BP57</f>
        <v>0.1</v>
      </c>
      <c r="WR56">
        <f>Raw!BZ57</f>
        <v>358.07740902900701</v>
      </c>
      <c r="WT56">
        <f>Raw!N57</f>
        <v>5.0903809749541598</v>
      </c>
      <c r="WU56">
        <f>Raw!CP57</f>
        <v>5.1376449854240498</v>
      </c>
      <c r="WV56">
        <f t="shared" si="70"/>
        <v>4.7264010469890039E-2</v>
      </c>
      <c r="WX56">
        <f>Raw!C57</f>
        <v>2307.1334080883298</v>
      </c>
      <c r="WY56">
        <f>Raw!BP57</f>
        <v>0.1</v>
      </c>
      <c r="WZ56">
        <f>((LOG10(Raw!CC58))+ABS(LOG10(MIN(Raw!CC$3:$CC255)))+0.3)/5</f>
        <v>0.35542425094393248</v>
      </c>
      <c r="XD56">
        <f t="shared" si="91"/>
        <v>10800</v>
      </c>
      <c r="XE56">
        <f t="shared" si="71"/>
        <v>5.9022594054011335E-2</v>
      </c>
      <c r="XG56">
        <f>(Raw!C57)/((Raw!CC57)^(1/2))</f>
        <v>5292.9270395387448</v>
      </c>
      <c r="XH56">
        <f>Raw!BP57</f>
        <v>0.1</v>
      </c>
      <c r="XL56">
        <f t="shared" si="92"/>
        <v>10800</v>
      </c>
      <c r="XM56">
        <f t="shared" si="72"/>
        <v>0.32335757283502931</v>
      </c>
      <c r="XR56">
        <f>Raw!CB57</f>
        <v>2.8519999999999999</v>
      </c>
      <c r="XS56">
        <f>IF(ABS((Raw!BR57)-(Raw!CJ57))=343.0818,16.89,(Raw!BR57)-(Raw!CJ57))</f>
        <v>-1.1643411480545902</v>
      </c>
      <c r="XT56">
        <f>(LOG10(Raw!C58)-LOG10(MIN(Raw!C$3:C$200)))/2</f>
        <v>0.29976340244494204</v>
      </c>
      <c r="XW56">
        <f t="shared" si="93"/>
        <v>10800</v>
      </c>
      <c r="XX56">
        <f t="shared" si="73"/>
        <v>1.9632032709431471</v>
      </c>
      <c r="YC56">
        <v>2307.1334080883298</v>
      </c>
      <c r="YD56">
        <f>Raw!CC57</f>
        <v>0.19</v>
      </c>
      <c r="YE56">
        <f>((LOG10(Raw!CC58))+ABS(LOG10(MIN(Raw!CC$3:$CC255)))+0.3)/5</f>
        <v>0.35542425094393248</v>
      </c>
      <c r="YF56">
        <v>0.109765572327438</v>
      </c>
      <c r="YG56">
        <v>1.5954977465982401E-2</v>
      </c>
      <c r="YH56">
        <v>2.8125963779735402E-3</v>
      </c>
      <c r="YI56">
        <v>5.3243310116735099E-4</v>
      </c>
      <c r="YJ56" s="10" t="s">
        <v>818</v>
      </c>
      <c r="YP56">
        <v>1</v>
      </c>
      <c r="YT56">
        <v>2307.1334080883298</v>
      </c>
      <c r="YU56">
        <v>0.19</v>
      </c>
      <c r="YV56" s="79">
        <v>5.5323411769084799E-6</v>
      </c>
      <c r="ZE56">
        <v>334.38960093059399</v>
      </c>
      <c r="ZF56">
        <v>3.15598611048054E-4</v>
      </c>
      <c r="ZK56">
        <f t="shared" si="94"/>
        <v>10820</v>
      </c>
      <c r="ZL56" s="81">
        <f t="shared" si="74"/>
        <v>13301.56184814589</v>
      </c>
    </row>
    <row r="57" spans="1:688">
      <c r="A57" s="37">
        <f>Raw!CC58*1000</f>
        <v>600</v>
      </c>
      <c r="B57" s="37">
        <f>Raw!N58</f>
        <v>3.96235934766315</v>
      </c>
      <c r="C57" s="37">
        <f>Raw!O58</f>
        <v>0.47314603544586498</v>
      </c>
      <c r="E57" s="37">
        <f>(Raw!C58)/((Raw!CC58*1000)^(1/2))</f>
        <v>52.390210703547879</v>
      </c>
      <c r="F57" s="37">
        <f>Raw!N58</f>
        <v>3.96235934766315</v>
      </c>
      <c r="G57" s="37">
        <f>Raw!O58</f>
        <v>0.47314603544586498</v>
      </c>
      <c r="I57" s="37">
        <f>(Raw!C58)/((Raw!CC58*1000)^(1/3))</f>
        <v>152.15119003563666</v>
      </c>
      <c r="J57" s="37">
        <f>Raw!N58</f>
        <v>3.96235934766315</v>
      </c>
      <c r="K57" s="37">
        <f>Raw!O58</f>
        <v>0.47314603544586498</v>
      </c>
      <c r="M57" s="39">
        <f>Raw!CC58*1000</f>
        <v>600</v>
      </c>
      <c r="N57" s="39">
        <f>1/(Raw!R58)</f>
        <v>3.0453531598513011</v>
      </c>
      <c r="O57" s="39">
        <f>IF(1/(Raw!R58-Raw!S58)-1/(Raw!R58+Raw!S58)&gt;0,1/(Raw!R58-Raw!S58)-1/(Raw!R58+Raw!S58),2)</f>
        <v>3.381682540198927E-2</v>
      </c>
      <c r="Q57" s="39">
        <f>(Raw!C58)/((Raw!CC58*1000)^(1/2))</f>
        <v>52.390210703547879</v>
      </c>
      <c r="R57" s="39">
        <f>1/(Raw!R58)</f>
        <v>3.0453531598513011</v>
      </c>
      <c r="S57" s="39">
        <f>IF(1/(Raw!R58-Raw!S58)-1/(Raw!R58+Raw!S58)&gt;0,1/(Raw!R58-Raw!S58)-1/(Raw!R58+Raw!S58),2)</f>
        <v>3.381682540198927E-2</v>
      </c>
      <c r="U57" s="39">
        <f>(Raw!C58)/((Raw!CC58*1000)^(1/3))</f>
        <v>152.15119003563666</v>
      </c>
      <c r="V57" s="39">
        <f>1/(Raw!R58)</f>
        <v>3.0453531598513011</v>
      </c>
      <c r="W57" s="39">
        <f>IF(1/(Raw!R58-Raw!S58)-1/(Raw!R58+Raw!S58)&gt;0,1/(Raw!R58-Raw!S58)-1/(Raw!R58+Raw!S58),2)</f>
        <v>3.381682540198927E-2</v>
      </c>
      <c r="Y57" s="41">
        <f>Raw!CC58*1000</f>
        <v>600</v>
      </c>
      <c r="Z57" s="41">
        <f>1/(Raw!AB58)</f>
        <v>2.56</v>
      </c>
      <c r="AA57" s="41">
        <f>IF(1/(Raw!AB58-Raw!AC58)-1/(Raw!AB58+Raw!AC58)&gt;0,1/(Raw!AB58-Raw!AC58)-1/(Raw!AB58+Raw!AC58),5)</f>
        <v>0.2687619496398046</v>
      </c>
      <c r="AC57" s="41">
        <f>(Raw!C58)/((Raw!CC58*1000)^(1/2))</f>
        <v>52.390210703547879</v>
      </c>
      <c r="AD57" s="41">
        <f>1/(Raw!AB58)</f>
        <v>2.56</v>
      </c>
      <c r="AE57" s="41">
        <f>IF(1/(Raw!AB58-Raw!AC58)-1/(Raw!AB58+Raw!AC58)&gt;0,1/(Raw!AB58-Raw!AC58)-1/(Raw!AB58+Raw!AC58),5)</f>
        <v>0.2687619496398046</v>
      </c>
      <c r="AG57" s="41">
        <f>(Raw!C58)/((Raw!CC58*1000)^(1/3))</f>
        <v>152.15119003563666</v>
      </c>
      <c r="AH57" s="41">
        <f>1/(Raw!AB58)</f>
        <v>2.56</v>
      </c>
      <c r="AI57" s="41">
        <f>IF(1/(Raw!AB58-Raw!AC58)-1/(Raw!AB58+Raw!AC58)&gt;0,1/(Raw!AB58-Raw!AC58)-1/(Raw!AB58+Raw!AC58),5)</f>
        <v>0.2687619496398046</v>
      </c>
      <c r="AK57" s="43">
        <f>Raw!CC58*1000</f>
        <v>600</v>
      </c>
      <c r="AL57" s="43">
        <f>Raw!BL58</f>
        <v>9.9480848484197804</v>
      </c>
      <c r="AM57" s="43">
        <f>Raw!BM58</f>
        <v>12.3245146918198</v>
      </c>
      <c r="AO57" s="43">
        <f>(Raw!C58)/((Raw!CC58*1000)^(1/2))</f>
        <v>52.390210703547879</v>
      </c>
      <c r="AP57" s="43">
        <f>Raw!BL58</f>
        <v>9.9480848484197804</v>
      </c>
      <c r="AQ57" s="43">
        <f>Raw!BM58</f>
        <v>12.3245146918198</v>
      </c>
      <c r="AS57" s="43">
        <f>(Raw!C58)/((Raw!CC58*1000)^(1/3))</f>
        <v>152.15119003563666</v>
      </c>
      <c r="AT57" s="43">
        <f>Raw!BL58</f>
        <v>9.9480848484197804</v>
      </c>
      <c r="AU57" s="43">
        <f>Raw!BM58</f>
        <v>12.3245146918198</v>
      </c>
      <c r="AW57" s="21">
        <f>Raw!CC58*1000</f>
        <v>600</v>
      </c>
      <c r="AX57" s="21">
        <f>Raw!BN58</f>
        <v>2.0397301819282099</v>
      </c>
      <c r="AY57" s="21">
        <f>Raw!BO58</f>
        <v>0.73526022161454296</v>
      </c>
      <c r="BA57" s="21">
        <f>(Raw!C58)/((Raw!CC58*1000)^(1/2))</f>
        <v>52.390210703547879</v>
      </c>
      <c r="BB57" s="21">
        <f>Raw!BN58</f>
        <v>2.0397301819282099</v>
      </c>
      <c r="BC57" s="21">
        <f>Raw!BO58</f>
        <v>0.73526022161454296</v>
      </c>
      <c r="BE57" s="21">
        <f>(Raw!C58)/((Raw!CC58*1000)^(1/3))</f>
        <v>152.15119003563666</v>
      </c>
      <c r="BF57" s="21">
        <f>Raw!BN58</f>
        <v>2.0397301819282099</v>
      </c>
      <c r="BG57" s="21">
        <f>Raw!BO58</f>
        <v>0.73526022161454296</v>
      </c>
      <c r="BI57" s="46">
        <f>Raw!C58</f>
        <v>1283.2928374058999</v>
      </c>
      <c r="BJ57" s="46">
        <f>(Raw!C58)/(Raw!CG58)</f>
        <v>0.30188022521898378</v>
      </c>
      <c r="BK57" s="46"/>
      <c r="BM57" s="47">
        <f>Raw!CC58*1000</f>
        <v>600</v>
      </c>
      <c r="BN57" s="47">
        <f>(Raw!C58)/(Raw!CG58)</f>
        <v>0.30188022521898378</v>
      </c>
      <c r="BO57" s="47"/>
      <c r="BQ57" s="46">
        <f>(Raw!C58)/((Raw!CC58*1000)^(1/2))</f>
        <v>52.390210703547879</v>
      </c>
      <c r="BR57" s="47">
        <f>(Raw!C58)/(Raw!CG58)</f>
        <v>0.30188022521898378</v>
      </c>
      <c r="BS57" s="47"/>
      <c r="BU57" s="49">
        <f>(Raw!C58)/((Raw!CC58*1000)^(1/3))</f>
        <v>152.15119003563666</v>
      </c>
      <c r="BV57" s="49">
        <f>(Raw!C58)/(Raw!CG58)</f>
        <v>0.30188022521898378</v>
      </c>
      <c r="BW57" s="49"/>
      <c r="BY57" s="51">
        <f>Raw!C58</f>
        <v>1283.2928374058999</v>
      </c>
      <c r="BZ57" s="51">
        <f>Raw!BS58</f>
        <v>0.34399999999999997</v>
      </c>
      <c r="CA57" s="51"/>
      <c r="CG57" s="55"/>
      <c r="CH57" s="55" t="e">
        <f t="shared" si="42"/>
        <v>#N/A</v>
      </c>
      <c r="CI57" s="55" t="e">
        <f>CI3</f>
        <v>#N/A</v>
      </c>
      <c r="CK57" s="55"/>
      <c r="CL57" s="55" t="e">
        <f t="shared" si="43"/>
        <v>#N/A</v>
      </c>
      <c r="CM57" s="55" t="e">
        <f>CM3</f>
        <v>#N/A</v>
      </c>
      <c r="CO57" s="57"/>
      <c r="CP57" s="57" t="e">
        <f t="shared" si="44"/>
        <v>#N/A</v>
      </c>
      <c r="CQ57" s="57" t="e">
        <f>CQ3</f>
        <v>#N/A</v>
      </c>
      <c r="CS57" s="57"/>
      <c r="CT57" s="57" t="e">
        <f t="shared" si="45"/>
        <v>#N/A</v>
      </c>
      <c r="CU57" s="57" t="e">
        <f>CU3</f>
        <v>#N/A</v>
      </c>
      <c r="CW57" s="57"/>
      <c r="CX57" s="57" t="e">
        <f t="shared" si="46"/>
        <v>#N/A</v>
      </c>
      <c r="CY57" s="57" t="e">
        <f>CY3</f>
        <v>#N/A</v>
      </c>
      <c r="DA57" s="57"/>
      <c r="DB57" s="57" t="e">
        <f t="shared" si="47"/>
        <v>#N/A</v>
      </c>
      <c r="DC57" s="57" t="e">
        <f>DC3</f>
        <v>#N/A</v>
      </c>
      <c r="DE57" s="57"/>
      <c r="DF57" s="57" t="e">
        <f t="shared" si="48"/>
        <v>#N/A</v>
      </c>
      <c r="DG57" s="57" t="e">
        <f>DG3</f>
        <v>#N/A</v>
      </c>
      <c r="DI57" s="59">
        <f t="shared" si="75"/>
        <v>8260</v>
      </c>
      <c r="DJ57" s="59">
        <f t="shared" si="55"/>
        <v>9.0546417702412949</v>
      </c>
      <c r="DL57" s="25">
        <f t="shared" si="76"/>
        <v>8260</v>
      </c>
      <c r="DM57" s="25">
        <f t="shared" si="56"/>
        <v>10.489647207244507</v>
      </c>
      <c r="DO57" s="39">
        <f t="shared" si="57"/>
        <v>600</v>
      </c>
      <c r="DP57" s="39">
        <f t="shared" si="58"/>
        <v>3.0453531598513011</v>
      </c>
      <c r="DQ57" s="39">
        <f t="shared" si="59"/>
        <v>3.381682540198927E-2</v>
      </c>
      <c r="DS57" s="39">
        <f t="shared" si="60"/>
        <v>52.390210703547879</v>
      </c>
      <c r="DT57" s="39">
        <f t="shared" si="61"/>
        <v>3.0453531598513011</v>
      </c>
      <c r="DU57" s="39">
        <f t="shared" si="62"/>
        <v>3.381682540198927E-2</v>
      </c>
      <c r="DW57" s="39">
        <f t="shared" si="63"/>
        <v>152.15119003563666</v>
      </c>
      <c r="DX57" s="39">
        <f t="shared" si="64"/>
        <v>3.0453531598513011</v>
      </c>
      <c r="DY57" s="39">
        <f t="shared" si="65"/>
        <v>3.381682540198927E-2</v>
      </c>
      <c r="EA57" s="61">
        <f>Raw!N58</f>
        <v>3.96235934766315</v>
      </c>
      <c r="EB57" s="61">
        <f>Raw!O58</f>
        <v>0.47314603544586498</v>
      </c>
      <c r="EC57" s="61">
        <f>1/Raw!R58</f>
        <v>3.0453531598513011</v>
      </c>
      <c r="ED57" s="61">
        <f>1/(Raw!R58-Raw!S58)-1/(Raw!R58+Raw!S58)</f>
        <v>3.381682540198927E-2</v>
      </c>
      <c r="EF57" s="62">
        <f>Raw!N58</f>
        <v>3.96235934766315</v>
      </c>
      <c r="EG57" s="61">
        <f>Raw!O58</f>
        <v>0.47314603544586498</v>
      </c>
      <c r="EH57" s="61">
        <f>1/Raw!AB58</f>
        <v>2.56</v>
      </c>
      <c r="EI57" s="61">
        <f>1/(Raw!AB58-Raw!AC58)-1/(Raw!AB58+Raw!AC58)</f>
        <v>0.2687619496398046</v>
      </c>
      <c r="EK57" s="37">
        <f>Raw!CB58</f>
        <v>6.5461999999999998</v>
      </c>
      <c r="EL57" s="72">
        <f>(Raw!C58)/(Raw!CG58)</f>
        <v>0.30188022521898378</v>
      </c>
      <c r="EN57" s="37">
        <f>Raw!BS58</f>
        <v>0.34399999999999997</v>
      </c>
      <c r="EO57" s="72">
        <f>(Raw!C58)/(Raw!CG58)</f>
        <v>0.30188022521898378</v>
      </c>
      <c r="EQ57" s="64">
        <f>(Raw!C58)/((Raw!CC58*1000)^(1/3))</f>
        <v>152.15119003563666</v>
      </c>
      <c r="ER57" s="64">
        <f>Raw!BZ58</f>
        <v>536.93877553939797</v>
      </c>
      <c r="ET57" s="64">
        <f>Raw!BN58</f>
        <v>2.0397301819282099</v>
      </c>
      <c r="EU57" s="64">
        <f>Raw!BZ58</f>
        <v>536.93877553939797</v>
      </c>
      <c r="EW57" s="66">
        <f>Raw!AI58</f>
        <v>3.6075759627908398E-2</v>
      </c>
      <c r="EX57" s="66">
        <f>Raw!BZ58</f>
        <v>536.93877553939797</v>
      </c>
      <c r="EZ57" s="73">
        <f>Raw!AI58</f>
        <v>3.6075759627908398E-2</v>
      </c>
      <c r="FA57" s="66">
        <f>Raw!F58</f>
        <v>0.39453415302436301</v>
      </c>
      <c r="FB57" s="66">
        <f>Raw!G58</f>
        <v>0.425234586289431</v>
      </c>
      <c r="FD57" s="66">
        <f>(Raw!C58)/((Raw!CC58*1000)^(1/3))</f>
        <v>152.15119003563666</v>
      </c>
      <c r="FE57" s="66">
        <f>(Raw!BZ58)*(Raw!AI58)</f>
        <v>19.370474201262784</v>
      </c>
      <c r="FG57" s="59">
        <f>Raw!CJ58</f>
        <v>250.95810498026799</v>
      </c>
      <c r="FH57" s="59">
        <f>Raw!BR58</f>
        <v>251.40199999999999</v>
      </c>
      <c r="FJ57" s="25">
        <f>Raw!CB58</f>
        <v>6.5461999999999998</v>
      </c>
      <c r="FK57" s="25">
        <f>(Raw!BR58)-(Raw!CJ58)</f>
        <v>0.44389501973199685</v>
      </c>
      <c r="FM57" s="68" t="str">
        <f t="shared" si="77"/>
        <v xml:space="preserve"> </v>
      </c>
      <c r="FN57" s="68">
        <f>(Raw!C58)/((Raw!CC58*1000)^(1/3))</f>
        <v>152.15119003563666</v>
      </c>
      <c r="FO57" s="68">
        <f>(10^($FM$2*Raw!CB58))*(Raw!D58)</f>
        <v>0.25599020210919654</v>
      </c>
      <c r="FP57" s="68">
        <f>(10^($FM$2*Raw!CB58))*(Raw!E58)</f>
        <v>0.18903326030889447</v>
      </c>
      <c r="FR57" s="68" t="str">
        <f t="shared" si="78"/>
        <v xml:space="preserve"> </v>
      </c>
      <c r="FS57" s="74">
        <f>(Raw!C58)/((Raw!CC58*1000)^(1/3))</f>
        <v>152.15119003563666</v>
      </c>
      <c r="FT57" s="68">
        <f>(10^($FR$2*Raw!CB58))*(Raw!F58)</f>
        <v>0.35061287347437509</v>
      </c>
      <c r="FU57" s="68">
        <f>(10^($FR$2*Raw!CB58))*(Raw!G58)</f>
        <v>0.37789559929534877</v>
      </c>
      <c r="FW57" s="68" t="str">
        <f t="shared" si="79"/>
        <v xml:space="preserve"> </v>
      </c>
      <c r="FX57" s="74">
        <f>(Raw!C58)/((Raw!CC58*1000)^(1/3))</f>
        <v>152.15119003563666</v>
      </c>
      <c r="FY57" s="74">
        <f>(10^($FW$2*Raw!CB58))*(Raw!BJ58)</f>
        <v>0.68329441133508007</v>
      </c>
      <c r="FZ57" s="74">
        <f>(10^($FW$2*Raw!CB58))*(Raw!BK58)</f>
        <v>6.2496550057128886</v>
      </c>
      <c r="GB57" s="68" t="str">
        <f t="shared" si="80"/>
        <v xml:space="preserve"> </v>
      </c>
      <c r="GC57" s="74" t="b">
        <f>IF(  ( (10^($FR$2*Raw!CB58))*(Raw!BM58) )/( (10^($FR$2*Raw!CB58))*(Raw!BL58))&lt;0.9,(Raw!C58)/((Raw!CC58*1000)^(1/3)) )</f>
        <v>0</v>
      </c>
      <c r="GD57" s="74" t="b">
        <f>IF(  ( (10^($FR$2*Raw!CB58))*(Raw!BM58) )/( (10^($FR$2*Raw!CB58))*(Raw!BL58))&lt;0.9, (10^($GB$2*Raw!CB58))*(Raw!BL58) )</f>
        <v>0</v>
      </c>
      <c r="GE57" s="74" t="b">
        <f>IF( ( (10^($FR$2*Raw!CB58))*(Raw!BM58) )/( (10^($FR$2*Raw!CB58))*(Raw!BL58))&lt;0.9, (10^($FR$2*Raw!CB58))*(Raw!BM58) )</f>
        <v>0</v>
      </c>
      <c r="GG57" s="68" t="str">
        <f t="shared" si="81"/>
        <v xml:space="preserve"> </v>
      </c>
      <c r="GH57" s="74">
        <f>IF( ( (10^($GG$2*Raw!CB58))*(Raw!BO58) )/( (10^($GG$2*Raw!CB58))*(Raw!BN58))&lt;0.5,(Raw!C58)/((Raw!CC58*1000)^(1/3)))</f>
        <v>152.15119003563666</v>
      </c>
      <c r="GI57" s="74">
        <f>IF( ( (10^($GG$2*Raw!CB58))*(Raw!BO58) )/( (10^($GG$2*Raw!CB58))*(Raw!BN58))&lt;0.5,(10^($GG$2*Raw!CB58))*(Raw!BN58))</f>
        <v>1.8340957824843425</v>
      </c>
      <c r="GJ57" s="74">
        <f>IF( ( (10^($GG$2*Raw!CB58))*(Raw!BO58) )/( (10^($GG$2*Raw!CB58))*(Raw!BN58))&lt;0.5,(10^($GG$2*Raw!CB58))*(Raw!BO58))</f>
        <v>0.66113532242628714</v>
      </c>
      <c r="GL57">
        <f>(Raw!C58)/((Raw!CC58*1000)^(1/3))</f>
        <v>152.15119003563666</v>
      </c>
      <c r="GM57" s="75">
        <f>Raw!U58</f>
        <v>0.33935546875</v>
      </c>
      <c r="GN57" s="75">
        <f>(LOG(Raw!CC58)+5)/25</f>
        <v>0.19112605001534574</v>
      </c>
      <c r="GO57">
        <f>(Raw!C58)/((Raw!CC58*1000)^(1/3))</f>
        <v>152.15119003563666</v>
      </c>
      <c r="GP57" s="75">
        <f>Raw!W58</f>
        <v>0.352783203125</v>
      </c>
      <c r="GR57">
        <f>(Raw!C58)/((Raw!CC58*1000)^(1/3))</f>
        <v>152.15119003563666</v>
      </c>
      <c r="GS57" s="75">
        <f>Raw!AE58</f>
        <v>0.76171875</v>
      </c>
      <c r="GU57">
        <f>(Raw!C58)/((Raw!CC58*1000)^(1/3))</f>
        <v>152.15119003563666</v>
      </c>
      <c r="GV57" s="75">
        <f>Raw!AG58</f>
        <v>1.07421875</v>
      </c>
      <c r="GX57">
        <f>(Raw!C58)/((Raw!CC58*1000)^(1/3))</f>
        <v>152.15119003563666</v>
      </c>
      <c r="GY57">
        <f>Raw!BQ58</f>
        <v>4</v>
      </c>
      <c r="HA57">
        <f>Raw!C58</f>
        <v>1283.2928374058999</v>
      </c>
      <c r="HB57" s="75">
        <f>Raw!U58</f>
        <v>0.33935546875</v>
      </c>
      <c r="HC57" s="4"/>
      <c r="HD57">
        <f>Raw!C58</f>
        <v>1283.2928374058999</v>
      </c>
      <c r="HE57" s="75">
        <f>Raw!W58</f>
        <v>0.352783203125</v>
      </c>
      <c r="HG57">
        <f>Raw!C58</f>
        <v>1283.2928374058999</v>
      </c>
      <c r="HH57" s="75">
        <f>Raw!AE58</f>
        <v>0.76171875</v>
      </c>
      <c r="HJ57">
        <f>Raw!C58</f>
        <v>1283.2928374058999</v>
      </c>
      <c r="HK57" s="75">
        <f>Raw!AG58</f>
        <v>1.07421875</v>
      </c>
      <c r="HM57">
        <f>Raw!C58</f>
        <v>1283.2928374058999</v>
      </c>
      <c r="HN57">
        <f>Raw!BQ58</f>
        <v>4</v>
      </c>
      <c r="HP57">
        <f>Raw!CC58*1000</f>
        <v>600</v>
      </c>
      <c r="HQ57">
        <f>Raw!N58</f>
        <v>3.96235934766315</v>
      </c>
      <c r="HR57">
        <f>MIN(ABS(Raw!CB58)/100,0.3)</f>
        <v>6.5461999999999992E-2</v>
      </c>
      <c r="HS57" t="str">
        <f>IF( Raw!CB58&gt;0,"@rgb(255,0,0)","@rgb(0,128,255)" )</f>
        <v>@rgb(255,0,0)</v>
      </c>
      <c r="HU57" t="str">
        <f t="shared" si="82"/>
        <v xml:space="preserve"> </v>
      </c>
      <c r="HV57" t="b">
        <f>IF(Raw!CC58&gt;7,(Raw!C58)/((Raw!CC58*1000)^(1/3)))</f>
        <v>0</v>
      </c>
      <c r="HW57" t="b">
        <f>IF(Raw!CC58&gt;7,(10^($FM$2*Raw!CB58))*(Raw!D58))</f>
        <v>0</v>
      </c>
      <c r="HX57" t="b">
        <f>IF(Raw!CC58&gt;7,(10^($HU$2*Raw!CB58))*(Raw!E58))</f>
        <v>0</v>
      </c>
      <c r="IA57" t="b">
        <f>IF(Raw!CC58&gt;7,(Raw!C58)/((Raw!CC58*1000)^(1/3)))</f>
        <v>0</v>
      </c>
      <c r="IB57" t="b">
        <f>IF(Raw!CC58&gt;7,(10^($HZ$2*Raw!CB58))*(Raw!F58))</f>
        <v>0</v>
      </c>
      <c r="IC57" t="b">
        <f>IF(Raw!CC58&gt;7,(10^($HZ$2*Raw!CB58))*(Raw!G58))</f>
        <v>0</v>
      </c>
      <c r="IF57" t="b">
        <f>IF(Raw!CC58&gt;7,(Raw!C58)/((Raw!CC58*1000)^(1/3)))</f>
        <v>0</v>
      </c>
      <c r="IG57" t="b">
        <f>IF(Raw!CC58&gt;7,(10^($IE$2*Raw!CB58))*(Raw!BJ58))</f>
        <v>0</v>
      </c>
      <c r="IH57" t="b">
        <f>IF(Raw!CC58&gt;7,(10^($IE$2*Raw!CB58))*(Raw!BK58))</f>
        <v>0</v>
      </c>
      <c r="IJ57" t="str">
        <f t="shared" si="83"/>
        <v xml:space="preserve"> </v>
      </c>
      <c r="IK57" t="b">
        <f>IF(Raw!CC58&gt;7,(Raw!C58)/((Raw!CC58*1000)^(1/3)))</f>
        <v>0</v>
      </c>
      <c r="IL57" t="b">
        <f>IF(Raw!CC58&gt;7,(10^($IJ$2*Raw!CB58))*(Raw!BL58))</f>
        <v>0</v>
      </c>
      <c r="IM57" t="b">
        <f>IF(Raw!CC58&gt;7,(10^($IJ$2*Raw!CB58))*(Raw!BM58))</f>
        <v>0</v>
      </c>
      <c r="IO57" t="str">
        <f t="shared" si="84"/>
        <v xml:space="preserve"> </v>
      </c>
      <c r="IP57" t="b">
        <f>IF(Raw!CC58&gt;7,(Raw!C58)/((Raw!CC58*1000)^(1/3)))</f>
        <v>0</v>
      </c>
      <c r="IQ57" t="b">
        <f>IF(Raw!CC58&gt;7,(10^($IO$2*Raw!CB58))*(Raw!BN58))</f>
        <v>0</v>
      </c>
      <c r="IR57" t="b">
        <f>IF(Raw!CC58&gt;7,(10^($IO$2*Raw!CB58))*(Raw!BO58))</f>
        <v>0</v>
      </c>
      <c r="IT57" s="68" t="str">
        <f t="shared" si="85"/>
        <v xml:space="preserve"> </v>
      </c>
      <c r="IU57" s="68">
        <f>IF(Raw!CC58&lt;3.5,(Raw!C58)/((Raw!CC58*1000)^(1/3)))</f>
        <v>152.15119003563666</v>
      </c>
      <c r="IV57" s="68">
        <f>IF(Raw!CC58&lt;3.5,(10^($IT$2*Raw!CB58))*(Raw!D58))</f>
        <v>0.25687921727194368</v>
      </c>
      <c r="IW57" s="68">
        <f>IF(Raw!CC58&lt;3.5,(10^($IT$2*Raw!CB58))*(Raw!E58))</f>
        <v>0.1896897441637197</v>
      </c>
      <c r="IY57" s="68" t="str">
        <f t="shared" si="86"/>
        <v xml:space="preserve"> </v>
      </c>
      <c r="IZ57" s="74">
        <f>IF(Raw!CC58&lt;3.5,(Raw!C58)/((Raw!CC58*1000)^(1/3)))</f>
        <v>152.15119003563666</v>
      </c>
      <c r="JA57" s="68">
        <f>IF(Raw!CC58&lt;3.5,(10^($IY$2*Raw!CB58))*(Raw!F58))</f>
        <v>0.3520957590414428</v>
      </c>
      <c r="JB57" s="68">
        <f>IF(Raw!CC58&lt;3.5,(10^($IY$2*Raw!CB58))*(Raw!G58))</f>
        <v>0.37949387469379742</v>
      </c>
      <c r="JD57" s="68" t="str">
        <f t="shared" si="87"/>
        <v xml:space="preserve"> </v>
      </c>
      <c r="JE57" s="74">
        <f>IF(Raw!CC58&lt;3.5,(Raw!C58)/((Raw!CC58*1000)^(1/3)))</f>
        <v>152.15119003563666</v>
      </c>
      <c r="JF57" s="74">
        <f>IF(Raw!CC58&lt;3.5,(10^($JD$2*Raw!CB58))*(Raw!BJ58))</f>
        <v>0.67571518800506447</v>
      </c>
      <c r="JG57" s="74">
        <f>IF(Raw!CC58&lt;3.5,(10^($JD$2*Raw!CB58))*(Raw!BK58))</f>
        <v>6.1803327190995718</v>
      </c>
      <c r="JI57" s="68" t="str">
        <f t="shared" si="88"/>
        <v xml:space="preserve"> </v>
      </c>
      <c r="JJ57" s="74" t="b">
        <f>IF( AND( Raw!CC58&lt;3.5, ( (10^($JI$2*Raw!CB58))*(Raw!BM58) )/( (10^($JI$2*Raw!CB58))*(Raw!BL58))&lt;0.9 ),(Raw!C58)/((Raw!CC58*1000)^(1/3)) )</f>
        <v>0</v>
      </c>
      <c r="JK57" s="74" t="b">
        <f>IF( AND( Raw!CC58&lt;3.5, ( (10^($JI$2*Raw!CB58))*(Raw!BM58) )/( (10^($JI$2*Raw!CB58))*(Raw!BL58))&lt;0.9 ), (10^($JI$2*Raw!CB58))*(Raw!BL58) )</f>
        <v>0</v>
      </c>
      <c r="JL57" s="74" t="b">
        <f>IF( AND( Raw!CC58&lt;3.5, ( (10^($JI$2*Raw!CB58))*(Raw!BM58) )/( (10^($JI$2*Raw!CB58))*(Raw!BL58))&lt;0.9 ), (10^($JI$2*Raw!CB58))*(Raw!BM58) )</f>
        <v>0</v>
      </c>
      <c r="JN57" s="68" t="str">
        <f t="shared" si="89"/>
        <v xml:space="preserve"> </v>
      </c>
      <c r="JO57" s="74">
        <f>IF( AND( Raw!CC58&lt;3.5, ( (10^($JN$2*Raw!CB58))*(Raw!BO58) )/( (10^($JN$2*Raw!CB58))*(Raw!BN58))&lt;0.5 ),(Raw!C58)/((Raw!CC58*1000)^(1/3)))</f>
        <v>152.15119003563666</v>
      </c>
      <c r="JP57" s="74">
        <f>IF( AND( Raw!CC58&lt;3.5, ( (10^($JN$2*Raw!CB58))*(Raw!BO58) )/( (10^($JN$2*Raw!CB58))*(Raw!BN58))&lt;0.5 ),(10^($JN$2*Raw!CB58))*(Raw!BN58))</f>
        <v>2.0137634411885141</v>
      </c>
      <c r="JQ57" s="74">
        <f>IF( AND( Raw!CC58&lt;3.5, ( (10^($JN$2*Raw!CB58))*(Raw!BO58) )/( (10^($JN$2*Raw!CB58))*(Raw!BN58))&lt;0.5 ),(10^($JN$2*Raw!CB58))*(Raw!BO58))</f>
        <v>0.7259000073469738</v>
      </c>
      <c r="JS57">
        <v>190</v>
      </c>
      <c r="JW57">
        <v>190</v>
      </c>
      <c r="JX57">
        <v>4.6811428571428602</v>
      </c>
      <c r="JY57">
        <v>4.6811428571428602</v>
      </c>
      <c r="KA57">
        <v>190</v>
      </c>
      <c r="KB57">
        <v>4.6811428571428602</v>
      </c>
      <c r="KC57">
        <v>4.6811428571428602</v>
      </c>
      <c r="KQ57">
        <f>Raw!CC58*1000</f>
        <v>600</v>
      </c>
      <c r="KR57">
        <f>Raw!N58</f>
        <v>3.96235934766315</v>
      </c>
      <c r="KS57">
        <f>(1/ABS(Raw!BL58))*2</f>
        <v>0.20104372152773639</v>
      </c>
      <c r="KU57">
        <f>Raw!CC58*1000</f>
        <v>600</v>
      </c>
      <c r="KV57">
        <f>Raw!N58</f>
        <v>3.96235934766315</v>
      </c>
      <c r="KW57">
        <f>MIN(1/ABS(Raw!BN58)/2,0.8)</f>
        <v>0.24513046109232792</v>
      </c>
      <c r="KY57">
        <f>Raw!CC58*1000</f>
        <v>600</v>
      </c>
      <c r="KZ57">
        <f>Raw!CP58</f>
        <v>4.0501866704460197</v>
      </c>
      <c r="LA57">
        <f t="shared" si="66"/>
        <v>3.96235934766315</v>
      </c>
      <c r="NJ57" s="76"/>
      <c r="NV57" s="76"/>
      <c r="OH57" s="76"/>
      <c r="OT57" s="76"/>
      <c r="PF57" s="76"/>
      <c r="PR57" s="76"/>
      <c r="QD57" s="76"/>
      <c r="QP57" s="76"/>
      <c r="RB57" s="76"/>
      <c r="RN57" s="76"/>
      <c r="RZ57" s="76"/>
      <c r="SL57" s="76"/>
      <c r="SX57" s="76"/>
      <c r="TJ57" s="76"/>
      <c r="TV57" s="76"/>
      <c r="UF57">
        <f>IF(Raw!CC58&lt;3.5,Raw!C58)</f>
        <v>1283.2928374058999</v>
      </c>
      <c r="UK57" t="b">
        <f>IF(Raw!CC58&gt;7,Raw!C58)</f>
        <v>0</v>
      </c>
      <c r="UP57">
        <f>Raw!C58</f>
        <v>1283.2928374058999</v>
      </c>
      <c r="UU57" t="str">
        <f t="shared" si="98"/>
        <v xml:space="preserve"> </v>
      </c>
      <c r="UV57" t="b">
        <f>IF(AND(Raw!BL58&lt;$UU$3,Raw!BL58&gt;$UU$4),(Raw!C58)/((Raw!CC58*1000)^(1/3)))</f>
        <v>0</v>
      </c>
      <c r="UW57" t="b">
        <f>IF(AND(Raw!BL58&lt;$UU$3,Raw!BL58&gt;$UU$4),(10^($UU$2*Raw!CB58))*(Raw!D58))</f>
        <v>0</v>
      </c>
      <c r="UX57" t="b">
        <f>IF(AND(Raw!BL58&lt;$UU$3,Raw!BL58&gt;$UU$4),(10^($FM$2*Raw!CB58))*(Raw!E58))</f>
        <v>0</v>
      </c>
      <c r="UZ57">
        <f>Raw!C58</f>
        <v>1283.2928374058999</v>
      </c>
      <c r="VA57">
        <f>((LOG10(Raw!CC59))+ABS(LOG10(MIN(Raw!CC$3:$CC256)))+0.3)/5</f>
        <v>0.35542425094393248</v>
      </c>
      <c r="VB57">
        <f>Raw!BQ58</f>
        <v>4</v>
      </c>
      <c r="VE57">
        <f>(Raw!C58)/((Raw!CC58)^(1/2))</f>
        <v>1656.7239291934377</v>
      </c>
      <c r="VF57">
        <f>((LOG10(Raw!CC59))+ABS(LOG10(MIN(Raw!CC$3:$CC256)))+0.3)/5</f>
        <v>0.35542425094393248</v>
      </c>
      <c r="VG57">
        <f>Raw!BQ58</f>
        <v>4</v>
      </c>
      <c r="VK57">
        <f>(Raw!C58)/((Raw!CC58)^(1/2))</f>
        <v>1656.7239291934377</v>
      </c>
      <c r="VL57">
        <f>Raw!BZ58</f>
        <v>536.93877553939797</v>
      </c>
      <c r="VM57">
        <f>MIN(Raw!BL59/150,0.6)</f>
        <v>0.28695086941709796</v>
      </c>
      <c r="VO57">
        <f>(Raw!C58)/((Raw!CC58)^(1/2))</f>
        <v>1656.7239291934377</v>
      </c>
      <c r="VP57">
        <f>Raw!BZ58</f>
        <v>536.93877553939797</v>
      </c>
      <c r="VQ57">
        <f>MIN(Raw!BN59/50,0.6)</f>
        <v>0.1297157077089314</v>
      </c>
      <c r="VS57">
        <f>(Raw!C58)/((Raw!CC58)^(1/2))</f>
        <v>1656.7239291934377</v>
      </c>
      <c r="VT57">
        <f>Raw!BZ58</f>
        <v>536.93877553939797</v>
      </c>
      <c r="VU57">
        <f>(LOG10(Raw!AS59)-LOG10(MIN(Raw!AS$3:AS$200)) + 0.1)/10</f>
        <v>0.29486544442046864</v>
      </c>
      <c r="VW57">
        <f>Raw!CB58</f>
        <v>6.5461999999999998</v>
      </c>
      <c r="VX57">
        <f>IF(ABS((Raw!BR58)-(Raw!CJ58))=343.0818,16.89,ABS((Raw!BR58)-(Raw!CJ58)))</f>
        <v>0.44389501973199685</v>
      </c>
      <c r="VY57">
        <f>(LOG10(Raw!C59)-LOG10(MIN(Raw!C$3:C$200)))/2</f>
        <v>0.48813712981276525</v>
      </c>
      <c r="WA57" s="78">
        <v>37462</v>
      </c>
      <c r="WB57">
        <f t="shared" si="67"/>
        <v>7</v>
      </c>
      <c r="WF57">
        <v>0.69</v>
      </c>
      <c r="WG57">
        <f t="shared" si="68"/>
        <v>-0.16115090926274472</v>
      </c>
      <c r="WN57">
        <f t="shared" si="90"/>
        <v>11000</v>
      </c>
      <c r="WO57">
        <f t="shared" si="69"/>
        <v>0.574381755700902</v>
      </c>
      <c r="WQ57">
        <f>Raw!BP58</f>
        <v>0.3</v>
      </c>
      <c r="WR57">
        <f>Raw!BZ58</f>
        <v>536.93877553939797</v>
      </c>
      <c r="WT57">
        <f>Raw!N58</f>
        <v>3.96235934766315</v>
      </c>
      <c r="WU57">
        <f>Raw!CP58</f>
        <v>4.0501866704460197</v>
      </c>
      <c r="WV57">
        <f t="shared" si="70"/>
        <v>8.7827322782869643E-2</v>
      </c>
      <c r="WX57">
        <f>Raw!C58</f>
        <v>1283.2928374058999</v>
      </c>
      <c r="WY57">
        <f>Raw!BP58</f>
        <v>0.3</v>
      </c>
      <c r="WZ57">
        <f>((LOG10(Raw!CC59))+ABS(LOG10(MIN(Raw!CC$3:$CC256)))+0.3)/5</f>
        <v>0.35542425094393248</v>
      </c>
      <c r="XD57">
        <f t="shared" si="91"/>
        <v>11000</v>
      </c>
      <c r="XE57">
        <f t="shared" si="71"/>
        <v>5.9019380590038611E-2</v>
      </c>
      <c r="XG57">
        <f>(Raw!C58)/((Raw!CC58)^(1/2))</f>
        <v>1656.7239291934377</v>
      </c>
      <c r="XH57">
        <f>Raw!BP58</f>
        <v>0.3</v>
      </c>
      <c r="XL57">
        <f t="shared" si="92"/>
        <v>11000</v>
      </c>
      <c r="XM57">
        <f t="shared" si="72"/>
        <v>0.32190895967907046</v>
      </c>
      <c r="XR57">
        <f>Raw!CB58</f>
        <v>6.5461999999999998</v>
      </c>
      <c r="XS57">
        <f>IF(ABS((Raw!BR58)-(Raw!CJ58))=343.0818,16.89,(Raw!BR58)-(Raw!CJ58))</f>
        <v>0.44389501973199685</v>
      </c>
      <c r="XT57">
        <f>(LOG10(Raw!C59)-LOG10(MIN(Raw!C$3:C$200)))/2</f>
        <v>0.48813712981276525</v>
      </c>
      <c r="XW57">
        <f t="shared" si="93"/>
        <v>11000</v>
      </c>
      <c r="XX57">
        <f t="shared" si="73"/>
        <v>1.9203201370039853</v>
      </c>
      <c r="YC57">
        <v>1283.2928374058999</v>
      </c>
      <c r="YD57">
        <f>Raw!CC58</f>
        <v>0.6</v>
      </c>
      <c r="YE57">
        <f>((LOG10(Raw!CC59))+ABS(LOG10(MIN(Raw!CC$3:$CC256)))+0.3)/5</f>
        <v>0.35542425094393248</v>
      </c>
      <c r="YF57">
        <v>9.0565877531551195E-2</v>
      </c>
      <c r="YG57">
        <v>2.729729622744E-2</v>
      </c>
      <c r="YH57">
        <v>8.9149314731427707E-3</v>
      </c>
      <c r="YI57">
        <v>2.87901171148781E-3</v>
      </c>
      <c r="YJ57">
        <v>7.5678014232452096E-4</v>
      </c>
      <c r="YP57">
        <v>2</v>
      </c>
      <c r="YT57">
        <v>1283.2928374058999</v>
      </c>
      <c r="YU57">
        <v>0.6</v>
      </c>
      <c r="YV57" s="79">
        <v>5.24589101687736E-7</v>
      </c>
      <c r="ZE57">
        <v>2532.4869197604899</v>
      </c>
      <c r="ZF57">
        <v>8.0952906212604994E-3</v>
      </c>
      <c r="ZK57">
        <f t="shared" si="94"/>
        <v>11020</v>
      </c>
      <c r="ZL57" s="81">
        <f t="shared" si="74"/>
        <v>13381.943251259963</v>
      </c>
    </row>
    <row r="58" spans="1:688">
      <c r="A58" s="37">
        <f>Raw!CC59*1000</f>
        <v>600</v>
      </c>
      <c r="B58" s="37">
        <f>Raw!N59</f>
        <v>4.2112831604681604</v>
      </c>
      <c r="C58" s="37">
        <f>Raw!O59</f>
        <v>0.90416578243787205</v>
      </c>
      <c r="E58" s="37">
        <f>(Raw!C59)/((Raw!CC59*1000)^(1/2))</f>
        <v>124.73766204995407</v>
      </c>
      <c r="F58" s="37">
        <f>Raw!N59</f>
        <v>4.2112831604681604</v>
      </c>
      <c r="G58" s="37">
        <f>Raw!O59</f>
        <v>0.90416578243787205</v>
      </c>
      <c r="I58" s="37">
        <f>(Raw!C59)/((Raw!CC59*1000)^(1/3))</f>
        <v>362.26202315842806</v>
      </c>
      <c r="J58" s="37">
        <f>Raw!N59</f>
        <v>4.2112831604681604</v>
      </c>
      <c r="K58" s="37">
        <f>Raw!O59</f>
        <v>0.90416578243787205</v>
      </c>
      <c r="M58" s="39">
        <f>Raw!CC59*1000</f>
        <v>600</v>
      </c>
      <c r="N58" s="39">
        <f>1/(Raw!R59)</f>
        <v>8.4453608247422682</v>
      </c>
      <c r="O58" s="39">
        <f>IF(1/(Raw!R59-Raw!S59)-1/(Raw!R59+Raw!S59)&gt;0,1/(Raw!R59-Raw!S59)-1/(Raw!R59+Raw!S59),2)</f>
        <v>2.2401840471340861E-2</v>
      </c>
      <c r="Q58" s="39">
        <f>(Raw!C59)/((Raw!CC59*1000)^(1/2))</f>
        <v>124.73766204995407</v>
      </c>
      <c r="R58" s="39">
        <f>1/(Raw!R59)</f>
        <v>8.4453608247422682</v>
      </c>
      <c r="S58" s="39">
        <f>IF(1/(Raw!R59-Raw!S59)-1/(Raw!R59+Raw!S59)&gt;0,1/(Raw!R59-Raw!S59)-1/(Raw!R59+Raw!S59),2)</f>
        <v>2.2401840471340861E-2</v>
      </c>
      <c r="U58" s="39">
        <f>(Raw!C59)/((Raw!CC59*1000)^(1/3))</f>
        <v>362.26202315842806</v>
      </c>
      <c r="V58" s="39">
        <f>1/(Raw!R59)</f>
        <v>8.4453608247422682</v>
      </c>
      <c r="W58" s="39">
        <f>IF(1/(Raw!R59-Raw!S59)-1/(Raw!R59+Raw!S59)&gt;0,1/(Raw!R59-Raw!S59)-1/(Raw!R59+Raw!S59),2)</f>
        <v>2.2401840471340861E-2</v>
      </c>
      <c r="Y58" s="41">
        <f>Raw!CC59*1000</f>
        <v>600</v>
      </c>
      <c r="Z58" s="41">
        <f>1/(Raw!AB59)</f>
        <v>4.6545454545454543</v>
      </c>
      <c r="AA58" s="41">
        <f>IF(1/(Raw!AB59-Raw!AC59)-1/(Raw!AB59+Raw!AC59)&gt;0,1/(Raw!AB59-Raw!AC59)-1/(Raw!AB59+Raw!AC59),5)</f>
        <v>0.33784949828707855</v>
      </c>
      <c r="AC58" s="41">
        <f>(Raw!C59)/((Raw!CC59*1000)^(1/2))</f>
        <v>124.73766204995407</v>
      </c>
      <c r="AD58" s="41">
        <f>1/(Raw!AB59)</f>
        <v>4.6545454545454543</v>
      </c>
      <c r="AE58" s="41">
        <f>IF(1/(Raw!AB59-Raw!AC59)-1/(Raw!AB59+Raw!AC59)&gt;0,1/(Raw!AB59-Raw!AC59)-1/(Raw!AB59+Raw!AC59),5)</f>
        <v>0.33784949828707855</v>
      </c>
      <c r="AG58" s="41">
        <f>(Raw!C59)/((Raw!CC59*1000)^(1/3))</f>
        <v>362.26202315842806</v>
      </c>
      <c r="AH58" s="41">
        <f>1/(Raw!AB59)</f>
        <v>4.6545454545454543</v>
      </c>
      <c r="AI58" s="41">
        <f>IF(1/(Raw!AB59-Raw!AC59)-1/(Raw!AB59+Raw!AC59)&gt;0,1/(Raw!AB59-Raw!AC59)-1/(Raw!AB59+Raw!AC59),5)</f>
        <v>0.33784949828707855</v>
      </c>
      <c r="AK58" s="43">
        <f>Raw!CC59*1000</f>
        <v>600</v>
      </c>
      <c r="AL58" s="43">
        <f>Raw!BL59</f>
        <v>43.042630412564698</v>
      </c>
      <c r="AM58" s="43">
        <f>Raw!BM59</f>
        <v>27.153708290919202</v>
      </c>
      <c r="AO58" s="43">
        <f>(Raw!C59)/((Raw!CC59*1000)^(1/2))</f>
        <v>124.73766204995407</v>
      </c>
      <c r="AP58" s="43">
        <f>Raw!BL59</f>
        <v>43.042630412564698</v>
      </c>
      <c r="AQ58" s="43">
        <f>Raw!BM59</f>
        <v>27.153708290919202</v>
      </c>
      <c r="AS58" s="43">
        <f>(Raw!C59)/((Raw!CC59*1000)^(1/3))</f>
        <v>362.26202315842806</v>
      </c>
      <c r="AT58" s="43">
        <f>Raw!BL59</f>
        <v>43.042630412564698</v>
      </c>
      <c r="AU58" s="43">
        <f>Raw!BM59</f>
        <v>27.153708290919202</v>
      </c>
      <c r="AW58" s="21">
        <f>Raw!CC59*1000</f>
        <v>600</v>
      </c>
      <c r="AX58" s="21">
        <f>Raw!BN59</f>
        <v>6.4857853854465697</v>
      </c>
      <c r="AY58" s="21">
        <f>Raw!BO59</f>
        <v>1.6602004702348601</v>
      </c>
      <c r="BA58" s="21">
        <f>(Raw!C59)/((Raw!CC59*1000)^(1/2))</f>
        <v>124.73766204995407</v>
      </c>
      <c r="BB58" s="21">
        <f>Raw!BN59</f>
        <v>6.4857853854465697</v>
      </c>
      <c r="BC58" s="21">
        <f>Raw!BO59</f>
        <v>1.6602004702348601</v>
      </c>
      <c r="BE58" s="21">
        <f>(Raw!C59)/((Raw!CC59*1000)^(1/3))</f>
        <v>362.26202315842806</v>
      </c>
      <c r="BF58" s="21">
        <f>Raw!BN59</f>
        <v>6.4857853854465697</v>
      </c>
      <c r="BG58" s="21">
        <f>Raw!BO59</f>
        <v>1.6602004702348601</v>
      </c>
      <c r="BI58" s="46">
        <f>Raw!C59</f>
        <v>3055.43623730117</v>
      </c>
      <c r="BJ58" s="46">
        <f>(Raw!C59)/(Raw!CG59)</f>
        <v>0.30922338197562693</v>
      </c>
      <c r="BK58" s="46"/>
      <c r="BM58" s="47">
        <f>Raw!CC59*1000</f>
        <v>600</v>
      </c>
      <c r="BN58" s="47">
        <f>(Raw!C59)/(Raw!CG59)</f>
        <v>0.30922338197562693</v>
      </c>
      <c r="BO58" s="47"/>
      <c r="BQ58" s="46">
        <f>(Raw!C59)/((Raw!CC59*1000)^(1/2))</f>
        <v>124.73766204995407</v>
      </c>
      <c r="BR58" s="47">
        <f>(Raw!C59)/(Raw!CG59)</f>
        <v>0.30922338197562693</v>
      </c>
      <c r="BS58" s="47"/>
      <c r="BU58" s="49">
        <f>(Raw!C59)/((Raw!CC59*1000)^(1/3))</f>
        <v>362.26202315842806</v>
      </c>
      <c r="BV58" s="49">
        <f>(Raw!C59)/(Raw!CG59)</f>
        <v>0.30922338197562693</v>
      </c>
      <c r="BW58" s="49"/>
      <c r="BY58" s="51">
        <f>Raw!C59</f>
        <v>3055.43623730117</v>
      </c>
      <c r="BZ58" s="51">
        <f>Raw!BS59</f>
        <v>0.34899999999999998</v>
      </c>
      <c r="CA58" s="51"/>
      <c r="CG58" s="55"/>
      <c r="CH58" s="55" t="e">
        <f t="shared" si="42"/>
        <v>#N/A</v>
      </c>
      <c r="CI58" s="55" t="e">
        <f>CI3</f>
        <v>#N/A</v>
      </c>
      <c r="CK58" s="55"/>
      <c r="CL58" s="55" t="e">
        <f t="shared" si="43"/>
        <v>#N/A</v>
      </c>
      <c r="CM58" s="55" t="e">
        <f>CM3</f>
        <v>#N/A</v>
      </c>
      <c r="CO58" s="57"/>
      <c r="CP58" s="57" t="e">
        <f t="shared" si="44"/>
        <v>#N/A</v>
      </c>
      <c r="CQ58" s="57" t="e">
        <f>CQ3</f>
        <v>#N/A</v>
      </c>
      <c r="CS58" s="57"/>
      <c r="CT58" s="57" t="e">
        <f t="shared" si="45"/>
        <v>#N/A</v>
      </c>
      <c r="CU58" s="57" t="e">
        <f>CU3</f>
        <v>#N/A</v>
      </c>
      <c r="CW58" s="57"/>
      <c r="CX58" s="57" t="e">
        <f t="shared" si="46"/>
        <v>#N/A</v>
      </c>
      <c r="CY58" s="57" t="e">
        <f>CY3</f>
        <v>#N/A</v>
      </c>
      <c r="DA58" s="57"/>
      <c r="DB58" s="57" t="e">
        <f t="shared" si="47"/>
        <v>#N/A</v>
      </c>
      <c r="DC58" s="57" t="e">
        <f>DC3</f>
        <v>#N/A</v>
      </c>
      <c r="DE58" s="57"/>
      <c r="DF58" s="57" t="e">
        <f t="shared" si="48"/>
        <v>#N/A</v>
      </c>
      <c r="DG58" s="57" t="e">
        <f>DG3</f>
        <v>#N/A</v>
      </c>
      <c r="DI58" s="59">
        <f t="shared" si="75"/>
        <v>8410</v>
      </c>
      <c r="DJ58" s="59">
        <f t="shared" si="55"/>
        <v>9.1035624812331797</v>
      </c>
      <c r="DL58" s="25">
        <f t="shared" si="76"/>
        <v>8410</v>
      </c>
      <c r="DM58" s="25">
        <f t="shared" si="56"/>
        <v>10.535345735600121</v>
      </c>
      <c r="DO58" s="39">
        <f t="shared" si="57"/>
        <v>600</v>
      </c>
      <c r="DP58" s="39">
        <f t="shared" si="58"/>
        <v>8.4453608247422682</v>
      </c>
      <c r="DQ58" s="39">
        <f t="shared" si="59"/>
        <v>2.2401840471340861E-2</v>
      </c>
      <c r="DS58" s="39">
        <f t="shared" si="60"/>
        <v>124.73766204995407</v>
      </c>
      <c r="DT58" s="39">
        <f t="shared" si="61"/>
        <v>8.4453608247422682</v>
      </c>
      <c r="DU58" s="39">
        <f t="shared" si="62"/>
        <v>2.2401840471340861E-2</v>
      </c>
      <c r="DW58" s="39">
        <f t="shared" si="63"/>
        <v>362.26202315842806</v>
      </c>
      <c r="DX58" s="39">
        <f t="shared" si="64"/>
        <v>8.4453608247422682</v>
      </c>
      <c r="DY58" s="39">
        <f t="shared" si="65"/>
        <v>2.2401840471340861E-2</v>
      </c>
      <c r="EA58" s="61">
        <f>Raw!N59</f>
        <v>4.2112831604681604</v>
      </c>
      <c r="EB58" s="61">
        <f>Raw!O59</f>
        <v>0.90416578243787205</v>
      </c>
      <c r="EC58" s="61">
        <f>1/Raw!R59</f>
        <v>8.4453608247422682</v>
      </c>
      <c r="ED58" s="61">
        <f>1/(Raw!R59-Raw!S59)-1/(Raw!R59+Raw!S59)</f>
        <v>2.2401840471340861E-2</v>
      </c>
      <c r="EF58" s="62">
        <f>Raw!N59</f>
        <v>4.2112831604681604</v>
      </c>
      <c r="EG58" s="61">
        <f>Raw!O59</f>
        <v>0.90416578243787205</v>
      </c>
      <c r="EH58" s="61">
        <f>1/Raw!AB59</f>
        <v>4.6545454545454543</v>
      </c>
      <c r="EI58" s="61">
        <f>1/(Raw!AB59-Raw!AC59)-1/(Raw!AB59+Raw!AC59)</f>
        <v>0.33784949828707855</v>
      </c>
      <c r="EK58" s="37">
        <f>Raw!CB59</f>
        <v>-4.3053999999999997</v>
      </c>
      <c r="EL58" s="72">
        <f>(Raw!C59)/(Raw!CG59)</f>
        <v>0.30922338197562693</v>
      </c>
      <c r="EN58" s="37">
        <f>Raw!BS59</f>
        <v>0.34899999999999998</v>
      </c>
      <c r="EO58" s="72">
        <f>(Raw!C59)/(Raw!CG59)</f>
        <v>0.30922338197562693</v>
      </c>
      <c r="EQ58" s="64">
        <f>(Raw!C59)/((Raw!CC59*1000)^(1/3))</f>
        <v>362.26202315842806</v>
      </c>
      <c r="ER58" s="64">
        <f>Raw!BZ59</f>
        <v>1483.7755103111299</v>
      </c>
      <c r="ET58" s="64">
        <f>Raw!BN59</f>
        <v>6.4857853854465697</v>
      </c>
      <c r="EU58" s="64">
        <f>Raw!BZ59</f>
        <v>1483.7755103111299</v>
      </c>
      <c r="EW58" s="66">
        <f>Raw!AI59</f>
        <v>3.3180353552668602E-3</v>
      </c>
      <c r="EX58" s="66">
        <f>Raw!BZ59</f>
        <v>1483.7755103111299</v>
      </c>
      <c r="EZ58" s="73">
        <f>Raw!AI59</f>
        <v>3.3180353552668602E-3</v>
      </c>
      <c r="FA58" s="66">
        <f>Raw!F59</f>
        <v>0.19583401577180101</v>
      </c>
      <c r="FB58" s="66">
        <f>Raw!G59</f>
        <v>4.7421759918690902E-2</v>
      </c>
      <c r="FD58" s="66">
        <f>(Raw!C59)/((Raw!CC59*1000)^(1/3))</f>
        <v>362.26202315842806</v>
      </c>
      <c r="FE58" s="66">
        <f>(Raw!BZ59)*(Raw!AI59)</f>
        <v>4.9232196024914563</v>
      </c>
      <c r="FG58" s="59">
        <f>Raw!CJ59</f>
        <v>228.29218184662901</v>
      </c>
      <c r="FH58" s="59">
        <f>Raw!BR59</f>
        <v>229.26</v>
      </c>
      <c r="FJ58" s="25">
        <f>Raw!CB59</f>
        <v>-4.3053999999999997</v>
      </c>
      <c r="FK58" s="25">
        <f>(Raw!BR59)-(Raw!CJ59)</f>
        <v>0.96781815337098465</v>
      </c>
      <c r="FM58" s="68" t="str">
        <f t="shared" si="77"/>
        <v xml:space="preserve"> </v>
      </c>
      <c r="FN58" s="68">
        <f>(Raw!C59)/((Raw!CC59*1000)^(1/3))</f>
        <v>362.26202315842806</v>
      </c>
      <c r="FO58" s="68">
        <f>(10^($FM$2*Raw!CB59))*(Raw!D59)</f>
        <v>0.13918971138265993</v>
      </c>
      <c r="FP58" s="68">
        <f>(10^($FM$2*Raw!CB59))*(Raw!E59)</f>
        <v>2.5617089867791057E-2</v>
      </c>
      <c r="FR58" s="68" t="str">
        <f t="shared" si="78"/>
        <v xml:space="preserve"> </v>
      </c>
      <c r="FS58" s="74">
        <f>(Raw!C59)/((Raw!CC59*1000)^(1/3))</f>
        <v>362.26202315842806</v>
      </c>
      <c r="FT58" s="68">
        <f>(10^($FR$2*Raw!CB59))*(Raw!F59)</f>
        <v>0.21164080836037463</v>
      </c>
      <c r="FU58" s="68">
        <f>(10^($FR$2*Raw!CB59))*(Raw!G59)</f>
        <v>5.1249419379513828E-2</v>
      </c>
      <c r="FW58" s="68" t="str">
        <f t="shared" si="79"/>
        <v xml:space="preserve"> </v>
      </c>
      <c r="FX58" s="74">
        <f>(Raw!C59)/((Raw!CC59*1000)^(1/3))</f>
        <v>362.26202315842806</v>
      </c>
      <c r="FY58" s="74">
        <f>(10^($FW$2*Raw!CB59))*(Raw!BJ59)</f>
        <v>0.74416525183737481</v>
      </c>
      <c r="FZ58" s="74">
        <f>(10^($FW$2*Raw!CB59))*(Raw!BK59)</f>
        <v>0.25634068197702553</v>
      </c>
      <c r="GB58" s="68" t="str">
        <f t="shared" si="80"/>
        <v xml:space="preserve"> </v>
      </c>
      <c r="GC58" s="74">
        <f>IF(  ( (10^($FR$2*Raw!CB59))*(Raw!BM59) )/( (10^($FR$2*Raw!CB59))*(Raw!BL59))&lt;0.9,(Raw!C59)/((Raw!CC59*1000)^(1/3)) )</f>
        <v>362.26202315842806</v>
      </c>
      <c r="GD58" s="74">
        <f>IF(  ( (10^($FR$2*Raw!CB59))*(Raw!BM59) )/( (10^($FR$2*Raw!CB59))*(Raw!BL59))&lt;0.9, (10^($GB$2*Raw!CB59))*(Raw!BL59) )</f>
        <v>45.001817074490653</v>
      </c>
      <c r="GE58" s="74">
        <f>IF( ( (10^($FR$2*Raw!CB59))*(Raw!BM59) )/( (10^($FR$2*Raw!CB59))*(Raw!BL59))&lt;0.9, (10^($FR$2*Raw!CB59))*(Raw!BM59) )</f>
        <v>29.345426789228195</v>
      </c>
      <c r="GG58" s="68" t="str">
        <f t="shared" si="81"/>
        <v xml:space="preserve"> </v>
      </c>
      <c r="GH58" s="74">
        <f>IF( ( (10^($GG$2*Raw!CB59))*(Raw!BO59) )/( (10^($GG$2*Raw!CB59))*(Raw!BN59))&lt;0.5,(Raw!C59)/((Raw!CC59*1000)^(1/3)))</f>
        <v>362.26202315842806</v>
      </c>
      <c r="GI58" s="74">
        <f>IF( ( (10^($GG$2*Raw!CB59))*(Raw!BO59) )/( (10^($GG$2*Raw!CB59))*(Raw!BN59))&lt;0.5,(10^($GG$2*Raw!CB59))*(Raw!BN59))</f>
        <v>6.9552964254878855</v>
      </c>
      <c r="GJ58" s="74">
        <f>IF( ( (10^($GG$2*Raw!CB59))*(Raw!BO59) )/( (10^($GG$2*Raw!CB59))*(Raw!BN59))&lt;0.5,(10^($GG$2*Raw!CB59))*(Raw!BO59))</f>
        <v>1.780383671363613</v>
      </c>
      <c r="GL58">
        <f>(Raw!C59)/((Raw!CC59*1000)^(1/3))</f>
        <v>362.26202315842806</v>
      </c>
      <c r="GM58" s="75">
        <f>Raw!U59</f>
        <v>0.1239013671875</v>
      </c>
      <c r="GN58" s="75">
        <f>(LOG(Raw!CC59)+5)/25</f>
        <v>0.19112605001534574</v>
      </c>
      <c r="GO58">
        <f>(Raw!C59)/((Raw!CC59*1000)^(1/3))</f>
        <v>362.26202315842806</v>
      </c>
      <c r="GP58" s="75">
        <f>Raw!W59</f>
        <v>0.1275634765625</v>
      </c>
      <c r="GR58">
        <f>(Raw!C59)/((Raw!CC59*1000)^(1/3))</f>
        <v>362.26202315842806</v>
      </c>
      <c r="GS58" s="75">
        <f>Raw!AE59</f>
        <v>0.68359375</v>
      </c>
      <c r="GU58">
        <f>(Raw!C59)/((Raw!CC59*1000)^(1/3))</f>
        <v>362.26202315842806</v>
      </c>
      <c r="GV58" s="75">
        <f>Raw!AG59</f>
        <v>0.771484375</v>
      </c>
      <c r="GX58">
        <f>(Raw!C59)/((Raw!CC59*1000)^(1/3))</f>
        <v>362.26202315842806</v>
      </c>
      <c r="GY58">
        <f>Raw!BQ59</f>
        <v>2.5</v>
      </c>
      <c r="HA58">
        <f>Raw!C59</f>
        <v>3055.43623730117</v>
      </c>
      <c r="HB58" s="75">
        <f>Raw!U59</f>
        <v>0.1239013671875</v>
      </c>
      <c r="HC58" s="4"/>
      <c r="HD58">
        <f>Raw!C59</f>
        <v>3055.43623730117</v>
      </c>
      <c r="HE58" s="75">
        <f>Raw!W59</f>
        <v>0.1275634765625</v>
      </c>
      <c r="HG58">
        <f>Raw!C59</f>
        <v>3055.43623730117</v>
      </c>
      <c r="HH58" s="75">
        <f>Raw!AE59</f>
        <v>0.68359375</v>
      </c>
      <c r="HJ58">
        <f>Raw!C59</f>
        <v>3055.43623730117</v>
      </c>
      <c r="HK58" s="75">
        <f>Raw!AG59</f>
        <v>0.771484375</v>
      </c>
      <c r="HM58">
        <f>Raw!C59</f>
        <v>3055.43623730117</v>
      </c>
      <c r="HN58">
        <f>Raw!BQ59</f>
        <v>2.5</v>
      </c>
      <c r="HP58">
        <f>Raw!CC59*1000</f>
        <v>600</v>
      </c>
      <c r="HQ58">
        <f>Raw!N59</f>
        <v>4.2112831604681604</v>
      </c>
      <c r="HR58">
        <f>MIN(ABS(Raw!CB59)/100,0.3)</f>
        <v>4.3053999999999995E-2</v>
      </c>
      <c r="HS58" t="str">
        <f>IF( Raw!CB59&gt;0,"@rgb(255,0,0)","@rgb(0,128,255)" )</f>
        <v>@rgb(0,128,255)</v>
      </c>
      <c r="HU58" t="str">
        <f t="shared" si="82"/>
        <v xml:space="preserve"> </v>
      </c>
      <c r="HV58" t="b">
        <f>IF(Raw!CC59&gt;7,(Raw!C59)/((Raw!CC59*1000)^(1/3)))</f>
        <v>0</v>
      </c>
      <c r="HW58" t="b">
        <f>IF(Raw!CC59&gt;7,(10^($FM$2*Raw!CB59))*(Raw!D59))</f>
        <v>0</v>
      </c>
      <c r="HX58" t="b">
        <f>IF(Raw!CC59&gt;7,(10^($HU$2*Raw!CB59))*(Raw!E59))</f>
        <v>0</v>
      </c>
      <c r="IA58" t="b">
        <f>IF(Raw!CC59&gt;7,(Raw!C59)/((Raw!CC59*1000)^(1/3)))</f>
        <v>0</v>
      </c>
      <c r="IB58" t="b">
        <f>IF(Raw!CC59&gt;7,(10^($HZ$2*Raw!CB59))*(Raw!F59))</f>
        <v>0</v>
      </c>
      <c r="IC58" t="b">
        <f>IF(Raw!CC59&gt;7,(10^($HZ$2*Raw!CB59))*(Raw!G59))</f>
        <v>0</v>
      </c>
      <c r="IF58" t="b">
        <f>IF(Raw!CC59&gt;7,(Raw!C59)/((Raw!CC59*1000)^(1/3)))</f>
        <v>0</v>
      </c>
      <c r="IG58" t="b">
        <f>IF(Raw!CC59&gt;7,(10^($IE$2*Raw!CB59))*(Raw!BJ59))</f>
        <v>0</v>
      </c>
      <c r="IH58" t="b">
        <f>IF(Raw!CC59&gt;7,(10^($IE$2*Raw!CB59))*(Raw!BK59))</f>
        <v>0</v>
      </c>
      <c r="IJ58" t="str">
        <f t="shared" si="83"/>
        <v xml:space="preserve"> </v>
      </c>
      <c r="IK58" t="b">
        <f>IF(Raw!CC59&gt;7,(Raw!C59)/((Raw!CC59*1000)^(1/3)))</f>
        <v>0</v>
      </c>
      <c r="IL58" t="b">
        <f>IF(Raw!CC59&gt;7,(10^($IJ$2*Raw!CB59))*(Raw!BL59))</f>
        <v>0</v>
      </c>
      <c r="IM58" t="b">
        <f>IF(Raw!CC59&gt;7,(10^($IJ$2*Raw!CB59))*(Raw!BM59))</f>
        <v>0</v>
      </c>
      <c r="IO58" t="str">
        <f t="shared" si="84"/>
        <v xml:space="preserve"> </v>
      </c>
      <c r="IP58" t="b">
        <f>IF(Raw!CC59&gt;7,(Raw!C59)/((Raw!CC59*1000)^(1/3)))</f>
        <v>0</v>
      </c>
      <c r="IQ58" t="b">
        <f>IF(Raw!CC59&gt;7,(10^($IO$2*Raw!CB59))*(Raw!BN59))</f>
        <v>0</v>
      </c>
      <c r="IR58" t="b">
        <f>IF(Raw!CC59&gt;7,(10^($IO$2*Raw!CB59))*(Raw!BO59))</f>
        <v>0</v>
      </c>
      <c r="IT58" s="68" t="str">
        <f t="shared" si="85"/>
        <v xml:space="preserve"> </v>
      </c>
      <c r="IU58" s="68">
        <f>IF(Raw!CC59&lt;3.5,(Raw!C59)/((Raw!CC59*1000)^(1/3)))</f>
        <v>362.26202315842806</v>
      </c>
      <c r="IV58" s="68">
        <f>IF(Raw!CC59&lt;3.5,(10^($IT$2*Raw!CB59))*(Raw!D59))</f>
        <v>0.13887270417362832</v>
      </c>
      <c r="IW58" s="68">
        <f>IF(Raw!CC59&lt;3.5,(10^($IT$2*Raw!CB59))*(Raw!E59))</f>
        <v>2.5558746459490033E-2</v>
      </c>
      <c r="IY58" s="68" t="str">
        <f t="shared" si="86"/>
        <v xml:space="preserve"> </v>
      </c>
      <c r="IZ58" s="74">
        <f>IF(Raw!CC59&lt;3.5,(Raw!C59)/((Raw!CC59*1000)^(1/3)))</f>
        <v>362.26202315842806</v>
      </c>
      <c r="JA58" s="68">
        <f>IF(Raw!CC59&lt;3.5,(10^($IY$2*Raw!CB59))*(Raw!F59))</f>
        <v>0.21105415167842737</v>
      </c>
      <c r="JB58" s="68">
        <f>IF(Raw!CC59&lt;3.5,(10^($IY$2*Raw!CB59))*(Raw!G59))</f>
        <v>5.1107358807368809E-2</v>
      </c>
      <c r="JD58" s="68" t="str">
        <f t="shared" si="87"/>
        <v xml:space="preserve"> </v>
      </c>
      <c r="JE58" s="74">
        <f>IF(Raw!CC59&lt;3.5,(Raw!C59)/((Raw!CC59*1000)^(1/3)))</f>
        <v>362.26202315842806</v>
      </c>
      <c r="JF58" s="74">
        <f>IF(Raw!CC59&lt;3.5,(10^($JD$2*Raw!CB59))*(Raw!BJ59))</f>
        <v>0.7496445416753319</v>
      </c>
      <c r="JG58" s="74">
        <f>IF(Raw!CC59&lt;3.5,(10^($JD$2*Raw!CB59))*(Raw!BK59))</f>
        <v>0.25822811879343666</v>
      </c>
      <c r="JI58" s="68" t="str">
        <f t="shared" si="88"/>
        <v xml:space="preserve"> </v>
      </c>
      <c r="JJ58" s="74">
        <f>IF( AND( Raw!CC59&lt;3.5, ( (10^($JI$2*Raw!CB59))*(Raw!BM59) )/( (10^($JI$2*Raw!CB59))*(Raw!BL59))&lt;0.9 ),(Raw!C59)/((Raw!CC59*1000)^(1/3)) )</f>
        <v>362.26202315842806</v>
      </c>
      <c r="JK58" s="74">
        <f>IF( AND( Raw!CC59&lt;3.5, ( (10^($JI$2*Raw!CB59))*(Raw!BM59) )/( (10^($JI$2*Raw!CB59))*(Raw!BL59))&lt;0.9 ), (10^($JI$2*Raw!CB59))*(Raw!BL59) )</f>
        <v>43.943747440732764</v>
      </c>
      <c r="JL58" s="74">
        <f>IF( AND( Raw!CC59&lt;3.5, ( (10^($JI$2*Raw!CB59))*(Raw!BM59) )/( (10^($JI$2*Raw!CB59))*(Raw!BL59))&lt;0.9 ), (10^($JI$2*Raw!CB59))*(Raw!BM59) )</f>
        <v>27.722183513839429</v>
      </c>
      <c r="JN58" s="68" t="str">
        <f t="shared" si="89"/>
        <v xml:space="preserve"> </v>
      </c>
      <c r="JO58" s="74">
        <f>IF( AND( Raw!CC59&lt;3.5, ( (10^($JN$2*Raw!CB59))*(Raw!BO59) )/( (10^($JN$2*Raw!CB59))*(Raw!BN59))&lt;0.5 ),(Raw!C59)/((Raw!CC59*1000)^(1/3)))</f>
        <v>362.26202315842806</v>
      </c>
      <c r="JP58" s="74">
        <f>IF( AND( Raw!CC59&lt;3.5, ( (10^($JN$2*Raw!CB59))*(Raw!BO59) )/( (10^($JN$2*Raw!CB59))*(Raw!BN59))&lt;0.5 ),(10^($JN$2*Raw!CB59))*(Raw!BN59))</f>
        <v>6.5406688823379557</v>
      </c>
      <c r="JQ58" s="74">
        <f>IF( AND( Raw!CC59&lt;3.5, ( (10^($JN$2*Raw!CB59))*(Raw!BO59) )/( (10^($JN$2*Raw!CB59))*(Raw!BN59))&lt;0.5 ),(10^($JN$2*Raw!CB59))*(Raw!BO59))</f>
        <v>1.6742492865203435</v>
      </c>
      <c r="JS58">
        <v>270</v>
      </c>
      <c r="JW58">
        <v>270</v>
      </c>
      <c r="JX58">
        <v>3.4810745057765198</v>
      </c>
      <c r="JY58" s="76">
        <v>3.4810745057765198</v>
      </c>
      <c r="KA58">
        <v>270</v>
      </c>
      <c r="KB58">
        <v>3.4810745057765198</v>
      </c>
      <c r="KC58" s="76">
        <v>3.4810745057765198</v>
      </c>
      <c r="KQ58">
        <f>Raw!CC59*1000</f>
        <v>600</v>
      </c>
      <c r="KR58">
        <f>Raw!N59</f>
        <v>4.2112831604681604</v>
      </c>
      <c r="KS58">
        <f>(1/ABS(Raw!BL59))*2</f>
        <v>4.6465561719391903E-2</v>
      </c>
      <c r="KU58">
        <f>Raw!CC59*1000</f>
        <v>600</v>
      </c>
      <c r="KV58">
        <f>Raw!N59</f>
        <v>4.2112831604681604</v>
      </c>
      <c r="KW58">
        <f>MIN(1/ABS(Raw!BN59)/2,0.8)</f>
        <v>7.7091665894765529E-2</v>
      </c>
      <c r="KY58">
        <f>Raw!CC59*1000</f>
        <v>600</v>
      </c>
      <c r="KZ58">
        <f>Raw!CP59</f>
        <v>4.1534535143194704</v>
      </c>
      <c r="LA58">
        <f t="shared" si="66"/>
        <v>4.2112831604681604</v>
      </c>
      <c r="NJ58" s="76"/>
      <c r="NV58" s="76"/>
      <c r="OH58" s="76"/>
      <c r="OT58" s="76"/>
      <c r="PF58" s="76"/>
      <c r="PR58" s="76"/>
      <c r="QD58" s="76"/>
      <c r="QP58" s="76"/>
      <c r="RB58" s="76"/>
      <c r="RN58" s="76"/>
      <c r="RZ58" s="76"/>
      <c r="SL58" s="76"/>
      <c r="SX58" s="76"/>
      <c r="TJ58" s="76"/>
      <c r="TV58" s="76"/>
      <c r="UF58">
        <f>IF(Raw!CC59&lt;3.5,Raw!C59)</f>
        <v>3055.43623730117</v>
      </c>
      <c r="UK58" t="b">
        <f>IF(Raw!CC59&gt;7,Raw!C59)</f>
        <v>0</v>
      </c>
      <c r="UP58">
        <f>Raw!C59</f>
        <v>3055.43623730117</v>
      </c>
      <c r="UU58" t="str">
        <f t="shared" si="98"/>
        <v xml:space="preserve"> </v>
      </c>
      <c r="UV58" t="b">
        <f>IF(AND(Raw!BL59&lt;$UU$3,Raw!BL59&gt;$UU$4),(Raw!C59)/((Raw!CC59*1000)^(1/3)))</f>
        <v>0</v>
      </c>
      <c r="UW58" t="b">
        <f>IF(AND(Raw!BL59&lt;$UU$3,Raw!BL59&gt;$UU$4),(10^($UU$2*Raw!CB59))*(Raw!D59))</f>
        <v>0</v>
      </c>
      <c r="UX58" t="b">
        <f>IF(AND(Raw!BL59&lt;$UU$3,Raw!BL59&gt;$UU$4),(10^($FM$2*Raw!CB59))*(Raw!E59))</f>
        <v>0</v>
      </c>
      <c r="UZ58">
        <f>Raw!C59</f>
        <v>3055.43623730117</v>
      </c>
      <c r="VA58">
        <f>((LOG10(Raw!CC60))+ABS(LOG10(MIN(Raw!CC$3:$CC257)))+0.3)/5</f>
        <v>0.35542425094393248</v>
      </c>
      <c r="VB58">
        <f>Raw!BQ59</f>
        <v>2.5</v>
      </c>
      <c r="VE58">
        <f>(Raw!C59)/((Raw!CC59)^(1/2))</f>
        <v>3944.551220822028</v>
      </c>
      <c r="VF58">
        <f>((LOG10(Raw!CC60))+ABS(LOG10(MIN(Raw!CC$3:$CC257)))+0.3)/5</f>
        <v>0.35542425094393248</v>
      </c>
      <c r="VG58">
        <f>Raw!BQ59</f>
        <v>2.5</v>
      </c>
      <c r="VK58">
        <f>(Raw!C59)/((Raw!CC59)^(1/2))</f>
        <v>3944.551220822028</v>
      </c>
      <c r="VL58">
        <f>Raw!BZ59</f>
        <v>1483.7755103111299</v>
      </c>
      <c r="VM58">
        <f>MIN(Raw!BL60/150,0.6)</f>
        <v>0.2922953214831947</v>
      </c>
      <c r="VO58">
        <f>(Raw!C59)/((Raw!CC59)^(1/2))</f>
        <v>3944.551220822028</v>
      </c>
      <c r="VP58">
        <f>Raw!BZ59</f>
        <v>1483.7755103111299</v>
      </c>
      <c r="VQ58">
        <f>MIN(Raw!BN60/50,0.6)</f>
        <v>0.1173699276618646</v>
      </c>
      <c r="VS58">
        <f>(Raw!C59)/((Raw!CC59)^(1/2))</f>
        <v>3944.551220822028</v>
      </c>
      <c r="VT58">
        <f>Raw!BZ59</f>
        <v>1483.7755103111299</v>
      </c>
      <c r="VU58">
        <f>(LOG10(Raw!AS60)-LOG10(MIN(Raw!AS$3:AS$200)) + 0.1)/10</f>
        <v>0.28752768316854604</v>
      </c>
      <c r="VW58">
        <f>Raw!CB59</f>
        <v>-4.3053999999999997</v>
      </c>
      <c r="VX58">
        <f>IF(ABS((Raw!BR59)-(Raw!CJ59))=343.0818,16.89,ABS((Raw!BR59)-(Raw!CJ59)))</f>
        <v>0.96781815337098465</v>
      </c>
      <c r="VY58">
        <f>(LOG10(Raw!C60)-LOG10(MIN(Raw!C$3:C$200)))/2</f>
        <v>0.48813712981276525</v>
      </c>
      <c r="WA58" s="78">
        <v>37420</v>
      </c>
      <c r="WB58">
        <f t="shared" si="67"/>
        <v>6</v>
      </c>
      <c r="WF58">
        <v>0.56000000000000005</v>
      </c>
      <c r="WG58">
        <f t="shared" si="68"/>
        <v>-0.25181197299379954</v>
      </c>
      <c r="WN58">
        <f t="shared" si="90"/>
        <v>11200</v>
      </c>
      <c r="WO58">
        <f t="shared" si="69"/>
        <v>0.56826171200136388</v>
      </c>
      <c r="WQ58">
        <f>Raw!BP59</f>
        <v>7.0000000000000007E-2</v>
      </c>
      <c r="WR58">
        <f>Raw!BZ59</f>
        <v>1483.7755103111299</v>
      </c>
      <c r="WT58">
        <f>Raw!N59</f>
        <v>4.2112831604681604</v>
      </c>
      <c r="WU58">
        <f>Raw!CP59</f>
        <v>4.1534535143194704</v>
      </c>
      <c r="WV58">
        <f t="shared" si="70"/>
        <v>-5.7829646148690017E-2</v>
      </c>
      <c r="WX58">
        <f>Raw!C59</f>
        <v>3055.43623730117</v>
      </c>
      <c r="WY58">
        <f>Raw!BP59</f>
        <v>7.0000000000000007E-2</v>
      </c>
      <c r="WZ58">
        <f>((LOG10(Raw!CC60))+ABS(LOG10(MIN(Raw!CC$3:$CC257)))+0.3)/5</f>
        <v>0.35542425094393248</v>
      </c>
      <c r="XD58">
        <f t="shared" si="91"/>
        <v>11200</v>
      </c>
      <c r="XE58">
        <f t="shared" si="71"/>
        <v>5.9016987064641244E-2</v>
      </c>
      <c r="XG58">
        <f>(Raw!C59)/((Raw!CC59)^(1/2))</f>
        <v>3944.551220822028</v>
      </c>
      <c r="XH58">
        <f>Raw!BP59</f>
        <v>7.0000000000000007E-2</v>
      </c>
      <c r="XL58">
        <f t="shared" si="92"/>
        <v>11200</v>
      </c>
      <c r="XM58">
        <f t="shared" si="72"/>
        <v>0.32060499374284157</v>
      </c>
      <c r="XR58">
        <f>Raw!CB59</f>
        <v>-4.3053999999999997</v>
      </c>
      <c r="XS58">
        <f>IF(ABS((Raw!BR59)-(Raw!CJ59))=343.0818,16.89,(Raw!BR59)-(Raw!CJ59))</f>
        <v>0.96781815337098465</v>
      </c>
      <c r="XT58">
        <f>(LOG10(Raw!C60)-LOG10(MIN(Raw!C$3:C$200)))/2</f>
        <v>0.48813712981276525</v>
      </c>
      <c r="XW58">
        <f t="shared" si="93"/>
        <v>11200</v>
      </c>
      <c r="XX58">
        <f t="shared" si="73"/>
        <v>1.8795542259151736</v>
      </c>
      <c r="YC58">
        <v>3055.43623730117</v>
      </c>
      <c r="YD58">
        <f>Raw!CC59</f>
        <v>0.6</v>
      </c>
      <c r="YE58">
        <f>((LOG10(Raw!CC60))+ABS(LOG10(MIN(Raw!CC$3:$CC257)))+0.3)/5</f>
        <v>0.35542425094393248</v>
      </c>
      <c r="YF58">
        <v>48.6952568275223</v>
      </c>
      <c r="YG58">
        <v>4.0961228322394501</v>
      </c>
      <c r="YH58">
        <v>0.45471975331690501</v>
      </c>
      <c r="YI58">
        <v>5.7666768341280601E-2</v>
      </c>
      <c r="YJ58">
        <v>6.6463660008613196E-3</v>
      </c>
      <c r="YP58">
        <v>1</v>
      </c>
      <c r="YT58">
        <v>3055.43623730117</v>
      </c>
      <c r="YU58">
        <v>0.6</v>
      </c>
      <c r="YV58" s="79">
        <v>2.10832599133208E-8</v>
      </c>
      <c r="ZE58">
        <v>2381.5</v>
      </c>
      <c r="ZF58">
        <v>5.1772900479849198E-4</v>
      </c>
      <c r="ZK58">
        <f t="shared" si="94"/>
        <v>11220</v>
      </c>
      <c r="ZL58" s="81">
        <f t="shared" si="74"/>
        <v>13461.351568355767</v>
      </c>
    </row>
    <row r="59" spans="1:688">
      <c r="A59" s="37">
        <f>Raw!CC60*1000</f>
        <v>600</v>
      </c>
      <c r="B59" s="37">
        <f>Raw!N60</f>
        <v>4.2209291459516303</v>
      </c>
      <c r="C59" s="37">
        <f>Raw!O60</f>
        <v>0.87283846139808996</v>
      </c>
      <c r="E59" s="37">
        <f>(Raw!C60)/((Raw!CC60*1000)^(1/2))</f>
        <v>124.73766204995407</v>
      </c>
      <c r="F59" s="37">
        <f>Raw!N60</f>
        <v>4.2209291459516303</v>
      </c>
      <c r="G59" s="37">
        <f>Raw!O60</f>
        <v>0.87283846139808996</v>
      </c>
      <c r="I59" s="37">
        <f>(Raw!C60)/((Raw!CC60*1000)^(1/3))</f>
        <v>362.26202315842806</v>
      </c>
      <c r="J59" s="37">
        <f>Raw!N60</f>
        <v>4.2209291459516303</v>
      </c>
      <c r="K59" s="37">
        <f>Raw!O60</f>
        <v>0.87283846139808996</v>
      </c>
      <c r="M59" s="39">
        <f>Raw!CC60*1000</f>
        <v>600</v>
      </c>
      <c r="N59" s="39">
        <f>1/(Raw!R60)</f>
        <v>13.943829787234042</v>
      </c>
      <c r="O59" s="39">
        <f>IF(1/(Raw!R60-Raw!S60)-1/(Raw!R60+Raw!S60)&gt;0,1/(Raw!R60-Raw!S60)-1/(Raw!R60+Raw!S60),2)</f>
        <v>0.2615074071287804</v>
      </c>
      <c r="Q59" s="39">
        <f>(Raw!C60)/((Raw!CC60*1000)^(1/2))</f>
        <v>124.73766204995407</v>
      </c>
      <c r="R59" s="39">
        <f>1/(Raw!R60)</f>
        <v>13.943829787234042</v>
      </c>
      <c r="S59" s="39">
        <f>IF(1/(Raw!R60-Raw!S60)-1/(Raw!R60+Raw!S60)&gt;0,1/(Raw!R60-Raw!S60)-1/(Raw!R60+Raw!S60),2)</f>
        <v>0.2615074071287804</v>
      </c>
      <c r="U59" s="39">
        <f>(Raw!C60)/((Raw!CC60*1000)^(1/3))</f>
        <v>362.26202315842806</v>
      </c>
      <c r="V59" s="39">
        <f>1/(Raw!R60)</f>
        <v>13.943829787234042</v>
      </c>
      <c r="W59" s="39">
        <f>IF(1/(Raw!R60-Raw!S60)-1/(Raw!R60+Raw!S60)&gt;0,1/(Raw!R60-Raw!S60)-1/(Raw!R60+Raw!S60),2)</f>
        <v>0.2615074071287804</v>
      </c>
      <c r="Y59" s="41">
        <f>Raw!CC60*1000</f>
        <v>600</v>
      </c>
      <c r="Z59" s="41">
        <f>1/(Raw!AB60)</f>
        <v>4.6545454545454543</v>
      </c>
      <c r="AA59" s="41">
        <f>IF(1/(Raw!AB60-Raw!AC60)-1/(Raw!AB60+Raw!AC60)&gt;0,1/(Raw!AB60-Raw!AC60)-1/(Raw!AB60+Raw!AC60),5)</f>
        <v>0.30573706721271598</v>
      </c>
      <c r="AC59" s="41">
        <f>(Raw!C60)/((Raw!CC60*1000)^(1/2))</f>
        <v>124.73766204995407</v>
      </c>
      <c r="AD59" s="41">
        <f>1/(Raw!AB60)</f>
        <v>4.6545454545454543</v>
      </c>
      <c r="AE59" s="41">
        <f>IF(1/(Raw!AB60-Raw!AC60)-1/(Raw!AB60+Raw!AC60)&gt;0,1/(Raw!AB60-Raw!AC60)-1/(Raw!AB60+Raw!AC60),5)</f>
        <v>0.30573706721271598</v>
      </c>
      <c r="AG59" s="41">
        <f>(Raw!C60)/((Raw!CC60*1000)^(1/3))</f>
        <v>362.26202315842806</v>
      </c>
      <c r="AH59" s="41">
        <f>1/(Raw!AB60)</f>
        <v>4.6545454545454543</v>
      </c>
      <c r="AI59" s="41">
        <f>IF(1/(Raw!AB60-Raw!AC60)-1/(Raw!AB60+Raw!AC60)&gt;0,1/(Raw!AB60-Raw!AC60)-1/(Raw!AB60+Raw!AC60),5)</f>
        <v>0.30573706721271598</v>
      </c>
      <c r="AK59" s="43">
        <f>Raw!CC60*1000</f>
        <v>600</v>
      </c>
      <c r="AL59" s="43">
        <f>Raw!BL60</f>
        <v>43.844298222479203</v>
      </c>
      <c r="AM59" s="43">
        <f>Raw!BM60</f>
        <v>28.107824120085699</v>
      </c>
      <c r="AO59" s="43">
        <f>(Raw!C60)/((Raw!CC60*1000)^(1/2))</f>
        <v>124.73766204995407</v>
      </c>
      <c r="AP59" s="43">
        <f>Raw!BL60</f>
        <v>43.844298222479203</v>
      </c>
      <c r="AQ59" s="43">
        <f>Raw!BM60</f>
        <v>28.107824120085699</v>
      </c>
      <c r="AS59" s="43">
        <f>(Raw!C60)/((Raw!CC60*1000)^(1/3))</f>
        <v>362.26202315842806</v>
      </c>
      <c r="AT59" s="43">
        <f>Raw!BL60</f>
        <v>43.844298222479203</v>
      </c>
      <c r="AU59" s="43">
        <f>Raw!BM60</f>
        <v>28.107824120085699</v>
      </c>
      <c r="AW59" s="21">
        <f>Raw!CC60*1000</f>
        <v>600</v>
      </c>
      <c r="AX59" s="21">
        <f>Raw!BN60</f>
        <v>5.8684963830932304</v>
      </c>
      <c r="AY59" s="21">
        <f>Raw!BO60</f>
        <v>1.0652840481758601</v>
      </c>
      <c r="BA59" s="21">
        <f>(Raw!C60)/((Raw!CC60*1000)^(1/2))</f>
        <v>124.73766204995407</v>
      </c>
      <c r="BB59" s="21">
        <f>Raw!BN60</f>
        <v>5.8684963830932304</v>
      </c>
      <c r="BC59" s="21">
        <f>Raw!BO60</f>
        <v>1.0652840481758601</v>
      </c>
      <c r="BE59" s="21">
        <f>(Raw!C60)/((Raw!CC60*1000)^(1/3))</f>
        <v>362.26202315842806</v>
      </c>
      <c r="BF59" s="21">
        <f>Raw!BN60</f>
        <v>5.8684963830932304</v>
      </c>
      <c r="BG59" s="21">
        <f>Raw!BO60</f>
        <v>1.0652840481758601</v>
      </c>
      <c r="BI59" s="46">
        <f>Raw!C60</f>
        <v>3055.43623730117</v>
      </c>
      <c r="BJ59" s="46">
        <f>(Raw!C60)/(Raw!CG60)</f>
        <v>0.30922338197562693</v>
      </c>
      <c r="BK59" s="46"/>
      <c r="BM59" s="47">
        <f>Raw!CC60*1000</f>
        <v>600</v>
      </c>
      <c r="BN59" s="47">
        <f>(Raw!C60)/(Raw!CG60)</f>
        <v>0.30922338197562693</v>
      </c>
      <c r="BO59" s="47"/>
      <c r="BQ59" s="46">
        <f>(Raw!C60)/((Raw!CC60*1000)^(1/2))</f>
        <v>124.73766204995407</v>
      </c>
      <c r="BR59" s="47">
        <f>(Raw!C60)/(Raw!CG60)</f>
        <v>0.30922338197562693</v>
      </c>
      <c r="BS59" s="47"/>
      <c r="BU59" s="49">
        <f>(Raw!C60)/((Raw!CC60*1000)^(1/3))</f>
        <v>362.26202315842806</v>
      </c>
      <c r="BV59" s="49">
        <f>(Raw!C60)/(Raw!CG60)</f>
        <v>0.30922338197562693</v>
      </c>
      <c r="BW59" s="49"/>
      <c r="BY59" s="51">
        <f>Raw!C60</f>
        <v>3055.43623730117</v>
      </c>
      <c r="BZ59" s="51">
        <f>Raw!BS60</f>
        <v>0.35299999999999998</v>
      </c>
      <c r="CA59" s="51"/>
      <c r="CG59" s="55"/>
      <c r="CH59" s="55" t="e">
        <f t="shared" si="42"/>
        <v>#N/A</v>
      </c>
      <c r="CI59" s="55" t="e">
        <f>CI3</f>
        <v>#N/A</v>
      </c>
      <c r="CK59" s="55"/>
      <c r="CL59" s="55" t="e">
        <f t="shared" si="43"/>
        <v>#N/A</v>
      </c>
      <c r="CM59" s="55" t="e">
        <f>CM3</f>
        <v>#N/A</v>
      </c>
      <c r="CO59" s="57"/>
      <c r="CP59" s="57" t="e">
        <f t="shared" si="44"/>
        <v>#N/A</v>
      </c>
      <c r="CQ59" s="57" t="e">
        <f>CQ3</f>
        <v>#N/A</v>
      </c>
      <c r="CS59" s="57"/>
      <c r="CT59" s="57" t="e">
        <f t="shared" si="45"/>
        <v>#N/A</v>
      </c>
      <c r="CU59" s="57" t="e">
        <f>CU3</f>
        <v>#N/A</v>
      </c>
      <c r="CW59" s="57"/>
      <c r="CX59" s="57" t="e">
        <f t="shared" si="46"/>
        <v>#N/A</v>
      </c>
      <c r="CY59" s="57" t="e">
        <f>CY3</f>
        <v>#N/A</v>
      </c>
      <c r="DA59" s="57"/>
      <c r="DB59" s="57" t="e">
        <f t="shared" si="47"/>
        <v>#N/A</v>
      </c>
      <c r="DC59" s="57" t="e">
        <f>DC3</f>
        <v>#N/A</v>
      </c>
      <c r="DE59" s="57"/>
      <c r="DF59" s="57" t="e">
        <f t="shared" si="48"/>
        <v>#N/A</v>
      </c>
      <c r="DG59" s="57" t="e">
        <f>DG3</f>
        <v>#N/A</v>
      </c>
      <c r="DI59" s="59">
        <f t="shared" si="75"/>
        <v>8560</v>
      </c>
      <c r="DJ59" s="59">
        <f t="shared" si="55"/>
        <v>9.1518756482620738</v>
      </c>
      <c r="DL59" s="25">
        <f t="shared" si="76"/>
        <v>8560</v>
      </c>
      <c r="DM59" s="25">
        <f t="shared" si="56"/>
        <v>10.580430185108989</v>
      </c>
      <c r="DO59" s="39">
        <f t="shared" si="57"/>
        <v>600</v>
      </c>
      <c r="DP59" s="39">
        <f t="shared" si="58"/>
        <v>13.943829787234042</v>
      </c>
      <c r="DQ59" s="39">
        <f t="shared" si="59"/>
        <v>0.2615074071287804</v>
      </c>
      <c r="DS59" s="39">
        <f t="shared" si="60"/>
        <v>124.73766204995407</v>
      </c>
      <c r="DT59" s="39">
        <f t="shared" si="61"/>
        <v>13.943829787234042</v>
      </c>
      <c r="DU59" s="39">
        <f t="shared" si="62"/>
        <v>0.2615074071287804</v>
      </c>
      <c r="DW59" s="39">
        <f t="shared" si="63"/>
        <v>362.26202315842806</v>
      </c>
      <c r="DX59" s="39">
        <f t="shared" si="64"/>
        <v>13.943829787234042</v>
      </c>
      <c r="DY59" s="39">
        <f t="shared" si="65"/>
        <v>0.2615074071287804</v>
      </c>
      <c r="EA59" s="61">
        <f>Raw!N60</f>
        <v>4.2209291459516303</v>
      </c>
      <c r="EB59" s="61">
        <f>Raw!O60</f>
        <v>0.87283846139808996</v>
      </c>
      <c r="EC59" s="61">
        <f>1/Raw!R60</f>
        <v>13.943829787234042</v>
      </c>
      <c r="ED59" s="61">
        <f>1/(Raw!R60-Raw!S60)-1/(Raw!R60+Raw!S60)</f>
        <v>0.2615074071287804</v>
      </c>
      <c r="EF59" s="62">
        <f>Raw!N60</f>
        <v>4.2209291459516303</v>
      </c>
      <c r="EG59" s="61">
        <f>Raw!O60</f>
        <v>0.87283846139808996</v>
      </c>
      <c r="EH59" s="61">
        <f>1/Raw!AB60</f>
        <v>4.6545454545454543</v>
      </c>
      <c r="EI59" s="61">
        <f>1/(Raw!AB60-Raw!AC60)-1/(Raw!AB60+Raw!AC60)</f>
        <v>0.30573706721271598</v>
      </c>
      <c r="EK59" s="37">
        <f>Raw!CB60</f>
        <v>-4.3053999999999997</v>
      </c>
      <c r="EL59" s="72">
        <f>(Raw!C60)/(Raw!CG60)</f>
        <v>0.30922338197562693</v>
      </c>
      <c r="EN59" s="37">
        <f>Raw!BS60</f>
        <v>0.35299999999999998</v>
      </c>
      <c r="EO59" s="72">
        <f>(Raw!C60)/(Raw!CG60)</f>
        <v>0.30922338197562693</v>
      </c>
      <c r="EQ59" s="64">
        <f>(Raw!C60)/((Raw!CC60*1000)^(1/3))</f>
        <v>362.26202315842806</v>
      </c>
      <c r="ER59" s="64">
        <f>Raw!BZ60</f>
        <v>3217.9591836929299</v>
      </c>
      <c r="ET59" s="64">
        <f>Raw!BN60</f>
        <v>5.8684963830932304</v>
      </c>
      <c r="EU59" s="64">
        <f>Raw!BZ60</f>
        <v>3217.9591836929299</v>
      </c>
      <c r="EW59" s="66">
        <f>Raw!AI60</f>
        <v>3.7791733350017601E-3</v>
      </c>
      <c r="EX59" s="66">
        <f>Raw!BZ60</f>
        <v>3217.9591836929299</v>
      </c>
      <c r="EZ59" s="73">
        <f>Raw!AI60</f>
        <v>3.7791733350017601E-3</v>
      </c>
      <c r="FA59" s="66">
        <f>Raw!F60</f>
        <v>0.196260661748416</v>
      </c>
      <c r="FB59" s="66">
        <f>Raw!G60</f>
        <v>4.82979619257419E-2</v>
      </c>
      <c r="FD59" s="66">
        <f>(Raw!C60)/((Raw!CC60*1000)^(1/3))</f>
        <v>362.26202315842806</v>
      </c>
      <c r="FE59" s="66">
        <f>(Raw!BZ60)*(Raw!AI60)</f>
        <v>12.161225540136352</v>
      </c>
      <c r="FG59" s="59">
        <f>Raw!CJ60</f>
        <v>228.29218184662901</v>
      </c>
      <c r="FH59" s="59">
        <f>Raw!BR60</f>
        <v>228.31399999999999</v>
      </c>
      <c r="FJ59" s="25">
        <f>Raw!CB60</f>
        <v>-4.3053999999999997</v>
      </c>
      <c r="FK59" s="25">
        <f>(Raw!BR60)-(Raw!CJ60)</f>
        <v>2.1818153370986693E-2</v>
      </c>
      <c r="FM59" s="68" t="str">
        <f t="shared" si="77"/>
        <v xml:space="preserve"> </v>
      </c>
      <c r="FN59" s="68">
        <f>(Raw!C60)/((Raw!CC60*1000)^(1/3))</f>
        <v>362.26202315842806</v>
      </c>
      <c r="FO59" s="68">
        <f>(10^($FM$2*Raw!CB60))*(Raw!D60)</f>
        <v>0.13864151096652552</v>
      </c>
      <c r="FP59" s="68">
        <f>(10^($FM$2*Raw!CB60))*(Raw!E60)</f>
        <v>2.6090411515816245E-2</v>
      </c>
      <c r="FR59" s="68" t="str">
        <f t="shared" si="78"/>
        <v xml:space="preserve"> </v>
      </c>
      <c r="FS59" s="74">
        <f>(Raw!C60)/((Raw!CC60*1000)^(1/3))</f>
        <v>362.26202315842806</v>
      </c>
      <c r="FT59" s="68">
        <f>(10^($FR$2*Raw!CB60))*(Raw!F60)</f>
        <v>0.2121018911759347</v>
      </c>
      <c r="FU59" s="68">
        <f>(10^($FR$2*Raw!CB60))*(Raw!G60)</f>
        <v>5.2196344255299162E-2</v>
      </c>
      <c r="FW59" s="68" t="str">
        <f t="shared" si="79"/>
        <v xml:space="preserve"> </v>
      </c>
      <c r="FX59" s="74">
        <f>(Raw!C60)/((Raw!CC60*1000)^(1/3))</f>
        <v>362.26202315842806</v>
      </c>
      <c r="FY59" s="74">
        <f>(10^($FW$2*Raw!CB60))*(Raw!BJ60)</f>
        <v>0.90014066372817869</v>
      </c>
      <c r="FZ59" s="74">
        <f>(10^($FW$2*Raw!CB60))*(Raw!BK60)</f>
        <v>0.50373851292956628</v>
      </c>
      <c r="GB59" s="68" t="str">
        <f t="shared" si="80"/>
        <v xml:space="preserve"> </v>
      </c>
      <c r="GC59" s="74">
        <f>IF(  ( (10^($FR$2*Raw!CB60))*(Raw!BM60) )/( (10^($FR$2*Raw!CB60))*(Raw!BL60))&lt;0.9,(Raw!C60)/((Raw!CC60*1000)^(1/3)) )</f>
        <v>362.26202315842806</v>
      </c>
      <c r="GD59" s="74">
        <f>IF(  ( (10^($FR$2*Raw!CB60))*(Raw!BM60) )/( (10^($FR$2*Raw!CB60))*(Raw!BL60))&lt;0.9, (10^($GB$2*Raw!CB60))*(Raw!BL60) )</f>
        <v>45.839974682203888</v>
      </c>
      <c r="GE59" s="74">
        <f>IF( ( (10^($FR$2*Raw!CB60))*(Raw!BM60) )/( (10^($FR$2*Raw!CB60))*(Raw!BL60))&lt;0.9, (10^($FR$2*Raw!CB60))*(Raw!BM60) )</f>
        <v>30.376554321176112</v>
      </c>
      <c r="GG59" s="68" t="str">
        <f t="shared" si="81"/>
        <v xml:space="preserve"> </v>
      </c>
      <c r="GH59" s="74">
        <f>IF( ( (10^($GG$2*Raw!CB60))*(Raw!BO60) )/( (10^($GG$2*Raw!CB60))*(Raw!BN60))&lt;0.5,(Raw!C60)/((Raw!CC60*1000)^(1/3)))</f>
        <v>362.26202315842806</v>
      </c>
      <c r="GI59" s="74">
        <f>IF( ( (10^($GG$2*Raw!CB60))*(Raw!BO60) )/( (10^($GG$2*Raw!CB60))*(Raw!BN60))&lt;0.5,(10^($GG$2*Raw!CB60))*(Raw!BN60))</f>
        <v>6.2933213929505509</v>
      </c>
      <c r="GJ59" s="74">
        <f>IF( ( (10^($GG$2*Raw!CB60))*(Raw!BO60) )/( (10^($GG$2*Raw!CB60))*(Raw!BN60))&lt;0.5,(10^($GG$2*Raw!CB60))*(Raw!BO60))</f>
        <v>1.1424007875796622</v>
      </c>
      <c r="GL59">
        <f>(Raw!C60)/((Raw!CC60*1000)^(1/3))</f>
        <v>362.26202315842806</v>
      </c>
      <c r="GM59" s="75">
        <f>Raw!U60</f>
        <v>7.415771484375E-2</v>
      </c>
      <c r="GN59" s="75">
        <f>(LOG(Raw!CC60)+5)/25</f>
        <v>0.19112605001534574</v>
      </c>
      <c r="GO59">
        <f>(Raw!C60)/((Raw!CC60*1000)^(1/3))</f>
        <v>362.26202315842806</v>
      </c>
      <c r="GP59" s="75">
        <f>Raw!W60</f>
        <v>7.537841796875E-2</v>
      </c>
      <c r="GR59">
        <f>(Raw!C60)/((Raw!CC60*1000)^(1/3))</f>
        <v>362.26202315842806</v>
      </c>
      <c r="GS59" s="75">
        <f>Raw!AE60</f>
        <v>0.68359375</v>
      </c>
      <c r="GU59">
        <f>(Raw!C60)/((Raw!CC60*1000)^(1/3))</f>
        <v>362.26202315842806</v>
      </c>
      <c r="GV59" s="75">
        <f>Raw!AG60</f>
        <v>1.005859375</v>
      </c>
      <c r="GX59">
        <f>(Raw!C60)/((Raw!CC60*1000)^(1/3))</f>
        <v>362.26202315842806</v>
      </c>
      <c r="GY59">
        <f>Raw!BQ60</f>
        <v>2.5</v>
      </c>
      <c r="HA59">
        <f>Raw!C60</f>
        <v>3055.43623730117</v>
      </c>
      <c r="HB59" s="75">
        <f>Raw!U60</f>
        <v>7.415771484375E-2</v>
      </c>
      <c r="HC59" s="4"/>
      <c r="HD59">
        <f>Raw!C60</f>
        <v>3055.43623730117</v>
      </c>
      <c r="HE59" s="75">
        <f>Raw!W60</f>
        <v>7.537841796875E-2</v>
      </c>
      <c r="HG59">
        <f>Raw!C60</f>
        <v>3055.43623730117</v>
      </c>
      <c r="HH59" s="75">
        <f>Raw!AE60</f>
        <v>0.68359375</v>
      </c>
      <c r="HJ59">
        <f>Raw!C60</f>
        <v>3055.43623730117</v>
      </c>
      <c r="HK59" s="75">
        <f>Raw!AG60</f>
        <v>1.005859375</v>
      </c>
      <c r="HM59">
        <f>Raw!C60</f>
        <v>3055.43623730117</v>
      </c>
      <c r="HN59">
        <f>Raw!BQ60</f>
        <v>2.5</v>
      </c>
      <c r="HP59">
        <f>Raw!CC60*1000</f>
        <v>600</v>
      </c>
      <c r="HQ59">
        <f>Raw!N60</f>
        <v>4.2209291459516303</v>
      </c>
      <c r="HR59">
        <f>MIN(ABS(Raw!CB60)/100,0.3)</f>
        <v>4.3053999999999995E-2</v>
      </c>
      <c r="HS59" t="str">
        <f>IF( Raw!CB60&gt;0,"@rgb(255,0,0)","@rgb(0,128,255)" )</f>
        <v>@rgb(0,128,255)</v>
      </c>
      <c r="HU59" t="str">
        <f t="shared" si="82"/>
        <v xml:space="preserve"> </v>
      </c>
      <c r="HV59" t="b">
        <f>IF(Raw!CC60&gt;7,(Raw!C60)/((Raw!CC60*1000)^(1/3)))</f>
        <v>0</v>
      </c>
      <c r="HW59" t="b">
        <f>IF(Raw!CC60&gt;7,(10^($FM$2*Raw!CB60))*(Raw!D60))</f>
        <v>0</v>
      </c>
      <c r="HX59" t="b">
        <f>IF(Raw!CC60&gt;7,(10^($HU$2*Raw!CB60))*(Raw!E60))</f>
        <v>0</v>
      </c>
      <c r="IA59" t="b">
        <f>IF(Raw!CC60&gt;7,(Raw!C60)/((Raw!CC60*1000)^(1/3)))</f>
        <v>0</v>
      </c>
      <c r="IB59" t="b">
        <f>IF(Raw!CC60&gt;7,(10^($HZ$2*Raw!CB60))*(Raw!F60))</f>
        <v>0</v>
      </c>
      <c r="IC59" t="b">
        <f>IF(Raw!CC60&gt;7,(10^($HZ$2*Raw!CB60))*(Raw!G60))</f>
        <v>0</v>
      </c>
      <c r="IF59" t="b">
        <f>IF(Raw!CC60&gt;7,(Raw!C60)/((Raw!CC60*1000)^(1/3)))</f>
        <v>0</v>
      </c>
      <c r="IG59" t="b">
        <f>IF(Raw!CC60&gt;7,(10^($IE$2*Raw!CB60))*(Raw!BJ60))</f>
        <v>0</v>
      </c>
      <c r="IH59" t="b">
        <f>IF(Raw!CC60&gt;7,(10^($IE$2*Raw!CB60))*(Raw!BK60))</f>
        <v>0</v>
      </c>
      <c r="IJ59" t="str">
        <f t="shared" si="83"/>
        <v xml:space="preserve"> </v>
      </c>
      <c r="IK59" t="b">
        <f>IF(Raw!CC60&gt;7,(Raw!C60)/((Raw!CC60*1000)^(1/3)))</f>
        <v>0</v>
      </c>
      <c r="IL59" t="b">
        <f>IF(Raw!CC60&gt;7,(10^($IJ$2*Raw!CB60))*(Raw!BL60))</f>
        <v>0</v>
      </c>
      <c r="IM59" t="b">
        <f>IF(Raw!CC60&gt;7,(10^($IJ$2*Raw!CB60))*(Raw!BM60))</f>
        <v>0</v>
      </c>
      <c r="IO59" t="str">
        <f t="shared" si="84"/>
        <v xml:space="preserve"> </v>
      </c>
      <c r="IP59" t="b">
        <f>IF(Raw!CC60&gt;7,(Raw!C60)/((Raw!CC60*1000)^(1/3)))</f>
        <v>0</v>
      </c>
      <c r="IQ59" t="b">
        <f>IF(Raw!CC60&gt;7,(10^($IO$2*Raw!CB60))*(Raw!BN60))</f>
        <v>0</v>
      </c>
      <c r="IR59" t="b">
        <f>IF(Raw!CC60&gt;7,(10^($IO$2*Raw!CB60))*(Raw!BO60))</f>
        <v>0</v>
      </c>
      <c r="IT59" s="68" t="str">
        <f t="shared" si="85"/>
        <v xml:space="preserve"> </v>
      </c>
      <c r="IU59" s="68">
        <f>IF(Raw!CC60&lt;3.5,(Raw!C60)/((Raw!CC60*1000)^(1/3)))</f>
        <v>362.26202315842806</v>
      </c>
      <c r="IV59" s="68">
        <f>IF(Raw!CC60&lt;3.5,(10^($IT$2*Raw!CB60))*(Raw!D60))</f>
        <v>0.13832575229434468</v>
      </c>
      <c r="IW59" s="68">
        <f>IF(Raw!CC60&lt;3.5,(10^($IT$2*Raw!CB60))*(Raw!E60))</f>
        <v>2.6030990108479771E-2</v>
      </c>
      <c r="IY59" s="68" t="str">
        <f t="shared" si="86"/>
        <v xml:space="preserve"> </v>
      </c>
      <c r="IZ59" s="74">
        <f>IF(Raw!CC60&lt;3.5,(Raw!C60)/((Raw!CC60*1000)^(1/3)))</f>
        <v>362.26202315842806</v>
      </c>
      <c r="JA59" s="68">
        <f>IF(Raw!CC60&lt;3.5,(10^($IY$2*Raw!CB60))*(Raw!F60))</f>
        <v>0.21151395639777917</v>
      </c>
      <c r="JB59" s="68">
        <f>IF(Raw!CC60&lt;3.5,(10^($IY$2*Raw!CB60))*(Raw!G60))</f>
        <v>5.2051658859472993E-2</v>
      </c>
      <c r="JD59" s="68" t="str">
        <f t="shared" si="87"/>
        <v xml:space="preserve"> </v>
      </c>
      <c r="JE59" s="74">
        <f>IF(Raw!CC60&lt;3.5,(Raw!C60)/((Raw!CC60*1000)^(1/3)))</f>
        <v>362.26202315842806</v>
      </c>
      <c r="JF59" s="74">
        <f>IF(Raw!CC60&lt;3.5,(10^($JD$2*Raw!CB60))*(Raw!BJ60))</f>
        <v>0.90676840075207243</v>
      </c>
      <c r="JG59" s="74">
        <f>IF(Raw!CC60&lt;3.5,(10^($JD$2*Raw!CB60))*(Raw!BK60))</f>
        <v>0.50744754033721218</v>
      </c>
      <c r="JI59" s="68" t="str">
        <f t="shared" si="88"/>
        <v xml:space="preserve"> </v>
      </c>
      <c r="JJ59" s="74">
        <f>IF( AND( Raw!CC60&lt;3.5, ( (10^($JI$2*Raw!CB60))*(Raw!BM60) )/( (10^($JI$2*Raw!CB60))*(Raw!BL60))&lt;0.9 ),(Raw!C60)/((Raw!CC60*1000)^(1/3)) )</f>
        <v>362.26202315842806</v>
      </c>
      <c r="JK59" s="74">
        <f>IF( AND( Raw!CC60&lt;3.5, ( (10^($JI$2*Raw!CB60))*(Raw!BM60) )/( (10^($JI$2*Raw!CB60))*(Raw!BL60))&lt;0.9 ), (10^($JI$2*Raw!CB60))*(Raw!BL60) )</f>
        <v>44.76219853056125</v>
      </c>
      <c r="JL59" s="74">
        <f>IF( AND( Raw!CC60&lt;3.5, ( (10^($JI$2*Raw!CB60))*(Raw!BM60) )/( (10^($JI$2*Raw!CB60))*(Raw!BL60))&lt;0.9 ), (10^($JI$2*Raw!CB60))*(Raw!BM60) )</f>
        <v>28.696274191482093</v>
      </c>
      <c r="JN59" s="68" t="str">
        <f t="shared" si="89"/>
        <v xml:space="preserve"> </v>
      </c>
      <c r="JO59" s="74">
        <f>IF( AND( Raw!CC60&lt;3.5, ( (10^($JN$2*Raw!CB60))*(Raw!BO60) )/( (10^($JN$2*Raw!CB60))*(Raw!BN60))&lt;0.5 ),(Raw!C60)/((Raw!CC60*1000)^(1/3)))</f>
        <v>362.26202315842806</v>
      </c>
      <c r="JP59" s="74">
        <f>IF( AND( Raw!CC60&lt;3.5, ( (10^($JN$2*Raw!CB60))*(Raw!BO60) )/( (10^($JN$2*Raw!CB60))*(Raw!BN60))&lt;0.5 ),(10^($JN$2*Raw!CB60))*(Raw!BN60))</f>
        <v>5.9181563061183322</v>
      </c>
      <c r="JQ59" s="74">
        <f>IF( AND( Raw!CC60&lt;3.5, ( (10^($JN$2*Raw!CB60))*(Raw!BO60) )/( (10^($JN$2*Raw!CB60))*(Raw!BN60))&lt;0.5 ),(10^($JN$2*Raw!CB60))*(Raw!BO60))</f>
        <v>1.0742986100634144</v>
      </c>
      <c r="JS59">
        <v>690</v>
      </c>
      <c r="JW59">
        <v>690</v>
      </c>
      <c r="JX59">
        <v>4.7627906976744203</v>
      </c>
      <c r="JY59">
        <v>4.7627906976744203</v>
      </c>
      <c r="KA59">
        <v>690</v>
      </c>
      <c r="KB59">
        <v>4.7627906976744203</v>
      </c>
      <c r="KC59">
        <v>4.7627906976744203</v>
      </c>
      <c r="KQ59">
        <f>Raw!CC60*1000</f>
        <v>600</v>
      </c>
      <c r="KR59">
        <f>Raw!N60</f>
        <v>4.2209291459516303</v>
      </c>
      <c r="KS59">
        <f>(1/ABS(Raw!BL60))*2</f>
        <v>4.5615965612025453E-2</v>
      </c>
      <c r="KU59">
        <f>Raw!CC60*1000</f>
        <v>600</v>
      </c>
      <c r="KV59">
        <f>Raw!N60</f>
        <v>4.2209291459516303</v>
      </c>
      <c r="KW59">
        <f>MIN(1/ABS(Raw!BN60)/2,0.8)</f>
        <v>8.5200700036293556E-2</v>
      </c>
      <c r="KY59">
        <f>Raw!CC60*1000</f>
        <v>600</v>
      </c>
      <c r="KZ59">
        <f>Raw!CP60</f>
        <v>4.1629670404298702</v>
      </c>
      <c r="LA59">
        <f t="shared" si="66"/>
        <v>4.2209291459516303</v>
      </c>
      <c r="NJ59" s="76"/>
      <c r="NV59" s="76"/>
      <c r="OH59" s="76"/>
      <c r="OT59" s="76"/>
      <c r="PF59" s="76"/>
      <c r="PR59" s="76"/>
      <c r="QD59" s="76"/>
      <c r="QP59" s="76"/>
      <c r="RB59" s="76"/>
      <c r="RN59" s="76"/>
      <c r="RZ59" s="76"/>
      <c r="SL59" s="76"/>
      <c r="SX59" s="76"/>
      <c r="TJ59" s="76"/>
      <c r="TV59" s="76"/>
      <c r="UF59">
        <f>IF(Raw!CC60&lt;3.5,Raw!C60)</f>
        <v>3055.43623730117</v>
      </c>
      <c r="UK59" t="b">
        <f>IF(Raw!CC60&gt;7,Raw!C60)</f>
        <v>0</v>
      </c>
      <c r="UP59">
        <f>Raw!C60</f>
        <v>3055.43623730117</v>
      </c>
      <c r="UU59" t="str">
        <f t="shared" si="98"/>
        <v xml:space="preserve"> </v>
      </c>
      <c r="UV59" t="b">
        <f>IF(AND(Raw!BL60&lt;$UU$3,Raw!BL60&gt;$UU$4),(Raw!C60)/((Raw!CC60*1000)^(1/3)))</f>
        <v>0</v>
      </c>
      <c r="UW59" t="b">
        <f>IF(AND(Raw!BL60&lt;$UU$3,Raw!BL60&gt;$UU$4),(10^($UU$2*Raw!CB60))*(Raw!D60))</f>
        <v>0</v>
      </c>
      <c r="UX59" t="b">
        <f>IF(AND(Raw!BL60&lt;$UU$3,Raw!BL60&gt;$UU$4),(10^($FM$2*Raw!CB60))*(Raw!E60))</f>
        <v>0</v>
      </c>
      <c r="UZ59">
        <f>Raw!C60</f>
        <v>3055.43623730117</v>
      </c>
      <c r="VA59">
        <f>((LOG10(Raw!CC61))+ABS(LOG10(MIN(Raw!CC$3:$CC258)))+0.3)/5</f>
        <v>0.35542425094393248</v>
      </c>
      <c r="VB59">
        <f>Raw!BQ60</f>
        <v>2.5</v>
      </c>
      <c r="VE59">
        <f>(Raw!C60)/((Raw!CC60)^(1/2))</f>
        <v>3944.551220822028</v>
      </c>
      <c r="VF59">
        <f>((LOG10(Raw!CC61))+ABS(LOG10(MIN(Raw!CC$3:$CC258)))+0.3)/5</f>
        <v>0.35542425094393248</v>
      </c>
      <c r="VG59">
        <f>Raw!BQ60</f>
        <v>2.5</v>
      </c>
      <c r="VK59">
        <f>(Raw!C60)/((Raw!CC60)^(1/2))</f>
        <v>3944.551220822028</v>
      </c>
      <c r="VL59">
        <f>Raw!BZ60</f>
        <v>3217.9591836929299</v>
      </c>
      <c r="VM59">
        <f>MIN(Raw!BL61/150,0.6)</f>
        <v>4.5066150124621396E-2</v>
      </c>
      <c r="VO59">
        <f>(Raw!C60)/((Raw!CC60)^(1/2))</f>
        <v>3944.551220822028</v>
      </c>
      <c r="VP59">
        <f>Raw!BZ60</f>
        <v>3217.9591836929299</v>
      </c>
      <c r="VQ59">
        <f>MIN(Raw!BN61/50,0.6)</f>
        <v>5.4574249015207001E-2</v>
      </c>
      <c r="VS59">
        <f>(Raw!C60)/((Raw!CC60)^(1/2))</f>
        <v>3944.551220822028</v>
      </c>
      <c r="VT59">
        <f>Raw!BZ60</f>
        <v>3217.9591836929299</v>
      </c>
      <c r="VU59">
        <f>(LOG10(Raw!AS61)-LOG10(MIN(Raw!AS$3:AS$200)) + 0.1)/10</f>
        <v>0.29554674817893056</v>
      </c>
      <c r="VW59">
        <f>Raw!CB60</f>
        <v>-4.3053999999999997</v>
      </c>
      <c r="VX59">
        <f>IF(ABS((Raw!BR60)-(Raw!CJ60))=343.0818,16.89,ABS((Raw!BR60)-(Raw!CJ60)))</f>
        <v>2.1818153370986693E-2</v>
      </c>
      <c r="VY59">
        <f>(LOG10(Raw!C61)-LOG10(MIN(Raw!C$3:C$200)))/2</f>
        <v>0.44236805649730293</v>
      </c>
      <c r="WA59" s="78">
        <v>37413</v>
      </c>
      <c r="WB59">
        <f t="shared" si="67"/>
        <v>6</v>
      </c>
      <c r="WF59">
        <v>7.58</v>
      </c>
      <c r="WG59">
        <f t="shared" si="68"/>
        <v>0.87966920563205353</v>
      </c>
      <c r="WN59">
        <f t="shared" si="90"/>
        <v>11400</v>
      </c>
      <c r="WO59">
        <f t="shared" si="69"/>
        <v>0.56275842845616786</v>
      </c>
      <c r="WQ59">
        <f>Raw!BP60</f>
        <v>7.0000000000000007E-2</v>
      </c>
      <c r="WR59">
        <f>Raw!BZ60</f>
        <v>3217.9591836929299</v>
      </c>
      <c r="WT59">
        <f>Raw!N60</f>
        <v>4.2209291459516303</v>
      </c>
      <c r="WU59">
        <f>Raw!CP60</f>
        <v>4.1629670404298702</v>
      </c>
      <c r="WV59">
        <f t="shared" si="70"/>
        <v>-5.7962105521760066E-2</v>
      </c>
      <c r="WX59">
        <f>Raw!C60</f>
        <v>3055.43623730117</v>
      </c>
      <c r="WY59">
        <f>Raw!BP60</f>
        <v>7.0000000000000007E-2</v>
      </c>
      <c r="WZ59">
        <f>((LOG10(Raw!CC61))+ABS(LOG10(MIN(Raw!CC$3:$CC258)))+0.3)/5</f>
        <v>0.35542425094393248</v>
      </c>
      <c r="XD59">
        <f t="shared" si="91"/>
        <v>11400</v>
      </c>
      <c r="XE59">
        <f t="shared" si="71"/>
        <v>5.901520426456118E-2</v>
      </c>
      <c r="XG59">
        <f>(Raw!C60)/((Raw!CC60)^(1/2))</f>
        <v>3944.551220822028</v>
      </c>
      <c r="XH59">
        <f>Raw!BP60</f>
        <v>7.0000000000000007E-2</v>
      </c>
      <c r="XL59">
        <f t="shared" si="92"/>
        <v>11400</v>
      </c>
      <c r="XM59">
        <f t="shared" si="72"/>
        <v>0.31943123168231424</v>
      </c>
      <c r="XR59">
        <f>Raw!CB60</f>
        <v>-4.3053999999999997</v>
      </c>
      <c r="XS59">
        <f>IF(ABS((Raw!BR60)-(Raw!CJ60))=343.0818,16.89,(Raw!BR60)-(Raw!CJ60))</f>
        <v>2.1818153370986693E-2</v>
      </c>
      <c r="XT59">
        <f>(LOG10(Raw!C61)-LOG10(MIN(Raw!C$3:C$200)))/2</f>
        <v>0.44236805649730293</v>
      </c>
      <c r="XW59">
        <f t="shared" si="93"/>
        <v>11400</v>
      </c>
      <c r="XX59">
        <f t="shared" si="73"/>
        <v>1.8408010063100348</v>
      </c>
      <c r="YC59">
        <v>3055.43623730117</v>
      </c>
      <c r="YD59">
        <f>Raw!CC60</f>
        <v>0.6</v>
      </c>
      <c r="YE59">
        <f>((LOG10(Raw!CC61))+ABS(LOG10(MIN(Raw!CC$3:$CC258)))+0.3)/5</f>
        <v>0.35542425094393248</v>
      </c>
      <c r="YF59">
        <v>58.9112722097559</v>
      </c>
      <c r="YG59">
        <v>4.9554684151140602</v>
      </c>
      <c r="YH59">
        <v>0.55011762771245298</v>
      </c>
      <c r="YI59">
        <v>6.9764960871713105E-2</v>
      </c>
      <c r="YJ59">
        <v>8.0407395338165204E-3</v>
      </c>
      <c r="YP59">
        <v>1</v>
      </c>
      <c r="YT59">
        <v>3055.43623730117</v>
      </c>
      <c r="YU59">
        <v>0.6</v>
      </c>
      <c r="YV59" s="79">
        <v>1.18946612194505E-8</v>
      </c>
      <c r="ZE59">
        <v>1077.8279674882499</v>
      </c>
      <c r="ZF59">
        <v>3.8492691881765798E-4</v>
      </c>
      <c r="ZK59">
        <f t="shared" si="94"/>
        <v>11420</v>
      </c>
      <c r="ZL59" s="81">
        <f t="shared" si="74"/>
        <v>13539.815615194851</v>
      </c>
    </row>
    <row r="60" spans="1:688">
      <c r="A60" s="37">
        <f>Raw!CC61*1000</f>
        <v>600</v>
      </c>
      <c r="B60" s="37">
        <f>Raw!N61</f>
        <v>3.1525727086407298</v>
      </c>
      <c r="C60" s="37">
        <f>Raw!O61</f>
        <v>0.180763729186209</v>
      </c>
      <c r="E60" s="37">
        <f>(Raw!C61)/((Raw!CC61*1000)^(1/2))</f>
        <v>101.03211700733338</v>
      </c>
      <c r="F60" s="37">
        <f>Raw!N61</f>
        <v>3.1525727086407298</v>
      </c>
      <c r="G60" s="37">
        <f>Raw!O61</f>
        <v>0.180763729186209</v>
      </c>
      <c r="I60" s="37">
        <f>(Raw!C61)/((Raw!CC61*1000)^(1/3))</f>
        <v>293.41658733669595</v>
      </c>
      <c r="J60" s="37">
        <f>Raw!N61</f>
        <v>3.1525727086407298</v>
      </c>
      <c r="K60" s="37">
        <f>Raw!O61</f>
        <v>0.180763729186209</v>
      </c>
      <c r="M60" s="39">
        <f>Raw!CC61*1000</f>
        <v>600</v>
      </c>
      <c r="N60" s="39">
        <f>1/(Raw!R61)</f>
        <v>5.3894736842105262</v>
      </c>
      <c r="O60" s="39">
        <f>IF(1/(Raw!R61-Raw!S61)-1/(Raw!R61+Raw!S61)&gt;0,1/(Raw!R61-Raw!S61)-1/(Raw!R61+Raw!S61),2)</f>
        <v>1.0213104173402607</v>
      </c>
      <c r="Q60" s="39">
        <f>(Raw!C61)/((Raw!CC61*1000)^(1/2))</f>
        <v>101.03211700733338</v>
      </c>
      <c r="R60" s="39">
        <f>1/(Raw!R61)</f>
        <v>5.3894736842105262</v>
      </c>
      <c r="S60" s="39">
        <f>IF(1/(Raw!R61-Raw!S61)-1/(Raw!R61+Raw!S61)&gt;0,1/(Raw!R61-Raw!S61)-1/(Raw!R61+Raw!S61),2)</f>
        <v>1.0213104173402607</v>
      </c>
      <c r="U60" s="39">
        <f>(Raw!C61)/((Raw!CC61*1000)^(1/3))</f>
        <v>293.41658733669595</v>
      </c>
      <c r="V60" s="39">
        <f>1/(Raw!R61)</f>
        <v>5.3894736842105262</v>
      </c>
      <c r="W60" s="39">
        <f>IF(1/(Raw!R61-Raw!S61)-1/(Raw!R61+Raw!S61)&gt;0,1/(Raw!R61-Raw!S61)-1/(Raw!R61+Raw!S61),2)</f>
        <v>1.0213104173402607</v>
      </c>
      <c r="Y60" s="41">
        <f>Raw!CC61*1000</f>
        <v>600</v>
      </c>
      <c r="Z60" s="41">
        <f>1/(Raw!AB61)</f>
        <v>5.12</v>
      </c>
      <c r="AA60" s="41">
        <f>IF(1/(Raw!AB61-Raw!AC61)-1/(Raw!AB61+Raw!AC61)&gt;0,1/(Raw!AB61-Raw!AC61)-1/(Raw!AB61+Raw!AC61),5)</f>
        <v>6.8905284261920468</v>
      </c>
      <c r="AC60" s="41">
        <f>(Raw!C61)/((Raw!CC61*1000)^(1/2))</f>
        <v>101.03211700733338</v>
      </c>
      <c r="AD60" s="41">
        <f>1/(Raw!AB61)</f>
        <v>5.12</v>
      </c>
      <c r="AE60" s="41">
        <f>IF(1/(Raw!AB61-Raw!AC61)-1/(Raw!AB61+Raw!AC61)&gt;0,1/(Raw!AB61-Raw!AC61)-1/(Raw!AB61+Raw!AC61),5)</f>
        <v>6.8905284261920468</v>
      </c>
      <c r="AG60" s="41">
        <f>(Raw!C61)/((Raw!CC61*1000)^(1/3))</f>
        <v>293.41658733669595</v>
      </c>
      <c r="AH60" s="41">
        <f>1/(Raw!AB61)</f>
        <v>5.12</v>
      </c>
      <c r="AI60" s="41">
        <f>IF(1/(Raw!AB61-Raw!AC61)-1/(Raw!AB61+Raw!AC61)&gt;0,1/(Raw!AB61-Raw!AC61)-1/(Raw!AB61+Raw!AC61),5)</f>
        <v>6.8905284261920468</v>
      </c>
      <c r="AK60" s="43">
        <f>Raw!CC61*1000</f>
        <v>600</v>
      </c>
      <c r="AL60" s="43">
        <f>Raw!BL61</f>
        <v>6.7599225186932097</v>
      </c>
      <c r="AM60" s="43">
        <f>Raw!BM61</f>
        <v>4.4730329380893199</v>
      </c>
      <c r="AO60" s="43">
        <f>(Raw!C61)/((Raw!CC61*1000)^(1/2))</f>
        <v>101.03211700733338</v>
      </c>
      <c r="AP60" s="43">
        <f>Raw!BL61</f>
        <v>6.7599225186932097</v>
      </c>
      <c r="AQ60" s="43">
        <f>Raw!BM61</f>
        <v>4.4730329380893199</v>
      </c>
      <c r="AS60" s="43">
        <f>(Raw!C61)/((Raw!CC61*1000)^(1/3))</f>
        <v>293.41658733669595</v>
      </c>
      <c r="AT60" s="43">
        <f>Raw!BL61</f>
        <v>6.7599225186932097</v>
      </c>
      <c r="AU60" s="43">
        <f>Raw!BM61</f>
        <v>4.4730329380893199</v>
      </c>
      <c r="AW60" s="21">
        <f>Raw!CC61*1000</f>
        <v>600</v>
      </c>
      <c r="AX60" s="21">
        <f>Raw!BN61</f>
        <v>2.7287124507603502</v>
      </c>
      <c r="AY60" s="21">
        <f>Raw!BO61</f>
        <v>0.34557038719336403</v>
      </c>
      <c r="BA60" s="21">
        <f>(Raw!C61)/((Raw!CC61*1000)^(1/2))</f>
        <v>101.03211700733338</v>
      </c>
      <c r="BB60" s="21">
        <f>Raw!BN61</f>
        <v>2.7287124507603502</v>
      </c>
      <c r="BC60" s="21">
        <f>Raw!BO61</f>
        <v>0.34557038719336403</v>
      </c>
      <c r="BE60" s="21">
        <f>(Raw!C61)/((Raw!CC61*1000)^(1/3))</f>
        <v>293.41658733669595</v>
      </c>
      <c r="BF60" s="21">
        <f>Raw!BN61</f>
        <v>2.7287124507603502</v>
      </c>
      <c r="BG60" s="21">
        <f>Raw!BO61</f>
        <v>0.34557038719336403</v>
      </c>
      <c r="BI60" s="46">
        <f>Raw!C61</f>
        <v>2474.7713430113299</v>
      </c>
      <c r="BJ60" s="46">
        <f>(Raw!C61)/(Raw!CG61)</f>
        <v>0.28649818742895694</v>
      </c>
      <c r="BK60" s="46"/>
      <c r="BM60" s="47">
        <f>Raw!CC61*1000</f>
        <v>600</v>
      </c>
      <c r="BN60" s="47">
        <f>(Raw!C61)/(Raw!CG61)</f>
        <v>0.28649818742895694</v>
      </c>
      <c r="BO60" s="47"/>
      <c r="BQ60" s="46">
        <f>(Raw!C61)/((Raw!CC61*1000)^(1/2))</f>
        <v>101.03211700733338</v>
      </c>
      <c r="BR60" s="47">
        <f>(Raw!C61)/(Raw!CG61)</f>
        <v>0.28649818742895694</v>
      </c>
      <c r="BS60" s="47"/>
      <c r="BU60" s="49">
        <f>(Raw!C61)/((Raw!CC61*1000)^(1/3))</f>
        <v>293.41658733669595</v>
      </c>
      <c r="BV60" s="49">
        <f>(Raw!C61)/(Raw!CG61)</f>
        <v>0.28649818742895694</v>
      </c>
      <c r="BW60" s="49"/>
      <c r="BY60" s="51">
        <f>Raw!C61</f>
        <v>2474.7713430113299</v>
      </c>
      <c r="BZ60" s="51">
        <f>Raw!BS61</f>
        <v>0.35199999999999998</v>
      </c>
      <c r="CA60" s="51"/>
      <c r="CG60" s="55"/>
      <c r="CH60" s="55" t="e">
        <f t="shared" si="42"/>
        <v>#N/A</v>
      </c>
      <c r="CI60" s="55" t="e">
        <f>CI3</f>
        <v>#N/A</v>
      </c>
      <c r="CK60" s="55"/>
      <c r="CL60" s="55" t="e">
        <f t="shared" si="43"/>
        <v>#N/A</v>
      </c>
      <c r="CM60" s="55" t="e">
        <f>CM3</f>
        <v>#N/A</v>
      </c>
      <c r="CO60" s="57"/>
      <c r="CP60" s="57" t="e">
        <f t="shared" si="44"/>
        <v>#N/A</v>
      </c>
      <c r="CQ60" s="57" t="e">
        <f>CQ3</f>
        <v>#N/A</v>
      </c>
      <c r="CS60" s="57"/>
      <c r="CT60" s="57" t="e">
        <f t="shared" si="45"/>
        <v>#N/A</v>
      </c>
      <c r="CU60" s="57" t="e">
        <f>CU3</f>
        <v>#N/A</v>
      </c>
      <c r="CW60" s="57"/>
      <c r="CX60" s="57" t="e">
        <f t="shared" si="46"/>
        <v>#N/A</v>
      </c>
      <c r="CY60" s="57" t="e">
        <f>CY3</f>
        <v>#N/A</v>
      </c>
      <c r="DA60" s="57"/>
      <c r="DB60" s="57" t="e">
        <f t="shared" si="47"/>
        <v>#N/A</v>
      </c>
      <c r="DC60" s="57" t="e">
        <f>DC3</f>
        <v>#N/A</v>
      </c>
      <c r="DE60" s="57"/>
      <c r="DF60" s="57" t="e">
        <f t="shared" si="48"/>
        <v>#N/A</v>
      </c>
      <c r="DG60" s="57" t="e">
        <f>DG3</f>
        <v>#N/A</v>
      </c>
      <c r="DI60" s="59">
        <f t="shared" si="75"/>
        <v>8710</v>
      </c>
      <c r="DJ60" s="59">
        <f t="shared" si="55"/>
        <v>9.1995992674301501</v>
      </c>
      <c r="DL60" s="25">
        <f t="shared" si="76"/>
        <v>8710</v>
      </c>
      <c r="DM60" s="25">
        <f t="shared" si="56"/>
        <v>10.624919354753358</v>
      </c>
      <c r="DO60" s="39">
        <f t="shared" si="57"/>
        <v>600</v>
      </c>
      <c r="DP60" s="39">
        <f t="shared" si="58"/>
        <v>5.3894736842105262</v>
      </c>
      <c r="DQ60" s="39">
        <f t="shared" si="59"/>
        <v>1.0213104173402607</v>
      </c>
      <c r="DS60" s="39">
        <f t="shared" si="60"/>
        <v>101.03211700733338</v>
      </c>
      <c r="DT60" s="39">
        <f t="shared" si="61"/>
        <v>5.3894736842105262</v>
      </c>
      <c r="DU60" s="39">
        <f t="shared" si="62"/>
        <v>1.0213104173402607</v>
      </c>
      <c r="DW60" s="39">
        <f t="shared" si="63"/>
        <v>293.41658733669595</v>
      </c>
      <c r="DX60" s="39">
        <f t="shared" si="64"/>
        <v>5.3894736842105262</v>
      </c>
      <c r="DY60" s="39">
        <f t="shared" si="65"/>
        <v>1.0213104173402607</v>
      </c>
      <c r="EA60" s="61">
        <f>Raw!N61</f>
        <v>3.1525727086407298</v>
      </c>
      <c r="EB60" s="61">
        <f>Raw!O61</f>
        <v>0.180763729186209</v>
      </c>
      <c r="EC60" s="61">
        <f>1/Raw!R61</f>
        <v>5.3894736842105262</v>
      </c>
      <c r="ED60" s="61">
        <f>1/(Raw!R61-Raw!S61)-1/(Raw!R61+Raw!S61)</f>
        <v>1.0213104173402607</v>
      </c>
      <c r="EF60" s="62">
        <f>Raw!N61</f>
        <v>3.1525727086407298</v>
      </c>
      <c r="EG60" s="61">
        <f>Raw!O61</f>
        <v>0.180763729186209</v>
      </c>
      <c r="EH60" s="61">
        <f>1/Raw!AB61</f>
        <v>5.12</v>
      </c>
      <c r="EI60" s="61">
        <f>1/(Raw!AB61-Raw!AC61)-1/(Raw!AB61+Raw!AC61)</f>
        <v>6.8905284261920468</v>
      </c>
      <c r="EK60" s="37">
        <f>Raw!CB61</f>
        <v>-19.706099999999999</v>
      </c>
      <c r="EL60" s="72">
        <f>(Raw!C61)/(Raw!CG61)</f>
        <v>0.28649818742895694</v>
      </c>
      <c r="EN60" s="37">
        <f>Raw!BS61</f>
        <v>0.35199999999999998</v>
      </c>
      <c r="EO60" s="72">
        <f>(Raw!C61)/(Raw!CG61)</f>
        <v>0.28649818742895694</v>
      </c>
      <c r="EQ60" s="64">
        <f>(Raw!C61)/((Raw!CC61*1000)^(1/3))</f>
        <v>293.41658733669595</v>
      </c>
      <c r="ER60" s="64">
        <f>Raw!BZ61</f>
        <v>69.210884332656903</v>
      </c>
      <c r="ET60" s="64">
        <f>Raw!BN61</f>
        <v>2.7287124507603502</v>
      </c>
      <c r="EU60" s="64">
        <f>Raw!BZ61</f>
        <v>69.210884332656903</v>
      </c>
      <c r="EW60" s="66">
        <f>Raw!AI61</f>
        <v>1.2147204892325001E-3</v>
      </c>
      <c r="EX60" s="66">
        <f>Raw!BZ61</f>
        <v>69.210884332656903</v>
      </c>
      <c r="EZ60" s="73">
        <f>Raw!AI61</f>
        <v>1.2147204892325001E-3</v>
      </c>
      <c r="FA60" s="66">
        <f>Raw!F61</f>
        <v>3.1453603893483499E-2</v>
      </c>
      <c r="FB60" s="66">
        <f>Raw!G61</f>
        <v>1.04902395313004E-2</v>
      </c>
      <c r="FD60" s="66">
        <f>(Raw!C61)/((Raw!CC61*1000)^(1/3))</f>
        <v>293.41658733669595</v>
      </c>
      <c r="FE60" s="66">
        <f>(Raw!BZ61)*(Raw!AI61)</f>
        <v>8.4071879276778963E-2</v>
      </c>
      <c r="FG60" s="59">
        <f>Raw!CJ61</f>
        <v>82.484439795895099</v>
      </c>
      <c r="FH60" s="59">
        <f>Raw!BR61</f>
        <v>77.867999999999995</v>
      </c>
      <c r="FJ60" s="25">
        <f>Raw!CB61</f>
        <v>-19.706099999999999</v>
      </c>
      <c r="FK60" s="25">
        <f>(Raw!BR61)-(Raw!CJ61)</f>
        <v>-4.6164397958951042</v>
      </c>
      <c r="FM60" s="68" t="str">
        <f t="shared" si="77"/>
        <v xml:space="preserve"> </v>
      </c>
      <c r="FN60" s="68">
        <f>(Raw!C61)/((Raw!CC61*1000)^(1/3))</f>
        <v>293.41658733669595</v>
      </c>
      <c r="FO60" s="68">
        <f>(10^($FM$2*Raw!CB61))*(Raw!D61)</f>
        <v>2.8955860261367851E-2</v>
      </c>
      <c r="FP60" s="68">
        <f>(10^($FM$2*Raw!CB61))*(Raw!E61)</f>
        <v>7.4724495088729116E-3</v>
      </c>
      <c r="FR60" s="68" t="str">
        <f t="shared" si="78"/>
        <v xml:space="preserve"> </v>
      </c>
      <c r="FS60" s="74">
        <f>(Raw!C61)/((Raw!CC61*1000)^(1/3))</f>
        <v>293.41658733669595</v>
      </c>
      <c r="FT60" s="68">
        <f>(10^($FR$2*Raw!CB61))*(Raw!F61)</f>
        <v>4.48713541679783E-2</v>
      </c>
      <c r="FU60" s="68">
        <f>(10^($FR$2*Raw!CB61))*(Raw!G61)</f>
        <v>1.4965256601753926E-2</v>
      </c>
      <c r="FW60" s="68" t="str">
        <f t="shared" si="79"/>
        <v xml:space="preserve"> </v>
      </c>
      <c r="FX60" s="74">
        <f>(Raw!C61)/((Raw!CC61*1000)^(1/3))</f>
        <v>293.41658733669595</v>
      </c>
      <c r="FY60" s="74">
        <f>(10^($FW$2*Raw!CB61))*(Raw!BJ61)</f>
        <v>4.8405202512801834E-3</v>
      </c>
      <c r="FZ60" s="74">
        <f>(10^($FW$2*Raw!CB61))*(Raw!BK61)</f>
        <v>2.0429553042394691E-3</v>
      </c>
      <c r="GB60" s="68" t="str">
        <f t="shared" si="80"/>
        <v xml:space="preserve"> </v>
      </c>
      <c r="GC60" s="74">
        <f>IF(  ( (10^($FR$2*Raw!CB61))*(Raw!BM61) )/( (10^($FR$2*Raw!CB61))*(Raw!BL61))&lt;0.9,(Raw!C61)/((Raw!CC61*1000)^(1/3)) )</f>
        <v>293.41658733669595</v>
      </c>
      <c r="GD60" s="74">
        <f>IF(  ( (10^($FR$2*Raw!CB61))*(Raw!BM61) )/( (10^($FR$2*Raw!CB61))*(Raw!BL61))&lt;0.9, (10^($GB$2*Raw!CB61))*(Raw!BL61) )</f>
        <v>8.2874726304036201</v>
      </c>
      <c r="GE60" s="74">
        <f>IF( ( (10^($FR$2*Raw!CB61))*(Raw!BM61) )/( (10^($FR$2*Raw!CB61))*(Raw!BL61))&lt;0.9, (10^($FR$2*Raw!CB61))*(Raw!BM61) )</f>
        <v>6.3811779994985365</v>
      </c>
      <c r="GG60" s="68" t="str">
        <f t="shared" si="81"/>
        <v xml:space="preserve"> </v>
      </c>
      <c r="GH60" s="74">
        <f>IF( ( (10^($GG$2*Raw!CB61))*(Raw!BO61) )/( (10^($GG$2*Raw!CB61))*(Raw!BN61))&lt;0.5,(Raw!C61)/((Raw!CC61*1000)^(1/3)))</f>
        <v>293.41658733669595</v>
      </c>
      <c r="GI60" s="74">
        <f>IF( ( (10^($GG$2*Raw!CB61))*(Raw!BO61) )/( (10^($GG$2*Raw!CB61))*(Raw!BN61))&lt;0.5,(10^($GG$2*Raw!CB61))*(Raw!BN61))</f>
        <v>3.7573856942820769</v>
      </c>
      <c r="GJ60" s="74">
        <f>IF( ( (10^($GG$2*Raw!CB61))*(Raw!BO61) )/( (10^($GG$2*Raw!CB61))*(Raw!BN61))&lt;0.5,(10^($GG$2*Raw!CB61))*(Raw!BO61))</f>
        <v>0.47584392003124265</v>
      </c>
      <c r="GL60">
        <f>(Raw!C61)/((Raw!CC61*1000)^(1/3))</f>
        <v>293.41658733669595</v>
      </c>
      <c r="GM60" s="75">
        <f>Raw!U61</f>
        <v>0.224609375</v>
      </c>
      <c r="GN60" s="75">
        <f>(LOG(Raw!CC61)+5)/25</f>
        <v>0.19112605001534574</v>
      </c>
      <c r="GO60">
        <f>(Raw!C61)/((Raw!CC61*1000)^(1/3))</f>
        <v>293.41658733669595</v>
      </c>
      <c r="GP60" s="75">
        <f>Raw!W61</f>
        <v>0.33203125</v>
      </c>
      <c r="GR60">
        <f>(Raw!C61)/((Raw!CC61*1000)^(1/3))</f>
        <v>293.41658733669595</v>
      </c>
      <c r="GS60" s="75">
        <f>Raw!AE61</f>
        <v>0.21484375</v>
      </c>
      <c r="GU60">
        <f>(Raw!C61)/((Raw!CC61*1000)^(1/3))</f>
        <v>293.41658733669595</v>
      </c>
      <c r="GV60" s="75">
        <f>Raw!AG61</f>
        <v>0.37109375</v>
      </c>
      <c r="GX60">
        <f>(Raw!C61)/((Raw!CC61*1000)^(1/3))</f>
        <v>293.41658733669595</v>
      </c>
      <c r="GY60">
        <f>Raw!BQ61</f>
        <v>2.2999999999999998</v>
      </c>
      <c r="HA60">
        <f>Raw!C61</f>
        <v>2474.7713430113299</v>
      </c>
      <c r="HB60" s="75">
        <f>Raw!U61</f>
        <v>0.224609375</v>
      </c>
      <c r="HC60" s="4"/>
      <c r="HD60">
        <f>Raw!C61</f>
        <v>2474.7713430113299</v>
      </c>
      <c r="HE60" s="75">
        <f>Raw!W61</f>
        <v>0.33203125</v>
      </c>
      <c r="HG60">
        <f>Raw!C61</f>
        <v>2474.7713430113299</v>
      </c>
      <c r="HH60" s="75">
        <f>Raw!AE61</f>
        <v>0.21484375</v>
      </c>
      <c r="HJ60">
        <f>Raw!C61</f>
        <v>2474.7713430113299</v>
      </c>
      <c r="HK60" s="75">
        <f>Raw!AG61</f>
        <v>0.37109375</v>
      </c>
      <c r="HM60">
        <f>Raw!C61</f>
        <v>2474.7713430113299</v>
      </c>
      <c r="HN60">
        <f>Raw!BQ61</f>
        <v>2.2999999999999998</v>
      </c>
      <c r="HP60">
        <f>Raw!CC61*1000</f>
        <v>600</v>
      </c>
      <c r="HQ60">
        <f>Raw!N61</f>
        <v>3.1525727086407298</v>
      </c>
      <c r="HR60">
        <f>MIN(ABS(Raw!CB61)/100,0.3)</f>
        <v>0.19706099999999999</v>
      </c>
      <c r="HS60" t="str">
        <f>IF( Raw!CB61&gt;0,"@rgb(255,0,0)","@rgb(0,128,255)" )</f>
        <v>@rgb(0,128,255)</v>
      </c>
      <c r="HU60" t="str">
        <f t="shared" si="82"/>
        <v xml:space="preserve"> </v>
      </c>
      <c r="HV60" t="b">
        <f>IF(Raw!CC61&gt;7,(Raw!C61)/((Raw!CC61*1000)^(1/3)))</f>
        <v>0</v>
      </c>
      <c r="HW60" t="b">
        <f>IF(Raw!CC61&gt;7,(10^($FM$2*Raw!CB61))*(Raw!D61))</f>
        <v>0</v>
      </c>
      <c r="HX60" t="b">
        <f>IF(Raw!CC61&gt;7,(10^($HU$2*Raw!CB61))*(Raw!E61))</f>
        <v>0</v>
      </c>
      <c r="IA60" t="b">
        <f>IF(Raw!CC61&gt;7,(Raw!C61)/((Raw!CC61*1000)^(1/3)))</f>
        <v>0</v>
      </c>
      <c r="IB60" t="b">
        <f>IF(Raw!CC61&gt;7,(10^($HZ$2*Raw!CB61))*(Raw!F61))</f>
        <v>0</v>
      </c>
      <c r="IC60" t="b">
        <f>IF(Raw!CC61&gt;7,(10^($HZ$2*Raw!CB61))*(Raw!G61))</f>
        <v>0</v>
      </c>
      <c r="IF60" t="b">
        <f>IF(Raw!CC61&gt;7,(Raw!C61)/((Raw!CC61*1000)^(1/3)))</f>
        <v>0</v>
      </c>
      <c r="IG60" t="b">
        <f>IF(Raw!CC61&gt;7,(10^($IE$2*Raw!CB61))*(Raw!BJ61))</f>
        <v>0</v>
      </c>
      <c r="IH60" t="b">
        <f>IF(Raw!CC61&gt;7,(10^($IE$2*Raw!CB61))*(Raw!BK61))</f>
        <v>0</v>
      </c>
      <c r="IJ60" t="str">
        <f t="shared" si="83"/>
        <v xml:space="preserve"> </v>
      </c>
      <c r="IK60" t="b">
        <f>IF(Raw!CC61&gt;7,(Raw!C61)/((Raw!CC61*1000)^(1/3)))</f>
        <v>0</v>
      </c>
      <c r="IL60" t="b">
        <f>IF(Raw!CC61&gt;7,(10^($IJ$2*Raw!CB61))*(Raw!BL61))</f>
        <v>0</v>
      </c>
      <c r="IM60" t="b">
        <f>IF(Raw!CC61&gt;7,(10^($IJ$2*Raw!CB61))*(Raw!BM61))</f>
        <v>0</v>
      </c>
      <c r="IO60" t="str">
        <f t="shared" si="84"/>
        <v xml:space="preserve"> </v>
      </c>
      <c r="IP60" t="b">
        <f>IF(Raw!CC61&gt;7,(Raw!C61)/((Raw!CC61*1000)^(1/3)))</f>
        <v>0</v>
      </c>
      <c r="IQ60" t="b">
        <f>IF(Raw!CC61&gt;7,(10^($IO$2*Raw!CB61))*(Raw!BN61))</f>
        <v>0</v>
      </c>
      <c r="IR60" t="b">
        <f>IF(Raw!CC61&gt;7,(10^($IO$2*Raw!CB61))*(Raw!BO61))</f>
        <v>0</v>
      </c>
      <c r="IT60" s="68" t="str">
        <f t="shared" si="85"/>
        <v xml:space="preserve"> </v>
      </c>
      <c r="IU60" s="68">
        <f>IF(Raw!CC61&lt;3.5,(Raw!C61)/((Raw!CC61*1000)^(1/3)))</f>
        <v>293.41658733669595</v>
      </c>
      <c r="IV60" s="68">
        <f>IF(Raw!CC61&lt;3.5,(10^($IT$2*Raw!CB61))*(Raw!D61))</f>
        <v>2.8655241245647722E-2</v>
      </c>
      <c r="IW60" s="68">
        <f>IF(Raw!CC61&lt;3.5,(10^($IT$2*Raw!CB61))*(Raw!E61))</f>
        <v>7.394870725300289E-3</v>
      </c>
      <c r="IY60" s="68" t="str">
        <f t="shared" si="86"/>
        <v xml:space="preserve"> </v>
      </c>
      <c r="IZ60" s="74">
        <f>IF(Raw!CC61&lt;3.5,(Raw!C61)/((Raw!CC61*1000)^(1/3)))</f>
        <v>293.41658733669595</v>
      </c>
      <c r="JA60" s="68">
        <f>IF(Raw!CC61&lt;3.5,(10^($IY$2*Raw!CB61))*(Raw!F61))</f>
        <v>4.4304870171156752E-2</v>
      </c>
      <c r="JB60" s="68">
        <f>IF(Raw!CC61&lt;3.5,(10^($IY$2*Raw!CB61))*(Raw!G61))</f>
        <v>1.4776325856729264E-2</v>
      </c>
      <c r="JD60" s="68" t="str">
        <f t="shared" si="87"/>
        <v xml:space="preserve"> </v>
      </c>
      <c r="JE60" s="74">
        <f>IF(Raw!CC61&lt;3.5,(Raw!C61)/((Raw!CC61*1000)^(1/3)))</f>
        <v>293.41658733669595</v>
      </c>
      <c r="JF60" s="74">
        <f>IF(Raw!CC61&lt;3.5,(10^($JD$2*Raw!CB61))*(Raw!BJ61))</f>
        <v>5.0058122346239723E-3</v>
      </c>
      <c r="JG60" s="74">
        <f>IF(Raw!CC61&lt;3.5,(10^($JD$2*Raw!CB61))*(Raw!BK61))</f>
        <v>2.1127172547304616E-3</v>
      </c>
      <c r="JI60" s="68" t="str">
        <f t="shared" si="88"/>
        <v xml:space="preserve"> </v>
      </c>
      <c r="JJ60" s="74">
        <f>IF( AND( Raw!CC61&lt;3.5, ( (10^($JI$2*Raw!CB61))*(Raw!BM61) )/( (10^($JI$2*Raw!CB61))*(Raw!BL61))&lt;0.9 ),(Raw!C61)/((Raw!CC61*1000)^(1/3)) )</f>
        <v>293.41658733669595</v>
      </c>
      <c r="JK60" s="74">
        <f>IF( AND( Raw!CC61&lt;3.5, ( (10^($JI$2*Raw!CB61))*(Raw!BM61) )/( (10^($JI$2*Raw!CB61))*(Raw!BL61))&lt;0.9 ), (10^($JI$2*Raw!CB61))*(Raw!BL61) )</f>
        <v>7.4323724895585226</v>
      </c>
      <c r="JL60" s="74">
        <f>IF( AND( Raw!CC61&lt;3.5, ( (10^($JI$2*Raw!CB61))*(Raw!BM61) )/( (10^($JI$2*Raw!CB61))*(Raw!BL61))&lt;0.9 ), (10^($JI$2*Raw!CB61))*(Raw!BM61) )</f>
        <v>4.9179923086412796</v>
      </c>
      <c r="JN60" s="68" t="str">
        <f t="shared" si="89"/>
        <v xml:space="preserve"> </v>
      </c>
      <c r="JO60" s="74">
        <f>IF( AND( Raw!CC61&lt;3.5, ( (10^($JN$2*Raw!CB61))*(Raw!BO61) )/( (10^($JN$2*Raw!CB61))*(Raw!BN61))&lt;0.5 ),(Raw!C61)/((Raw!CC61*1000)^(1/3)))</f>
        <v>293.41658733669595</v>
      </c>
      <c r="JP60" s="74">
        <f>IF( AND( Raw!CC61&lt;3.5, ( (10^($JN$2*Raw!CB61))*(Raw!BO61) )/( (10^($JN$2*Raw!CB61))*(Raw!BN61))&lt;0.5 ),(10^($JN$2*Raw!CB61))*(Raw!BN61))</f>
        <v>2.8360113037583341</v>
      </c>
      <c r="JQ60" s="74">
        <f>IF( AND( Raw!CC61&lt;3.5, ( (10^($JN$2*Raw!CB61))*(Raw!BO61) )/( (10^($JN$2*Raw!CB61))*(Raw!BN61))&lt;0.5 ),(10^($JN$2*Raw!CB61))*(Raw!BO61))</f>
        <v>0.35915895940279013</v>
      </c>
      <c r="JS60">
        <v>560</v>
      </c>
      <c r="JW60">
        <v>560</v>
      </c>
      <c r="JX60">
        <v>3.5008547008547</v>
      </c>
      <c r="JY60">
        <v>3.5008547008547</v>
      </c>
      <c r="KA60">
        <v>560</v>
      </c>
      <c r="KB60">
        <v>3.5008547008547</v>
      </c>
      <c r="KC60">
        <v>3.5008547008547</v>
      </c>
      <c r="KQ60">
        <f>Raw!CC61*1000</f>
        <v>600</v>
      </c>
      <c r="KR60">
        <f>Raw!N61</f>
        <v>3.1525727086407298</v>
      </c>
      <c r="KS60">
        <f>(1/ABS(Raw!BL61))*2</f>
        <v>0.29586137924945161</v>
      </c>
      <c r="KU60">
        <f>Raw!CC61*1000</f>
        <v>600</v>
      </c>
      <c r="KV60">
        <f>Raw!N61</f>
        <v>3.1525727086407298</v>
      </c>
      <c r="KW60">
        <f>MIN(1/ABS(Raw!BN61)/2,0.8)</f>
        <v>0.18323660298492647</v>
      </c>
      <c r="KY60">
        <f>Raw!CC61*1000</f>
        <v>600</v>
      </c>
      <c r="KZ60">
        <f>Raw!CP61</f>
        <v>2.94968556563115</v>
      </c>
      <c r="LA60">
        <f t="shared" si="66"/>
        <v>3.1525727086407298</v>
      </c>
      <c r="NJ60" s="76"/>
      <c r="NV60" s="76"/>
      <c r="OH60" s="76"/>
      <c r="OT60" s="76"/>
      <c r="PF60" s="76"/>
      <c r="PR60" s="76"/>
      <c r="QD60" s="76"/>
      <c r="QP60" s="76"/>
      <c r="RB60" s="76"/>
      <c r="RN60" s="76"/>
      <c r="RZ60" s="76"/>
      <c r="SL60" s="76"/>
      <c r="SX60" s="76"/>
      <c r="TJ60" s="76"/>
      <c r="TV60" s="76"/>
      <c r="UF60">
        <f>IF(Raw!CC61&lt;3.5,Raw!C61)</f>
        <v>2474.7713430113299</v>
      </c>
      <c r="UK60" t="b">
        <f>IF(Raw!CC61&gt;7,Raw!C61)</f>
        <v>0</v>
      </c>
      <c r="UP60">
        <f>Raw!C61</f>
        <v>2474.7713430113299</v>
      </c>
      <c r="UU60" t="str">
        <f t="shared" si="98"/>
        <v xml:space="preserve"> </v>
      </c>
      <c r="UV60" t="b">
        <f>IF(AND(Raw!BL61&lt;$UU$3,Raw!BL61&gt;$UU$4),(Raw!C61)/((Raw!CC61*1000)^(1/3)))</f>
        <v>0</v>
      </c>
      <c r="UW60" t="b">
        <f>IF(AND(Raw!BL61&lt;$UU$3,Raw!BL61&gt;$UU$4),(10^($UU$2*Raw!CB61))*(Raw!D61))</f>
        <v>0</v>
      </c>
      <c r="UX60" t="b">
        <f>IF(AND(Raw!BL61&lt;$UU$3,Raw!BL61&gt;$UU$4),(10^($FM$2*Raw!CB61))*(Raw!E61))</f>
        <v>0</v>
      </c>
      <c r="UZ60">
        <f>Raw!C61</f>
        <v>2474.7713430113299</v>
      </c>
      <c r="VA60">
        <f>((LOG10(Raw!CC62))+ABS(LOG10(MIN(Raw!CC$3:$CC259)))+0.3)/5</f>
        <v>0.29521825181113626</v>
      </c>
      <c r="VB60">
        <f>Raw!BQ61</f>
        <v>2.2999999999999998</v>
      </c>
      <c r="VE60">
        <f>(Raw!C61)/((Raw!CC61)^(1/2))</f>
        <v>3194.916065718081</v>
      </c>
      <c r="VF60">
        <f>((LOG10(Raw!CC62))+ABS(LOG10(MIN(Raw!CC$3:$CC259)))+0.3)/5</f>
        <v>0.29521825181113626</v>
      </c>
      <c r="VG60">
        <f>Raw!BQ61</f>
        <v>2.2999999999999998</v>
      </c>
      <c r="VK60">
        <f>(Raw!C61)/((Raw!CC61)^(1/2))</f>
        <v>3194.916065718081</v>
      </c>
      <c r="VL60">
        <f>Raw!BZ61</f>
        <v>69.210884332656903</v>
      </c>
      <c r="VM60">
        <f>MIN(Raw!BL62/150,0.6)</f>
        <v>0.22032382520240201</v>
      </c>
      <c r="VO60">
        <f>(Raw!C61)/((Raw!CC61)^(1/2))</f>
        <v>3194.916065718081</v>
      </c>
      <c r="VP60">
        <f>Raw!BZ61</f>
        <v>69.210884332656903</v>
      </c>
      <c r="VQ60">
        <f>MIN(Raw!BN62/50,0.6)</f>
        <v>0.15482424660426281</v>
      </c>
      <c r="VS60">
        <f>(Raw!C61)/((Raw!CC61)^(1/2))</f>
        <v>3194.916065718081</v>
      </c>
      <c r="VT60">
        <f>Raw!BZ61</f>
        <v>69.210884332656903</v>
      </c>
      <c r="VU60">
        <f>(LOG10(Raw!AS62)-LOG10(MIN(Raw!AS$3:AS$200)) + 0.1)/10</f>
        <v>0.14275949429304641</v>
      </c>
      <c r="VW60">
        <f>Raw!CB61</f>
        <v>-19.706099999999999</v>
      </c>
      <c r="VX60">
        <f>IF(ABS((Raw!BR61)-(Raw!CJ61))=343.0818,16.89,ABS((Raw!BR61)-(Raw!CJ61)))</f>
        <v>4.6164397958951042</v>
      </c>
      <c r="VY60">
        <f>(LOG10(Raw!C62)-LOG10(MIN(Raw!C$3:C$200)))/2</f>
        <v>0.45832867018756063</v>
      </c>
      <c r="WA60" s="78">
        <v>37324</v>
      </c>
      <c r="WB60">
        <f t="shared" si="67"/>
        <v>3</v>
      </c>
      <c r="WF60">
        <v>0.61</v>
      </c>
      <c r="WG60">
        <f t="shared" si="68"/>
        <v>-0.21467016498923297</v>
      </c>
      <c r="WN60">
        <f t="shared" si="90"/>
        <v>11600</v>
      </c>
      <c r="WO60">
        <f t="shared" si="69"/>
        <v>0.55780974977579989</v>
      </c>
      <c r="WQ60">
        <f>Raw!BP61</f>
        <v>0.157</v>
      </c>
      <c r="WR60">
        <f>Raw!BZ61</f>
        <v>69.210884332656903</v>
      </c>
      <c r="WT60">
        <f>Raw!N61</f>
        <v>3.1525727086407298</v>
      </c>
      <c r="WU60">
        <f>Raw!CP61</f>
        <v>2.94968556563115</v>
      </c>
      <c r="WV60">
        <f t="shared" si="70"/>
        <v>-0.20288714300957977</v>
      </c>
      <c r="WX60">
        <f>Raw!C61</f>
        <v>2474.7713430113299</v>
      </c>
      <c r="WY60">
        <f>Raw!BP61</f>
        <v>0.157</v>
      </c>
      <c r="WZ60">
        <f>((LOG10(Raw!CC62))+ABS(LOG10(MIN(Raw!CC$3:$CC259)))+0.3)/5</f>
        <v>0.29521825181113626</v>
      </c>
      <c r="XD60">
        <f t="shared" si="91"/>
        <v>11600</v>
      </c>
      <c r="XE60">
        <f t="shared" si="71"/>
        <v>5.9013876358816393E-2</v>
      </c>
      <c r="XG60">
        <f>(Raw!C61)/((Raw!CC61)^(1/2))</f>
        <v>3194.916065718081</v>
      </c>
      <c r="XH60">
        <f>Raw!BP61</f>
        <v>0.157</v>
      </c>
      <c r="XL60">
        <f t="shared" si="92"/>
        <v>11600</v>
      </c>
      <c r="XM60">
        <f t="shared" si="72"/>
        <v>0.31837467235322797</v>
      </c>
      <c r="XR60">
        <f>Raw!CB61</f>
        <v>-19.706099999999999</v>
      </c>
      <c r="XS60">
        <f>IF(ABS((Raw!BR61)-(Raw!CJ61))=343.0818,16.89,(Raw!BR61)-(Raw!CJ61))</f>
        <v>-4.6164397958951042</v>
      </c>
      <c r="XT60">
        <f>(LOG10(Raw!C62)-LOG10(MIN(Raw!C$3:C$200)))/2</f>
        <v>0.45832867018756063</v>
      </c>
      <c r="XW60">
        <f t="shared" si="93"/>
        <v>11600</v>
      </c>
      <c r="XX60">
        <f t="shared" si="73"/>
        <v>1.8039611077366344</v>
      </c>
      <c r="YC60">
        <v>2474.7713430113299</v>
      </c>
      <c r="YD60">
        <f>Raw!CC61</f>
        <v>0.6</v>
      </c>
      <c r="YE60">
        <f>((LOG10(Raw!CC62))+ABS(LOG10(MIN(Raw!CC$3:$CC259)))+0.3)/5</f>
        <v>0.29521825181113626</v>
      </c>
      <c r="YF60" s="79">
        <v>1.45640691807796E-2</v>
      </c>
      <c r="YG60" s="79">
        <v>2.11696063406086E-3</v>
      </c>
      <c r="YH60" s="79">
        <v>3.73184846194049E-4</v>
      </c>
      <c r="YI60" s="10" t="s">
        <v>819</v>
      </c>
      <c r="YJ60" s="10" t="s">
        <v>820</v>
      </c>
      <c r="YK60" s="79"/>
      <c r="YL60" s="79"/>
      <c r="YM60" s="10"/>
      <c r="YN60" s="79"/>
      <c r="YP60">
        <v>1</v>
      </c>
      <c r="YT60">
        <v>2474.7713430113299</v>
      </c>
      <c r="YU60">
        <v>0.6</v>
      </c>
      <c r="YV60" s="79">
        <v>1.32161691432052E-7</v>
      </c>
      <c r="ZE60">
        <v>1497.1268923042001</v>
      </c>
      <c r="ZF60" t="s">
        <v>169</v>
      </c>
      <c r="ZK60">
        <f t="shared" si="94"/>
        <v>11620</v>
      </c>
      <c r="ZL60" s="81">
        <f t="shared" si="74"/>
        <v>13617.362867285194</v>
      </c>
    </row>
    <row r="61" spans="1:688">
      <c r="A61" s="37">
        <f>Raw!CC62*1000</f>
        <v>300</v>
      </c>
      <c r="B61" s="37">
        <f>Raw!N62</f>
        <v>3.73893431028011</v>
      </c>
      <c r="C61" s="37">
        <f>Raw!O62</f>
        <v>2.9745436503986901E-2</v>
      </c>
      <c r="E61" s="37">
        <f>(Raw!C62)/((Raw!CC62*1000)^(1/2))</f>
        <v>153.77852056002988</v>
      </c>
      <c r="F61" s="37">
        <f>Raw!N62</f>
        <v>3.73893431028011</v>
      </c>
      <c r="G61" s="37">
        <f>Raw!O62</f>
        <v>2.9745436503986901E-2</v>
      </c>
      <c r="I61" s="37">
        <f>(Raw!C62)/((Raw!CC62*1000)^(1/3))</f>
        <v>397.87735379630425</v>
      </c>
      <c r="J61" s="37">
        <f>Raw!N62</f>
        <v>3.73893431028011</v>
      </c>
      <c r="K61" s="37">
        <f>Raw!O62</f>
        <v>2.9745436503986901E-2</v>
      </c>
      <c r="M61" s="39">
        <f>Raw!CC62*1000</f>
        <v>300</v>
      </c>
      <c r="N61" s="39">
        <f>1/(Raw!R62)</f>
        <v>4.934939759036145</v>
      </c>
      <c r="O61" s="39">
        <f>IF(1/(Raw!R62-Raw!S62)-1/(Raw!R62+Raw!S62)&gt;0,1/(Raw!R62-Raw!S62)-1/(Raw!R62+Raw!S62),2)</f>
        <v>4.1552246181213448E-2</v>
      </c>
      <c r="Q61" s="39">
        <f>(Raw!C62)/((Raw!CC62*1000)^(1/2))</f>
        <v>153.77852056002988</v>
      </c>
      <c r="R61" s="39">
        <f>1/(Raw!R62)</f>
        <v>4.934939759036145</v>
      </c>
      <c r="S61" s="39">
        <f>IF(1/(Raw!R62-Raw!S62)-1/(Raw!R62+Raw!S62)&gt;0,1/(Raw!R62-Raw!S62)-1/(Raw!R62+Raw!S62),2)</f>
        <v>4.1552246181213448E-2</v>
      </c>
      <c r="U61" s="39">
        <f>(Raw!C62)/((Raw!CC62*1000)^(1/3))</f>
        <v>397.87735379630425</v>
      </c>
      <c r="V61" s="39">
        <f>1/(Raw!R62)</f>
        <v>4.934939759036145</v>
      </c>
      <c r="W61" s="39">
        <f>IF(1/(Raw!R62-Raw!S62)-1/(Raw!R62+Raw!S62)&gt;0,1/(Raw!R62-Raw!S62)-1/(Raw!R62+Raw!S62),2)</f>
        <v>4.1552246181213448E-2</v>
      </c>
      <c r="Y61" s="41">
        <f>Raw!CC62*1000</f>
        <v>300</v>
      </c>
      <c r="Z61" s="41">
        <f>1/(Raw!AB62)</f>
        <v>4.6545454545454543</v>
      </c>
      <c r="AA61" s="41">
        <f>IF(1/(Raw!AB62-Raw!AC62)-1/(Raw!AB62+Raw!AC62)&gt;0,1/(Raw!AB62-Raw!AC62)-1/(Raw!AB62+Raw!AC62),5)</f>
        <v>0.34025868244489033</v>
      </c>
      <c r="AC61" s="41">
        <f>(Raw!C62)/((Raw!CC62*1000)^(1/2))</f>
        <v>153.77852056002988</v>
      </c>
      <c r="AD61" s="41">
        <f>1/(Raw!AB62)</f>
        <v>4.6545454545454543</v>
      </c>
      <c r="AE61" s="41">
        <f>IF(1/(Raw!AB62-Raw!AC62)-1/(Raw!AB62+Raw!AC62)&gt;0,1/(Raw!AB62-Raw!AC62)-1/(Raw!AB62+Raw!AC62),5)</f>
        <v>0.34025868244489033</v>
      </c>
      <c r="AG61" s="41">
        <f>(Raw!C62)/((Raw!CC62*1000)^(1/3))</f>
        <v>397.87735379630425</v>
      </c>
      <c r="AH61" s="41">
        <f>1/(Raw!AB62)</f>
        <v>4.6545454545454543</v>
      </c>
      <c r="AI61" s="41">
        <f>IF(1/(Raw!AB62-Raw!AC62)-1/(Raw!AB62+Raw!AC62)&gt;0,1/(Raw!AB62-Raw!AC62)-1/(Raw!AB62+Raw!AC62),5)</f>
        <v>0.34025868244489033</v>
      </c>
      <c r="AK61" s="43">
        <f>Raw!CC62*1000</f>
        <v>300</v>
      </c>
      <c r="AL61" s="43">
        <f>Raw!BL62</f>
        <v>33.0485737803603</v>
      </c>
      <c r="AM61" s="43">
        <f>Raw!BM62</f>
        <v>21.3974881774175</v>
      </c>
      <c r="AO61" s="43">
        <f>(Raw!C62)/((Raw!CC62*1000)^(1/2))</f>
        <v>153.77852056002988</v>
      </c>
      <c r="AP61" s="43">
        <f>Raw!BL62</f>
        <v>33.0485737803603</v>
      </c>
      <c r="AQ61" s="43">
        <f>Raw!BM62</f>
        <v>21.3974881774175</v>
      </c>
      <c r="AS61" s="43">
        <f>(Raw!C62)/((Raw!CC62*1000)^(1/3))</f>
        <v>397.87735379630425</v>
      </c>
      <c r="AT61" s="43">
        <f>Raw!BL62</f>
        <v>33.0485737803603</v>
      </c>
      <c r="AU61" s="43">
        <f>Raw!BM62</f>
        <v>21.3974881774175</v>
      </c>
      <c r="AW61" s="21">
        <f>Raw!CC62*1000</f>
        <v>300</v>
      </c>
      <c r="AX61" s="21">
        <f>Raw!BN62</f>
        <v>7.7412123302131404</v>
      </c>
      <c r="AY61" s="21">
        <f>Raw!BO62</f>
        <v>0.36269881056471398</v>
      </c>
      <c r="BA61" s="21">
        <f>(Raw!C62)/((Raw!CC62*1000)^(1/2))</f>
        <v>153.77852056002988</v>
      </c>
      <c r="BB61" s="21">
        <f>Raw!BN62</f>
        <v>7.7412123302131404</v>
      </c>
      <c r="BC61" s="21">
        <f>Raw!BO62</f>
        <v>0.36269881056471398</v>
      </c>
      <c r="BE61" s="21">
        <f>(Raw!C62)/((Raw!CC62*1000)^(1/3))</f>
        <v>397.87735379630425</v>
      </c>
      <c r="BF61" s="21">
        <f>Raw!BN62</f>
        <v>7.7412123302131404</v>
      </c>
      <c r="BG61" s="21">
        <f>Raw!BO62</f>
        <v>0.36269881056471398</v>
      </c>
      <c r="BI61" s="46">
        <f>Raw!C62</f>
        <v>2663.5221072274699</v>
      </c>
      <c r="BJ61" s="46">
        <f>(Raw!C62)/(Raw!CG62)</f>
        <v>0.30671604182720752</v>
      </c>
      <c r="BK61" s="46"/>
      <c r="BM61" s="47">
        <f>Raw!CC62*1000</f>
        <v>300</v>
      </c>
      <c r="BN61" s="47">
        <f>(Raw!C62)/(Raw!CG62)</f>
        <v>0.30671604182720752</v>
      </c>
      <c r="BO61" s="47"/>
      <c r="BQ61" s="46">
        <f>(Raw!C62)/((Raw!CC62*1000)^(1/2))</f>
        <v>153.77852056002988</v>
      </c>
      <c r="BR61" s="47">
        <f>(Raw!C62)/(Raw!CG62)</f>
        <v>0.30671604182720752</v>
      </c>
      <c r="BS61" s="47"/>
      <c r="BU61" s="49">
        <f>(Raw!C62)/((Raw!CC62*1000)^(1/3))</f>
        <v>397.87735379630425</v>
      </c>
      <c r="BV61" s="49">
        <f>(Raw!C62)/(Raw!CG62)</f>
        <v>0.30671604182720752</v>
      </c>
      <c r="BW61" s="49"/>
      <c r="BY61" s="51">
        <f>Raw!C62</f>
        <v>2663.5221072274699</v>
      </c>
      <c r="BZ61" s="51">
        <f>Raw!BS62</f>
        <v>0.34200000000000003</v>
      </c>
      <c r="CA61" s="51"/>
      <c r="CG61" s="55"/>
      <c r="CH61" s="55" t="e">
        <f t="shared" si="42"/>
        <v>#N/A</v>
      </c>
      <c r="CI61" s="55" t="e">
        <f>CI3</f>
        <v>#N/A</v>
      </c>
      <c r="CK61" s="55"/>
      <c r="CL61" s="55" t="e">
        <f t="shared" si="43"/>
        <v>#N/A</v>
      </c>
      <c r="CM61" s="55" t="e">
        <f>CM3</f>
        <v>#N/A</v>
      </c>
      <c r="CO61" s="57"/>
      <c r="CP61" s="57" t="e">
        <f t="shared" si="44"/>
        <v>#N/A</v>
      </c>
      <c r="CQ61" s="57" t="e">
        <f>CQ3</f>
        <v>#N/A</v>
      </c>
      <c r="CS61" s="57"/>
      <c r="CT61" s="57" t="e">
        <f t="shared" si="45"/>
        <v>#N/A</v>
      </c>
      <c r="CU61" s="57" t="e">
        <f>CU3</f>
        <v>#N/A</v>
      </c>
      <c r="CW61" s="57"/>
      <c r="CX61" s="57" t="e">
        <f t="shared" si="46"/>
        <v>#N/A</v>
      </c>
      <c r="CY61" s="57" t="e">
        <f>CY3</f>
        <v>#N/A</v>
      </c>
      <c r="DA61" s="57"/>
      <c r="DB61" s="57" t="e">
        <f t="shared" si="47"/>
        <v>#N/A</v>
      </c>
      <c r="DC61" s="57" t="e">
        <f>DC3</f>
        <v>#N/A</v>
      </c>
      <c r="DE61" s="57"/>
      <c r="DF61" s="57" t="e">
        <f t="shared" si="48"/>
        <v>#N/A</v>
      </c>
      <c r="DG61" s="57" t="e">
        <f>DG3</f>
        <v>#N/A</v>
      </c>
      <c r="DI61" s="59">
        <f t="shared" si="75"/>
        <v>8860</v>
      </c>
      <c r="DJ61" s="59">
        <f t="shared" si="55"/>
        <v>9.2467505027851313</v>
      </c>
      <c r="DL61" s="25">
        <f t="shared" si="76"/>
        <v>8860</v>
      </c>
      <c r="DM61" s="25">
        <f t="shared" si="56"/>
        <v>10.668831156161771</v>
      </c>
      <c r="DO61" s="39">
        <f t="shared" si="57"/>
        <v>300</v>
      </c>
      <c r="DP61" s="39">
        <f t="shared" si="58"/>
        <v>4.934939759036145</v>
      </c>
      <c r="DQ61" s="39">
        <f t="shared" si="59"/>
        <v>4.1552246181213448E-2</v>
      </c>
      <c r="DS61" s="39">
        <f t="shared" si="60"/>
        <v>153.77852056002988</v>
      </c>
      <c r="DT61" s="39">
        <f t="shared" si="61"/>
        <v>4.934939759036145</v>
      </c>
      <c r="DU61" s="39">
        <f t="shared" si="62"/>
        <v>4.1552246181213448E-2</v>
      </c>
      <c r="DW61" s="39">
        <f t="shared" si="63"/>
        <v>397.87735379630425</v>
      </c>
      <c r="DX61" s="39">
        <f t="shared" si="64"/>
        <v>4.934939759036145</v>
      </c>
      <c r="DY61" s="39">
        <f t="shared" si="65"/>
        <v>4.1552246181213448E-2</v>
      </c>
      <c r="EA61" s="61">
        <f>Raw!N62</f>
        <v>3.73893431028011</v>
      </c>
      <c r="EB61" s="61">
        <f>Raw!O62</f>
        <v>2.9745436503986901E-2</v>
      </c>
      <c r="EC61" s="61">
        <f>1/Raw!R62</f>
        <v>4.934939759036145</v>
      </c>
      <c r="ED61" s="61">
        <f>1/(Raw!R62-Raw!S62)-1/(Raw!R62+Raw!S62)</f>
        <v>4.1552246181213448E-2</v>
      </c>
      <c r="EF61" s="62">
        <f>Raw!N62</f>
        <v>3.73893431028011</v>
      </c>
      <c r="EG61" s="61">
        <f>Raw!O62</f>
        <v>2.9745436503986901E-2</v>
      </c>
      <c r="EH61" s="61">
        <f>1/Raw!AB62</f>
        <v>4.6545454545454543</v>
      </c>
      <c r="EI61" s="61">
        <f>1/(Raw!AB62-Raw!AC62)-1/(Raw!AB62+Raw!AC62)</f>
        <v>0.34025868244489033</v>
      </c>
      <c r="EK61" s="37">
        <f>Raw!CB62</f>
        <v>3.6406000000000001</v>
      </c>
      <c r="EL61" s="72">
        <f>(Raw!C62)/(Raw!CG62)</f>
        <v>0.30671604182720752</v>
      </c>
      <c r="EN61" s="37">
        <f>Raw!BS62</f>
        <v>0.34200000000000003</v>
      </c>
      <c r="EO61" s="72">
        <f>(Raw!C62)/(Raw!CG62)</f>
        <v>0.30671604182720752</v>
      </c>
      <c r="EQ61" s="64">
        <f>(Raw!C62)/((Raw!CC62*1000)^(1/3))</f>
        <v>397.87735379630425</v>
      </c>
      <c r="ER61" s="64">
        <f>Raw!BZ62</f>
        <v>389.18367385864298</v>
      </c>
      <c r="ET61" s="64">
        <f>Raw!BN62</f>
        <v>7.7412123302131404</v>
      </c>
      <c r="EU61" s="64">
        <f>Raw!BZ62</f>
        <v>389.18367385864298</v>
      </c>
      <c r="EW61" s="66">
        <f>Raw!AI62</f>
        <v>2.2769115428619301E-5</v>
      </c>
      <c r="EX61" s="66">
        <f>Raw!BZ62</f>
        <v>389.18367385864298</v>
      </c>
      <c r="EZ61" s="73">
        <f>Raw!AI62</f>
        <v>2.2769115428619301E-5</v>
      </c>
      <c r="FA61" s="66">
        <f>Raw!F62</f>
        <v>9.3537113348285697E-2</v>
      </c>
      <c r="FB61" s="66">
        <f>Raw!G62</f>
        <v>2.16295627346E-2</v>
      </c>
      <c r="FD61" s="66">
        <f>(Raw!C62)/((Raw!CC62*1000)^(1/3))</f>
        <v>397.87735379630425</v>
      </c>
      <c r="FE61" s="66">
        <f>(Raw!BZ62)*(Raw!AI62)</f>
        <v>8.8613679930215697E-3</v>
      </c>
      <c r="FG61" s="59">
        <f>Raw!CJ62</f>
        <v>9.0590971652675893</v>
      </c>
      <c r="FH61" s="59">
        <f>Raw!BR62</f>
        <v>10.608000000000001</v>
      </c>
      <c r="FJ61" s="25">
        <f>Raw!CB62</f>
        <v>3.6406000000000001</v>
      </c>
      <c r="FK61" s="25">
        <f>(Raw!BR62)-(Raw!CJ62)</f>
        <v>1.5489028347324112</v>
      </c>
      <c r="FM61" s="68" t="str">
        <f t="shared" si="77"/>
        <v xml:space="preserve"> </v>
      </c>
      <c r="FN61" s="68">
        <f>(Raw!C62)/((Raw!CC62*1000)^(1/3))</f>
        <v>397.87735379630425</v>
      </c>
      <c r="FO61" s="68">
        <f>(10^($FM$2*Raw!CB62))*(Raw!D62)</f>
        <v>4.7002306716393633E-2</v>
      </c>
      <c r="FP61" s="68">
        <f>(10^($FM$2*Raw!CB62))*(Raw!E62)</f>
        <v>1.0130271013443957E-2</v>
      </c>
      <c r="FR61" s="68" t="str">
        <f t="shared" si="78"/>
        <v xml:space="preserve"> </v>
      </c>
      <c r="FS61" s="74">
        <f>(Raw!C62)/((Raw!CC62*1000)^(1/3))</f>
        <v>397.87735379630425</v>
      </c>
      <c r="FT61" s="68">
        <f>(10^($FR$2*Raw!CB62))*(Raw!F62)</f>
        <v>8.7594747486610863E-2</v>
      </c>
      <c r="FU61" s="68">
        <f>(10^($FR$2*Raw!CB62))*(Raw!G62)</f>
        <v>2.0255447470657051E-2</v>
      </c>
      <c r="FW61" s="68" t="str">
        <f t="shared" si="79"/>
        <v xml:space="preserve"> </v>
      </c>
      <c r="FX61" s="74">
        <f>(Raw!C62)/((Raw!CC62*1000)^(1/3))</f>
        <v>397.87735379630425</v>
      </c>
      <c r="FY61" s="74">
        <f>(10^($FW$2*Raw!CB62))*(Raw!BJ62)</f>
        <v>3.0723407623256892E-2</v>
      </c>
      <c r="FZ61" s="74">
        <f>(10^($FW$2*Raw!CB62))*(Raw!BK62)</f>
        <v>4.3121825372752429E-3</v>
      </c>
      <c r="GB61" s="68" t="str">
        <f t="shared" si="80"/>
        <v xml:space="preserve"> </v>
      </c>
      <c r="GC61" s="74">
        <f>IF(  ( (10^($FR$2*Raw!CB62))*(Raw!BM62) )/( (10^($FR$2*Raw!CB62))*(Raw!BL62))&lt;0.9,(Raw!C62)/((Raw!CC62*1000)^(1/3)) )</f>
        <v>397.87735379630425</v>
      </c>
      <c r="GD61" s="74">
        <f>IF(  ( (10^($FR$2*Raw!CB62))*(Raw!BM62) )/( (10^($FR$2*Raw!CB62))*(Raw!BL62))&lt;0.9, (10^($GB$2*Raw!CB62))*(Raw!BL62) )</f>
        <v>31.827785911846867</v>
      </c>
      <c r="GE61" s="74">
        <f>IF( ( (10^($FR$2*Raw!CB62))*(Raw!BM62) )/( (10^($FR$2*Raw!CB62))*(Raw!BL62))&lt;0.9, (10^($FR$2*Raw!CB62))*(Raw!BM62) )</f>
        <v>20.03811649360653</v>
      </c>
      <c r="GG61" s="68" t="str">
        <f t="shared" si="81"/>
        <v xml:space="preserve"> </v>
      </c>
      <c r="GH61" s="74">
        <f>IF( ( (10^($GG$2*Raw!CB62))*(Raw!BO62) )/( (10^($GG$2*Raw!CB62))*(Raw!BN62))&lt;0.5,(Raw!C62)/((Raw!CC62*1000)^(1/3)))</f>
        <v>397.87735379630425</v>
      </c>
      <c r="GI61" s="74">
        <f>IF( ( (10^($GG$2*Raw!CB62))*(Raw!BO62) )/( (10^($GG$2*Raw!CB62))*(Raw!BN62))&lt;0.5,(10^($GG$2*Raw!CB62))*(Raw!BN62))</f>
        <v>7.2969731746121189</v>
      </c>
      <c r="GJ61" s="74">
        <f>IF( ( (10^($GG$2*Raw!CB62))*(Raw!BO62) )/( (10^($GG$2*Raw!CB62))*(Raw!BN62))&lt;0.5,(10^($GG$2*Raw!CB62))*(Raw!BO62))</f>
        <v>0.34188488550107643</v>
      </c>
      <c r="GL61">
        <f>(Raw!C62)/((Raw!CC62*1000)^(1/3))</f>
        <v>397.87735379630425</v>
      </c>
      <c r="GM61" s="75">
        <f>Raw!U62</f>
        <v>0.21240234375</v>
      </c>
      <c r="GN61" s="75">
        <f>(LOG(Raw!CC62)+5)/25</f>
        <v>0.1790848501887865</v>
      </c>
      <c r="GO61">
        <f>(Raw!C62)/((Raw!CC62*1000)^(1/3))</f>
        <v>397.87735379630425</v>
      </c>
      <c r="GP61" s="75">
        <f>Raw!W62</f>
        <v>0.263671875</v>
      </c>
      <c r="GR61">
        <f>(Raw!C62)/((Raw!CC62*1000)^(1/3))</f>
        <v>397.87735379630425</v>
      </c>
      <c r="GS61" s="75">
        <f>Raw!AE62</f>
        <v>0.5859375</v>
      </c>
      <c r="GU61">
        <f>(Raw!C62)/((Raw!CC62*1000)^(1/3))</f>
        <v>397.87735379630425</v>
      </c>
      <c r="GV61" s="75">
        <f>Raw!AG62</f>
        <v>0.64453125</v>
      </c>
      <c r="GX61">
        <f>(Raw!C62)/((Raw!CC62*1000)^(1/3))</f>
        <v>397.87735379630425</v>
      </c>
      <c r="GY61">
        <f>Raw!BQ62</f>
        <v>0.38500000000000001</v>
      </c>
      <c r="HA61">
        <f>Raw!C62</f>
        <v>2663.5221072274699</v>
      </c>
      <c r="HB61" s="75">
        <f>Raw!U62</f>
        <v>0.21240234375</v>
      </c>
      <c r="HC61" s="4"/>
      <c r="HD61">
        <f>Raw!C62</f>
        <v>2663.5221072274699</v>
      </c>
      <c r="HE61" s="75">
        <f>Raw!W62</f>
        <v>0.263671875</v>
      </c>
      <c r="HG61">
        <f>Raw!C62</f>
        <v>2663.5221072274699</v>
      </c>
      <c r="HH61" s="75">
        <f>Raw!AE62</f>
        <v>0.5859375</v>
      </c>
      <c r="HJ61">
        <f>Raw!C62</f>
        <v>2663.5221072274699</v>
      </c>
      <c r="HK61" s="75">
        <f>Raw!AG62</f>
        <v>0.64453125</v>
      </c>
      <c r="HM61">
        <f>Raw!C62</f>
        <v>2663.5221072274699</v>
      </c>
      <c r="HN61">
        <f>Raw!BQ62</f>
        <v>0.38500000000000001</v>
      </c>
      <c r="HP61">
        <f>Raw!CC62*1000</f>
        <v>300</v>
      </c>
      <c r="HQ61">
        <f>Raw!N62</f>
        <v>3.73893431028011</v>
      </c>
      <c r="HR61">
        <f>MIN(ABS(Raw!CB62)/100,0.3)</f>
        <v>3.6406000000000001E-2</v>
      </c>
      <c r="HS61" t="str">
        <f>IF( Raw!CB62&gt;0,"@rgb(255,0,0)","@rgb(0,128,255)" )</f>
        <v>@rgb(255,0,0)</v>
      </c>
      <c r="HU61" t="str">
        <f t="shared" si="82"/>
        <v xml:space="preserve"> </v>
      </c>
      <c r="HV61" t="b">
        <f>IF(Raw!CC62&gt;7,(Raw!C62)/((Raw!CC62*1000)^(1/3)))</f>
        <v>0</v>
      </c>
      <c r="HW61" t="b">
        <f>IF(Raw!CC62&gt;7,(10^($FM$2*Raw!CB62))*(Raw!D62))</f>
        <v>0</v>
      </c>
      <c r="HX61" t="b">
        <f>IF(Raw!CC62&gt;7,(10^($HU$2*Raw!CB62))*(Raw!E62))</f>
        <v>0</v>
      </c>
      <c r="IA61" t="b">
        <f>IF(Raw!CC62&gt;7,(Raw!C62)/((Raw!CC62*1000)^(1/3)))</f>
        <v>0</v>
      </c>
      <c r="IB61" t="b">
        <f>IF(Raw!CC62&gt;7,(10^($HZ$2*Raw!CB62))*(Raw!F62))</f>
        <v>0</v>
      </c>
      <c r="IC61" t="b">
        <f>IF(Raw!CC62&gt;7,(10^($HZ$2*Raw!CB62))*(Raw!G62))</f>
        <v>0</v>
      </c>
      <c r="IF61" t="b">
        <f>IF(Raw!CC62&gt;7,(Raw!C62)/((Raw!CC62*1000)^(1/3)))</f>
        <v>0</v>
      </c>
      <c r="IG61" t="b">
        <f>IF(Raw!CC62&gt;7,(10^($IE$2*Raw!CB62))*(Raw!BJ62))</f>
        <v>0</v>
      </c>
      <c r="IH61" t="b">
        <f>IF(Raw!CC62&gt;7,(10^($IE$2*Raw!CB62))*(Raw!BK62))</f>
        <v>0</v>
      </c>
      <c r="IJ61" t="str">
        <f t="shared" si="83"/>
        <v xml:space="preserve"> </v>
      </c>
      <c r="IK61" t="b">
        <f>IF(Raw!CC62&gt;7,(Raw!C62)/((Raw!CC62*1000)^(1/3)))</f>
        <v>0</v>
      </c>
      <c r="IL61" t="b">
        <f>IF(Raw!CC62&gt;7,(10^($IJ$2*Raw!CB62))*(Raw!BL62))</f>
        <v>0</v>
      </c>
      <c r="IM61" t="b">
        <f>IF(Raw!CC62&gt;7,(10^($IJ$2*Raw!CB62))*(Raw!BM62))</f>
        <v>0</v>
      </c>
      <c r="IO61" t="str">
        <f t="shared" si="84"/>
        <v xml:space="preserve"> </v>
      </c>
      <c r="IP61" t="b">
        <f>IF(Raw!CC62&gt;7,(Raw!C62)/((Raw!CC62*1000)^(1/3)))</f>
        <v>0</v>
      </c>
      <c r="IQ61" t="b">
        <f>IF(Raw!CC62&gt;7,(10^($IO$2*Raw!CB62))*(Raw!BN62))</f>
        <v>0</v>
      </c>
      <c r="IR61" t="b">
        <f>IF(Raw!CC62&gt;7,(10^($IO$2*Raw!CB62))*(Raw!BO62))</f>
        <v>0</v>
      </c>
      <c r="IT61" s="68" t="str">
        <f t="shared" si="85"/>
        <v xml:space="preserve"> </v>
      </c>
      <c r="IU61" s="68">
        <f>IF(Raw!CC62&lt;3.5,(Raw!C62)/((Raw!CC62*1000)^(1/3)))</f>
        <v>397.87735379630425</v>
      </c>
      <c r="IV61" s="68">
        <f>IF(Raw!CC62&lt;3.5,(10^($IT$2*Raw!CB62))*(Raw!D62))</f>
        <v>4.7093016555769709E-2</v>
      </c>
      <c r="IW61" s="68">
        <f>IF(Raw!CC62&lt;3.5,(10^($IT$2*Raw!CB62))*(Raw!E62))</f>
        <v>1.0149821442362485E-2</v>
      </c>
      <c r="IY61" s="68" t="str">
        <f t="shared" si="86"/>
        <v xml:space="preserve"> </v>
      </c>
      <c r="IZ61" s="74">
        <f>IF(Raw!CC62&lt;3.5,(Raw!C62)/((Raw!CC62*1000)^(1/3)))</f>
        <v>397.87735379630425</v>
      </c>
      <c r="JA61" s="68">
        <f>IF(Raw!CC62&lt;3.5,(10^($IY$2*Raw!CB62))*(Raw!F62))</f>
        <v>8.780058974282938E-2</v>
      </c>
      <c r="JB61" s="68">
        <f>IF(Raw!CC62&lt;3.5,(10^($IY$2*Raw!CB62))*(Raw!G62))</f>
        <v>2.0303046523428028E-2</v>
      </c>
      <c r="JD61" s="68" t="str">
        <f t="shared" si="87"/>
        <v xml:space="preserve"> </v>
      </c>
      <c r="JE61" s="74">
        <f>IF(Raw!CC62&lt;3.5,(Raw!C62)/((Raw!CC62*1000)^(1/3)))</f>
        <v>397.87735379630425</v>
      </c>
      <c r="JF61" s="74">
        <f>IF(Raw!CC62&lt;3.5,(10^($JD$2*Raw!CB62))*(Raw!BJ62))</f>
        <v>3.0533412072724773E-2</v>
      </c>
      <c r="JG61" s="74">
        <f>IF(Raw!CC62&lt;3.5,(10^($JD$2*Raw!CB62))*(Raw!BK62))</f>
        <v>4.2855157200650182E-3</v>
      </c>
      <c r="JI61" s="68" t="str">
        <f t="shared" si="88"/>
        <v xml:space="preserve"> </v>
      </c>
      <c r="JJ61" s="74">
        <f>IF( AND( Raw!CC62&lt;3.5, ( (10^($JI$2*Raw!CB62))*(Raw!BM62) )/( (10^($JI$2*Raw!CB62))*(Raw!BL62))&lt;0.9 ),(Raw!C62)/((Raw!CC62*1000)^(1/3)) )</f>
        <v>397.87735379630425</v>
      </c>
      <c r="JK61" s="74">
        <f>IF( AND( Raw!CC62&lt;3.5, ( (10^($JI$2*Raw!CB62))*(Raw!BM62) )/( (10^($JI$2*Raw!CB62))*(Raw!BL62))&lt;0.9 ), (10^($JI$2*Raw!CB62))*(Raw!BL62) )</f>
        <v>32.474604314725234</v>
      </c>
      <c r="JL61" s="74">
        <f>IF( AND( Raw!CC62&lt;3.5, ( (10^($JI$2*Raw!CB62))*(Raw!BM62) )/( (10^($JI$2*Raw!CB62))*(Raw!BL62))&lt;0.9 ), (10^($JI$2*Raw!CB62))*(Raw!BM62) )</f>
        <v>21.025868362996839</v>
      </c>
      <c r="JN61" s="68" t="str">
        <f t="shared" si="89"/>
        <v xml:space="preserve"> </v>
      </c>
      <c r="JO61" s="74">
        <f>IF( AND( Raw!CC62&lt;3.5, ( (10^($JN$2*Raw!CB62))*(Raw!BO62) )/( (10^($JN$2*Raw!CB62))*(Raw!BN62))&lt;0.5 ),(Raw!C62)/((Raw!CC62*1000)^(1/3)))</f>
        <v>397.87735379630425</v>
      </c>
      <c r="JP61" s="74">
        <f>IF( AND( Raw!CC62&lt;3.5, ( (10^($JN$2*Raw!CB62))*(Raw!BO62) )/( (10^($JN$2*Raw!CB62))*(Raw!BN62))&lt;0.5 ),(10^($JN$2*Raw!CB62))*(Raw!BN62))</f>
        <v>7.6862493563916843</v>
      </c>
      <c r="JQ61" s="74">
        <f>IF( AND( Raw!CC62&lt;3.5, ( (10^($JN$2*Raw!CB62))*(Raw!BO62) )/( (10^($JN$2*Raw!CB62))*(Raw!BN62))&lt;0.5 ),(10^($JN$2*Raw!CB62))*(Raw!BO62))</f>
        <v>0.3601236318485409</v>
      </c>
      <c r="JS61">
        <v>7580</v>
      </c>
      <c r="JW61">
        <v>7580</v>
      </c>
      <c r="JX61">
        <v>13.1598393574297</v>
      </c>
      <c r="JY61">
        <v>13.1598393574297</v>
      </c>
      <c r="KA61">
        <v>7580</v>
      </c>
      <c r="KB61">
        <v>13.1598393574297</v>
      </c>
      <c r="KC61">
        <v>13.1598393574297</v>
      </c>
      <c r="KQ61">
        <f>Raw!CC62*1000</f>
        <v>300</v>
      </c>
      <c r="KR61">
        <f>Raw!N62</f>
        <v>3.73893431028011</v>
      </c>
      <c r="KS61">
        <f>(1/ABS(Raw!BL62))*2</f>
        <v>6.0516983676570497E-2</v>
      </c>
      <c r="KU61">
        <f>Raw!CC62*1000</f>
        <v>300</v>
      </c>
      <c r="KV61">
        <f>Raw!N62</f>
        <v>3.73893431028011</v>
      </c>
      <c r="KW61">
        <f>MIN(1/ABS(Raw!BN62)/2,0.8)</f>
        <v>6.4589366454728597E-2</v>
      </c>
      <c r="KY61">
        <f>Raw!CC62*1000</f>
        <v>300</v>
      </c>
      <c r="KZ61">
        <f>Raw!CP62</f>
        <v>3.7838471021841298</v>
      </c>
      <c r="LA61">
        <f t="shared" si="66"/>
        <v>3.73893431028011</v>
      </c>
      <c r="NJ61" s="76"/>
      <c r="NV61" s="76"/>
      <c r="OH61" s="76"/>
      <c r="OT61" s="76"/>
      <c r="PF61" s="76"/>
      <c r="PR61" s="76"/>
      <c r="QD61" s="76"/>
      <c r="QP61" s="76"/>
      <c r="RB61" s="76"/>
      <c r="RN61" s="76"/>
      <c r="RZ61" s="76"/>
      <c r="SL61" s="76"/>
      <c r="SX61" s="76"/>
      <c r="TJ61" s="76"/>
      <c r="TV61" s="76"/>
      <c r="UF61">
        <f>IF(Raw!CC62&lt;3.5,Raw!C62)</f>
        <v>2663.5221072274699</v>
      </c>
      <c r="UK61" t="b">
        <f>IF(Raw!CC62&gt;7,Raw!C62)</f>
        <v>0</v>
      </c>
      <c r="UP61">
        <f>Raw!C62</f>
        <v>2663.5221072274699</v>
      </c>
      <c r="UU61" t="str">
        <f t="shared" si="98"/>
        <v xml:space="preserve"> </v>
      </c>
      <c r="UV61">
        <f>IF(AND(Raw!BL62&lt;$UU$3,Raw!BL62&gt;$UU$4),(Raw!C62)/((Raw!CC62*1000)^(1/3)))</f>
        <v>397.87735379630425</v>
      </c>
      <c r="UW61">
        <f>IF(AND(Raw!BL62&lt;$UU$3,Raw!BL62&gt;$UU$4),(10^($UU$2*Raw!CB62))*(Raw!D62))</f>
        <v>4.7002306716393633E-2</v>
      </c>
      <c r="UX61">
        <f>IF(AND(Raw!BL62&lt;$UU$3,Raw!BL62&gt;$UU$4),(10^($FM$2*Raw!CB62))*(Raw!E62))</f>
        <v>1.0130271013443957E-2</v>
      </c>
      <c r="UZ61">
        <f>Raw!C62</f>
        <v>2663.5221072274699</v>
      </c>
      <c r="VA61">
        <f>((LOG10(Raw!CC63))+ABS(LOG10(MIN(Raw!CC$3:$CC260)))+0.3)/5</f>
        <v>0.49316752493802563</v>
      </c>
      <c r="VB61">
        <f>Raw!BQ62</f>
        <v>0.38500000000000001</v>
      </c>
      <c r="VE61">
        <f>(Raw!C62)/((Raw!CC62)^(1/2))</f>
        <v>4862.9038018072642</v>
      </c>
      <c r="VF61">
        <f>((LOG10(Raw!CC63))+ABS(LOG10(MIN(Raw!CC$3:$CC260)))+0.3)/5</f>
        <v>0.49316752493802563</v>
      </c>
      <c r="VG61">
        <f>Raw!BQ62</f>
        <v>0.38500000000000001</v>
      </c>
      <c r="VK61">
        <f>(Raw!C62)/((Raw!CC62)^(1/2))</f>
        <v>4862.9038018072642</v>
      </c>
      <c r="VL61">
        <f>Raw!BZ62</f>
        <v>389.18367385864298</v>
      </c>
      <c r="VM61">
        <f>MIN(Raw!BL63/150,0.6)</f>
        <v>0.10635627812333066</v>
      </c>
      <c r="VO61">
        <f>(Raw!C62)/((Raw!CC62)^(1/2))</f>
        <v>4862.9038018072642</v>
      </c>
      <c r="VP61">
        <f>Raw!BZ62</f>
        <v>389.18367385864298</v>
      </c>
      <c r="VQ61">
        <f>MIN(Raw!BN63/50,0.6)</f>
        <v>5.4552517012119398E-2</v>
      </c>
      <c r="VS61">
        <f>(Raw!C62)/((Raw!CC62)^(1/2))</f>
        <v>4862.9038018072642</v>
      </c>
      <c r="VT61">
        <f>Raw!BZ62</f>
        <v>389.18367385864298</v>
      </c>
      <c r="VU61">
        <f>(LOG10(Raw!AS63)-LOG10(MIN(Raw!AS$3:AS$200)) + 0.1)/10</f>
        <v>0.150545068913542</v>
      </c>
      <c r="VW61">
        <f>Raw!CB62</f>
        <v>3.6406000000000001</v>
      </c>
      <c r="VX61">
        <f>IF(ABS((Raw!BR62)-(Raw!CJ62))=343.0818,16.89,ABS((Raw!BR62)-(Raw!CJ62)))</f>
        <v>1.5489028347324112</v>
      </c>
      <c r="VY61">
        <f>(LOG10(Raw!C63)-LOG10(MIN(Raw!C$3:C$200)))/2</f>
        <v>0.54241456863076087</v>
      </c>
      <c r="WA61" s="78">
        <v>37095</v>
      </c>
      <c r="WB61">
        <f t="shared" si="67"/>
        <v>7</v>
      </c>
      <c r="WF61">
        <v>2.87</v>
      </c>
      <c r="WG61">
        <f t="shared" si="68"/>
        <v>0.45788189673399232</v>
      </c>
      <c r="WN61">
        <f t="shared" si="90"/>
        <v>11800</v>
      </c>
      <c r="WO61">
        <f t="shared" si="69"/>
        <v>0.55335978449954082</v>
      </c>
      <c r="WQ61">
        <f>Raw!BP62</f>
        <v>0.1797</v>
      </c>
      <c r="WR61">
        <f>Raw!BZ62</f>
        <v>389.18367385864298</v>
      </c>
      <c r="WT61">
        <f>Raw!N62</f>
        <v>3.73893431028011</v>
      </c>
      <c r="WU61">
        <f>Raw!CP62</f>
        <v>3.7838471021841298</v>
      </c>
      <c r="WV61">
        <f t="shared" si="70"/>
        <v>4.4912791904019755E-2</v>
      </c>
      <c r="WX61">
        <f>Raw!C62</f>
        <v>2663.5221072274699</v>
      </c>
      <c r="WY61">
        <f>Raw!BP62</f>
        <v>0.1797</v>
      </c>
      <c r="WZ61">
        <f>((LOG10(Raw!CC63))+ABS(LOG10(MIN(Raw!CC$3:$CC260)))+0.3)/5</f>
        <v>0.49316752493802563</v>
      </c>
      <c r="XD61">
        <f t="shared" si="91"/>
        <v>11800</v>
      </c>
      <c r="XE61">
        <f t="shared" si="71"/>
        <v>5.9012887277827011E-2</v>
      </c>
      <c r="XG61">
        <f>(Raw!C62)/((Raw!CC62)^(1/2))</f>
        <v>4862.9038018072642</v>
      </c>
      <c r="XH61">
        <f>Raw!BP62</f>
        <v>0.1797</v>
      </c>
      <c r="XL61">
        <f t="shared" si="92"/>
        <v>11800</v>
      </c>
      <c r="XM61">
        <f t="shared" si="72"/>
        <v>0.31742361280426135</v>
      </c>
      <c r="XR61">
        <f>Raw!CB62</f>
        <v>3.6406000000000001</v>
      </c>
      <c r="XS61">
        <f>IF(ABS((Raw!BR62)-(Raw!CJ62))=343.0818,16.89,(Raw!BR62)-(Raw!CJ62))</f>
        <v>1.5489028347324112</v>
      </c>
      <c r="XT61">
        <f>(LOG10(Raw!C63)-LOG10(MIN(Raw!C$3:C$200)))/2</f>
        <v>0.54241456863076087</v>
      </c>
      <c r="XW61">
        <f t="shared" si="93"/>
        <v>11800</v>
      </c>
      <c r="XX61">
        <f t="shared" si="73"/>
        <v>1.7689400658534848</v>
      </c>
      <c r="YC61">
        <v>2663.5221072274699</v>
      </c>
      <c r="YD61">
        <f>Raw!CC62</f>
        <v>0.3</v>
      </c>
      <c r="YE61">
        <f>((LOG10(Raw!CC63))+ABS(LOG10(MIN(Raw!CC$3:$CC260)))+0.3)/5</f>
        <v>0.49316752493802563</v>
      </c>
      <c r="YF61">
        <v>1.0363357755026901</v>
      </c>
      <c r="YG61">
        <v>0.125530510119122</v>
      </c>
      <c r="YH61">
        <v>1.89676585077686E-2</v>
      </c>
      <c r="YI61">
        <v>3.1418063235914601E-3</v>
      </c>
      <c r="YJ61">
        <v>4.5829286243799597E-4</v>
      </c>
      <c r="YP61">
        <v>1</v>
      </c>
      <c r="YT61">
        <v>2663.5221072274699</v>
      </c>
      <c r="YU61">
        <v>0.3</v>
      </c>
      <c r="YV61" s="79">
        <v>1.26977406309384E-7</v>
      </c>
      <c r="ZE61">
        <v>2129.4669678688301</v>
      </c>
      <c r="ZF61">
        <v>2.54169036739547E-4</v>
      </c>
      <c r="ZK61">
        <f t="shared" si="94"/>
        <v>11820</v>
      </c>
      <c r="ZL61" s="81">
        <f t="shared" si="74"/>
        <v>13694.01954409208</v>
      </c>
    </row>
    <row r="62" spans="1:688">
      <c r="A62" s="37">
        <f>Raw!CC63*1000</f>
        <v>2930</v>
      </c>
      <c r="B62" s="37">
        <f>Raw!N63</f>
        <v>9.2907652270884302</v>
      </c>
      <c r="C62" s="37">
        <f>Raw!O63</f>
        <v>0.55838871932212397</v>
      </c>
      <c r="E62" s="37">
        <f>(Raw!C63)/((Raw!CC63*1000)^(1/2))</f>
        <v>72.476012711021028</v>
      </c>
      <c r="F62" s="37">
        <f>Raw!N63</f>
        <v>9.2907652270884302</v>
      </c>
      <c r="G62" s="37">
        <f>Raw!O63</f>
        <v>0.55838871932212397</v>
      </c>
      <c r="I62" s="37">
        <f>(Raw!C63)/((Raw!CC63*1000)^(1/3))</f>
        <v>274.16092868891707</v>
      </c>
      <c r="J62" s="37">
        <f>Raw!N63</f>
        <v>9.2907652270884302</v>
      </c>
      <c r="K62" s="37">
        <f>Raw!O63</f>
        <v>0.55838871932212397</v>
      </c>
      <c r="M62" s="39">
        <f>Raw!CC63*1000</f>
        <v>2930</v>
      </c>
      <c r="N62" s="39">
        <f>1/(Raw!R63)</f>
        <v>7.9533980582524268</v>
      </c>
      <c r="O62" s="39">
        <f>IF(1/(Raw!R63-Raw!S63)-1/(Raw!R63+Raw!S63)&gt;0,1/(Raw!R63-Raw!S63)-1/(Raw!R63+Raw!S63),2)</f>
        <v>1.0774315517581456E-2</v>
      </c>
      <c r="Q62" s="39">
        <f>(Raw!C63)/((Raw!CC63*1000)^(1/2))</f>
        <v>72.476012711021028</v>
      </c>
      <c r="R62" s="39">
        <f>1/(Raw!R63)</f>
        <v>7.9533980582524268</v>
      </c>
      <c r="S62" s="39">
        <f>IF(1/(Raw!R63-Raw!S63)-1/(Raw!R63+Raw!S63)&gt;0,1/(Raw!R63-Raw!S63)-1/(Raw!R63+Raw!S63),2)</f>
        <v>1.0774315517581456E-2</v>
      </c>
      <c r="U62" s="39">
        <f>(Raw!C63)/((Raw!CC63*1000)^(1/3))</f>
        <v>274.16092868891707</v>
      </c>
      <c r="V62" s="39">
        <f>1/(Raw!R63)</f>
        <v>7.9533980582524268</v>
      </c>
      <c r="W62" s="39">
        <f>IF(1/(Raw!R63-Raw!S63)-1/(Raw!R63+Raw!S63)&gt;0,1/(Raw!R63-Raw!S63)-1/(Raw!R63+Raw!S63),2)</f>
        <v>1.0774315517581456E-2</v>
      </c>
      <c r="Y62" s="41">
        <f>Raw!CC63*1000</f>
        <v>2930</v>
      </c>
      <c r="Z62" s="41">
        <f>1/(Raw!AB63)</f>
        <v>7.3142857142857141</v>
      </c>
      <c r="AA62" s="41">
        <f>IF(1/(Raw!AB63-Raw!AC63)-1/(Raw!AB63+Raw!AC63)&gt;0,1/(Raw!AB63-Raw!AC63)-1/(Raw!AB63+Raw!AC63),5)</f>
        <v>2.6463975825547168</v>
      </c>
      <c r="AC62" s="41">
        <f>(Raw!C63)/((Raw!CC63*1000)^(1/2))</f>
        <v>72.476012711021028</v>
      </c>
      <c r="AD62" s="41">
        <f>1/(Raw!AB63)</f>
        <v>7.3142857142857141</v>
      </c>
      <c r="AE62" s="41">
        <f>IF(1/(Raw!AB63-Raw!AC63)-1/(Raw!AB63+Raw!AC63)&gt;0,1/(Raw!AB63-Raw!AC63)-1/(Raw!AB63+Raw!AC63),5)</f>
        <v>2.6463975825547168</v>
      </c>
      <c r="AG62" s="41">
        <f>(Raw!C63)/((Raw!CC63*1000)^(1/3))</f>
        <v>274.16092868891707</v>
      </c>
      <c r="AH62" s="41">
        <f>1/(Raw!AB63)</f>
        <v>7.3142857142857141</v>
      </c>
      <c r="AI62" s="41">
        <f>IF(1/(Raw!AB63-Raw!AC63)-1/(Raw!AB63+Raw!AC63)&gt;0,1/(Raw!AB63-Raw!AC63)-1/(Raw!AB63+Raw!AC63),5)</f>
        <v>2.6463975825547168</v>
      </c>
      <c r="AK62" s="43">
        <f>Raw!CC63*1000</f>
        <v>2930</v>
      </c>
      <c r="AL62" s="43">
        <f>Raw!BL63</f>
        <v>15.953441718499599</v>
      </c>
      <c r="AM62" s="43">
        <f>Raw!BM63</f>
        <v>9.9453552417772801</v>
      </c>
      <c r="AO62" s="43">
        <f>(Raw!C63)/((Raw!CC63*1000)^(1/2))</f>
        <v>72.476012711021028</v>
      </c>
      <c r="AP62" s="43">
        <f>Raw!BL63</f>
        <v>15.953441718499599</v>
      </c>
      <c r="AQ62" s="43">
        <f>Raw!BM63</f>
        <v>9.9453552417772801</v>
      </c>
      <c r="AS62" s="43">
        <f>(Raw!C63)/((Raw!CC63*1000)^(1/3))</f>
        <v>274.16092868891707</v>
      </c>
      <c r="AT62" s="43">
        <f>Raw!BL63</f>
        <v>15.953441718499599</v>
      </c>
      <c r="AU62" s="43">
        <f>Raw!BM63</f>
        <v>9.9453552417772801</v>
      </c>
      <c r="AW62" s="21">
        <f>Raw!CC63*1000</f>
        <v>2930</v>
      </c>
      <c r="AX62" s="21">
        <f>Raw!BN63</f>
        <v>2.7276258506059698</v>
      </c>
      <c r="AY62" s="21">
        <f>Raw!BO63</f>
        <v>5.5533995261937703E-2</v>
      </c>
      <c r="BA62" s="21">
        <f>(Raw!C63)/((Raw!CC63*1000)^(1/2))</f>
        <v>72.476012711021028</v>
      </c>
      <c r="BB62" s="21">
        <f>Raw!BN63</f>
        <v>2.7276258506059698</v>
      </c>
      <c r="BC62" s="21">
        <f>Raw!BO63</f>
        <v>5.5533995261937703E-2</v>
      </c>
      <c r="BE62" s="21">
        <f>(Raw!C63)/((Raw!CC63*1000)^(1/3))</f>
        <v>274.16092868891707</v>
      </c>
      <c r="BF62" s="21">
        <f>Raw!BN63</f>
        <v>2.7276258506059698</v>
      </c>
      <c r="BG62" s="21">
        <f>Raw!BO63</f>
        <v>5.5533995261937703E-2</v>
      </c>
      <c r="BI62" s="46">
        <f>Raw!C63</f>
        <v>3923.0884754450899</v>
      </c>
      <c r="BJ62" s="46">
        <f>(Raw!C63)/(Raw!CG63)</f>
        <v>0.29736136401463581</v>
      </c>
      <c r="BK62" s="46"/>
      <c r="BM62" s="47">
        <f>Raw!CC63*1000</f>
        <v>2930</v>
      </c>
      <c r="BN62" s="47">
        <f>(Raw!C63)/(Raw!CG63)</f>
        <v>0.29736136401463581</v>
      </c>
      <c r="BO62" s="47"/>
      <c r="BQ62" s="46">
        <f>(Raw!C63)/((Raw!CC63*1000)^(1/2))</f>
        <v>72.476012711021028</v>
      </c>
      <c r="BR62" s="47">
        <f>(Raw!C63)/(Raw!CG63)</f>
        <v>0.29736136401463581</v>
      </c>
      <c r="BS62" s="47"/>
      <c r="BU62" s="49">
        <f>(Raw!C63)/((Raw!CC63*1000)^(1/3))</f>
        <v>274.16092868891707</v>
      </c>
      <c r="BV62" s="49">
        <f>(Raw!C63)/(Raw!CG63)</f>
        <v>0.29736136401463581</v>
      </c>
      <c r="BW62" s="49"/>
      <c r="BY62" s="51">
        <f>Raw!C63</f>
        <v>3923.0884754450899</v>
      </c>
      <c r="BZ62" s="51">
        <f>Raw!BS63</f>
        <v>0.28100000000000003</v>
      </c>
      <c r="CA62" s="51"/>
      <c r="CG62" s="55"/>
      <c r="CH62" s="55" t="e">
        <f t="shared" si="42"/>
        <v>#N/A</v>
      </c>
      <c r="CI62" s="55" t="e">
        <f>CI3</f>
        <v>#N/A</v>
      </c>
      <c r="CK62" s="55"/>
      <c r="CL62" s="55" t="e">
        <f t="shared" si="43"/>
        <v>#N/A</v>
      </c>
      <c r="CM62" s="55" t="e">
        <f>CM3</f>
        <v>#N/A</v>
      </c>
      <c r="CO62" s="57"/>
      <c r="CP62" s="57" t="e">
        <f t="shared" si="44"/>
        <v>#N/A</v>
      </c>
      <c r="CQ62" s="57" t="e">
        <f>CQ3</f>
        <v>#N/A</v>
      </c>
      <c r="CS62" s="57"/>
      <c r="CT62" s="57" t="e">
        <f t="shared" si="45"/>
        <v>#N/A</v>
      </c>
      <c r="CU62" s="57" t="e">
        <f>CU3</f>
        <v>#N/A</v>
      </c>
      <c r="CW62" s="57"/>
      <c r="CX62" s="57" t="e">
        <f t="shared" si="46"/>
        <v>#N/A</v>
      </c>
      <c r="CY62" s="57" t="e">
        <f>CY3</f>
        <v>#N/A</v>
      </c>
      <c r="DA62" s="57"/>
      <c r="DB62" s="57" t="e">
        <f t="shared" si="47"/>
        <v>#N/A</v>
      </c>
      <c r="DC62" s="57" t="e">
        <f>DC3</f>
        <v>#N/A</v>
      </c>
      <c r="DE62" s="57"/>
      <c r="DF62" s="57" t="e">
        <f t="shared" si="48"/>
        <v>#N/A</v>
      </c>
      <c r="DG62" s="57" t="e">
        <f>DG3</f>
        <v>#N/A</v>
      </c>
      <c r="DI62" s="59">
        <f t="shared" si="75"/>
        <v>9010</v>
      </c>
      <c r="DJ62" s="59">
        <f t="shared" si="55"/>
        <v>9.2933457381499149</v>
      </c>
      <c r="DL62" s="25">
        <f t="shared" si="76"/>
        <v>9010</v>
      </c>
      <c r="DM62" s="25">
        <f t="shared" si="56"/>
        <v>10.712182669719933</v>
      </c>
      <c r="DO62" s="39">
        <f t="shared" si="57"/>
        <v>2930</v>
      </c>
      <c r="DP62" s="39">
        <f t="shared" si="58"/>
        <v>7.9533980582524268</v>
      </c>
      <c r="DQ62" s="39">
        <f t="shared" si="59"/>
        <v>1.0774315517581456E-2</v>
      </c>
      <c r="DS62" s="39">
        <f t="shared" si="60"/>
        <v>72.476012711021028</v>
      </c>
      <c r="DT62" s="39">
        <f t="shared" si="61"/>
        <v>7.9533980582524268</v>
      </c>
      <c r="DU62" s="39">
        <f t="shared" si="62"/>
        <v>1.0774315517581456E-2</v>
      </c>
      <c r="DW62" s="39">
        <f t="shared" si="63"/>
        <v>274.16092868891707</v>
      </c>
      <c r="DX62" s="39">
        <f t="shared" si="64"/>
        <v>7.9533980582524268</v>
      </c>
      <c r="DY62" s="39">
        <f t="shared" si="65"/>
        <v>1.0774315517581456E-2</v>
      </c>
      <c r="EA62" s="61">
        <f>Raw!N63</f>
        <v>9.2907652270884302</v>
      </c>
      <c r="EB62" s="61">
        <f>Raw!O63</f>
        <v>0.55838871932212397</v>
      </c>
      <c r="EC62" s="61">
        <f>1/Raw!R63</f>
        <v>7.9533980582524268</v>
      </c>
      <c r="ED62" s="61">
        <f>1/(Raw!R63-Raw!S63)-1/(Raw!R63+Raw!S63)</f>
        <v>1.0774315517581456E-2</v>
      </c>
      <c r="EF62" s="62">
        <f>Raw!N63</f>
        <v>9.2907652270884302</v>
      </c>
      <c r="EG62" s="61">
        <f>Raw!O63</f>
        <v>0.55838871932212397</v>
      </c>
      <c r="EH62" s="61">
        <f>1/Raw!AB63</f>
        <v>7.3142857142857141</v>
      </c>
      <c r="EI62" s="61">
        <f>1/(Raw!AB63-Raw!AC63)-1/(Raw!AB63+Raw!AC63)</f>
        <v>2.6463975825547168</v>
      </c>
      <c r="EK62" s="37">
        <f>Raw!CB63</f>
        <v>-12.5579</v>
      </c>
      <c r="EL62" s="72">
        <f>(Raw!C63)/(Raw!CG63)</f>
        <v>0.29736136401463581</v>
      </c>
      <c r="EN62" s="37">
        <f>Raw!BS63</f>
        <v>0.28100000000000003</v>
      </c>
      <c r="EO62" s="72">
        <f>(Raw!C63)/(Raw!CG63)</f>
        <v>0.29736136401463581</v>
      </c>
      <c r="EQ62" s="64">
        <f>(Raw!C63)/((Raw!CC63*1000)^(1/3))</f>
        <v>274.16092868891707</v>
      </c>
      <c r="ER62" s="64">
        <f>Raw!BZ63</f>
        <v>674.387754917145</v>
      </c>
      <c r="ET62" s="64">
        <f>Raw!BN63</f>
        <v>2.7276258506059698</v>
      </c>
      <c r="EU62" s="64">
        <f>Raw!BZ63</f>
        <v>674.387754917145</v>
      </c>
      <c r="EW62" s="66">
        <f>Raw!AI63</f>
        <v>1.14128699696759E-5</v>
      </c>
      <c r="EX62" s="66">
        <f>Raw!BZ63</f>
        <v>674.387754917145</v>
      </c>
      <c r="EZ62" s="73">
        <f>Raw!AI63</f>
        <v>1.14128699696759E-5</v>
      </c>
      <c r="FA62" s="66">
        <f>Raw!F63</f>
        <v>9.4677775018000898E-2</v>
      </c>
      <c r="FB62" s="66">
        <f>Raw!G63</f>
        <v>1.6275607067636599E-2</v>
      </c>
      <c r="FD62" s="66">
        <f>(Raw!C63)/((Raw!CC63*1000)^(1/3))</f>
        <v>274.16092868891707</v>
      </c>
      <c r="FE62" s="66">
        <f>(Raw!BZ63)*(Raw!AI63)</f>
        <v>7.6966997560110354E-3</v>
      </c>
      <c r="FG62" s="59">
        <f>Raw!CJ63</f>
        <v>179.30735534038601</v>
      </c>
      <c r="FH62" s="59">
        <f>Raw!BR63</f>
        <v>176.76400000000001</v>
      </c>
      <c r="FJ62" s="25">
        <f>Raw!CB63</f>
        <v>-12.5579</v>
      </c>
      <c r="FK62" s="25">
        <f>(Raw!BR63)-(Raw!CJ63)</f>
        <v>-2.5433553403860003</v>
      </c>
      <c r="FM62" s="68" t="str">
        <f t="shared" si="77"/>
        <v xml:space="preserve"> </v>
      </c>
      <c r="FN62" s="68">
        <f>(Raw!C63)/((Raw!CC63*1000)^(1/3))</f>
        <v>274.16092868891707</v>
      </c>
      <c r="FO62" s="68">
        <f>(10^($FM$2*Raw!CB63))*(Raw!D63)</f>
        <v>7.6886931331568251E-2</v>
      </c>
      <c r="FP62" s="68">
        <f>(10^($FM$2*Raw!CB63))*(Raw!E63)</f>
        <v>1.0196680717823568E-2</v>
      </c>
      <c r="FR62" s="68" t="str">
        <f t="shared" si="78"/>
        <v xml:space="preserve"> </v>
      </c>
      <c r="FS62" s="74">
        <f>(Raw!C63)/((Raw!CC63*1000)^(1/3))</f>
        <v>274.16092868891707</v>
      </c>
      <c r="FT62" s="68">
        <f>(10^($FR$2*Raw!CB63))*(Raw!F63)</f>
        <v>0.11873435577515168</v>
      </c>
      <c r="FU62" s="68">
        <f>(10^($FR$2*Raw!CB63))*(Raw!G63)</f>
        <v>2.0411059719748586E-2</v>
      </c>
      <c r="FW62" s="68" t="str">
        <f t="shared" si="79"/>
        <v xml:space="preserve"> </v>
      </c>
      <c r="FX62" s="74">
        <f>(Raw!C63)/((Raw!CC63*1000)^(1/3))</f>
        <v>274.16092868891707</v>
      </c>
      <c r="FY62" s="74">
        <f>(10^($FW$2*Raw!CB63))*(Raw!BJ63)</f>
        <v>9.5444905019501591E-2</v>
      </c>
      <c r="FZ62" s="74">
        <f>(10^($FW$2*Raw!CB63))*(Raw!BK63)</f>
        <v>1.0988481995397155E-2</v>
      </c>
      <c r="GB62" s="68" t="str">
        <f t="shared" si="80"/>
        <v xml:space="preserve"> </v>
      </c>
      <c r="GC62" s="74">
        <f>IF(  ( (10^($FR$2*Raw!CB63))*(Raw!BM63) )/( (10^($FR$2*Raw!CB63))*(Raw!BL63))&lt;0.9,(Raw!C63)/((Raw!CC63*1000)^(1/3)) )</f>
        <v>274.16092868891707</v>
      </c>
      <c r="GD62" s="74">
        <f>IF(  ( (10^($FR$2*Raw!CB63))*(Raw!BM63) )/( (10^($FR$2*Raw!CB63))*(Raw!BL63))&lt;0.9, (10^($GB$2*Raw!CB63))*(Raw!BL63) )</f>
        <v>18.165165587404804</v>
      </c>
      <c r="GE62" s="74">
        <f>IF( ( (10^($FR$2*Raw!CB63))*(Raw!BM63) )/( (10^($FR$2*Raw!CB63))*(Raw!BL63))&lt;0.9, (10^($FR$2*Raw!CB63))*(Raw!BM63) )</f>
        <v>12.472360565749877</v>
      </c>
      <c r="GG62" s="68" t="str">
        <f t="shared" si="81"/>
        <v xml:space="preserve"> </v>
      </c>
      <c r="GH62" s="74">
        <f>IF( ( (10^($GG$2*Raw!CB63))*(Raw!BO63) )/( (10^($GG$2*Raw!CB63))*(Raw!BN63))&lt;0.5,(Raw!C63)/((Raw!CC63*1000)^(1/3)))</f>
        <v>274.16092868891707</v>
      </c>
      <c r="GI62" s="74">
        <f>IF( ( (10^($GG$2*Raw!CB63))*(Raw!BO63) )/( (10^($GG$2*Raw!CB63))*(Raw!BN63))&lt;0.5,(10^($GG$2*Raw!CB63))*(Raw!BN63))</f>
        <v>3.3443982902965081</v>
      </c>
      <c r="GJ62" s="74">
        <f>IF( ( (10^($GG$2*Raw!CB63))*(Raw!BO63) )/( (10^($GG$2*Raw!CB63))*(Raw!BN63))&lt;0.5,(10^($GG$2*Raw!CB63))*(Raw!BO63))</f>
        <v>6.8091376522955854E-2</v>
      </c>
      <c r="GL62">
        <f>(Raw!C63)/((Raw!CC63*1000)^(1/3))</f>
        <v>274.16092868891707</v>
      </c>
      <c r="GM62" s="75">
        <f>Raw!U63</f>
        <v>0.142822265625</v>
      </c>
      <c r="GN62" s="75">
        <f>(LOG(Raw!CC63)+5)/25</f>
        <v>0.21867470481416437</v>
      </c>
      <c r="GO62">
        <f>(Raw!C63)/((Raw!CC63*1000)^(1/3))</f>
        <v>274.16092868891707</v>
      </c>
      <c r="GP62" s="75">
        <f>Raw!W63</f>
        <v>0.152587890625</v>
      </c>
      <c r="GR62">
        <f>(Raw!C63)/((Raw!CC63*1000)^(1/3))</f>
        <v>274.16092868891707</v>
      </c>
      <c r="GS62" s="75">
        <f>Raw!AE63</f>
        <v>0.1953125</v>
      </c>
      <c r="GU62">
        <f>(Raw!C63)/((Raw!CC63*1000)^(1/3))</f>
        <v>274.16092868891707</v>
      </c>
      <c r="GV62" s="75">
        <f>Raw!AG63</f>
        <v>0.263671875</v>
      </c>
      <c r="GX62">
        <f>(Raw!C63)/((Raw!CC63*1000)^(1/3))</f>
        <v>274.16092868891707</v>
      </c>
      <c r="GY62">
        <f>Raw!BQ63</f>
        <v>0.3</v>
      </c>
      <c r="HA62">
        <f>Raw!C63</f>
        <v>3923.0884754450899</v>
      </c>
      <c r="HB62" s="75">
        <f>Raw!U63</f>
        <v>0.142822265625</v>
      </c>
      <c r="HC62" s="4"/>
      <c r="HD62">
        <f>Raw!C63</f>
        <v>3923.0884754450899</v>
      </c>
      <c r="HE62" s="75">
        <f>Raw!W63</f>
        <v>0.152587890625</v>
      </c>
      <c r="HG62">
        <f>Raw!C63</f>
        <v>3923.0884754450899</v>
      </c>
      <c r="HH62" s="75">
        <f>Raw!AE63</f>
        <v>0.1953125</v>
      </c>
      <c r="HJ62">
        <f>Raw!C63</f>
        <v>3923.0884754450899</v>
      </c>
      <c r="HK62" s="75">
        <f>Raw!AG63</f>
        <v>0.263671875</v>
      </c>
      <c r="HM62">
        <f>Raw!C63</f>
        <v>3923.0884754450899</v>
      </c>
      <c r="HN62">
        <f>Raw!BQ63</f>
        <v>0.3</v>
      </c>
      <c r="HP62">
        <f>Raw!CC63*1000</f>
        <v>2930</v>
      </c>
      <c r="HQ62">
        <f>Raw!N63</f>
        <v>9.2907652270884302</v>
      </c>
      <c r="HR62">
        <f>MIN(ABS(Raw!CB63)/100,0.3)</f>
        <v>0.125579</v>
      </c>
      <c r="HS62" t="str">
        <f>IF( Raw!CB63&gt;0,"@rgb(255,0,0)","@rgb(0,128,255)" )</f>
        <v>@rgb(0,128,255)</v>
      </c>
      <c r="HU62" t="str">
        <f t="shared" si="82"/>
        <v xml:space="preserve"> </v>
      </c>
      <c r="HV62" t="b">
        <f>IF(Raw!CC63&gt;7,(Raw!C63)/((Raw!CC63*1000)^(1/3)))</f>
        <v>0</v>
      </c>
      <c r="HW62" t="b">
        <f>IF(Raw!CC63&gt;7,(10^($FM$2*Raw!CB63))*(Raw!D63))</f>
        <v>0</v>
      </c>
      <c r="HX62" t="b">
        <f>IF(Raw!CC63&gt;7,(10^($HU$2*Raw!CB63))*(Raw!E63))</f>
        <v>0</v>
      </c>
      <c r="IA62" t="b">
        <f>IF(Raw!CC63&gt;7,(Raw!C63)/((Raw!CC63*1000)^(1/3)))</f>
        <v>0</v>
      </c>
      <c r="IB62" t="b">
        <f>IF(Raw!CC63&gt;7,(10^($HZ$2*Raw!CB63))*(Raw!F63))</f>
        <v>0</v>
      </c>
      <c r="IC62" t="b">
        <f>IF(Raw!CC63&gt;7,(10^($HZ$2*Raw!CB63))*(Raw!G63))</f>
        <v>0</v>
      </c>
      <c r="IF62" t="b">
        <f>IF(Raw!CC63&gt;7,(Raw!C63)/((Raw!CC63*1000)^(1/3)))</f>
        <v>0</v>
      </c>
      <c r="IG62" t="b">
        <f>IF(Raw!CC63&gt;7,(10^($IE$2*Raw!CB63))*(Raw!BJ63))</f>
        <v>0</v>
      </c>
      <c r="IH62" t="b">
        <f>IF(Raw!CC63&gt;7,(10^($IE$2*Raw!CB63))*(Raw!BK63))</f>
        <v>0</v>
      </c>
      <c r="IJ62" t="str">
        <f t="shared" si="83"/>
        <v xml:space="preserve"> </v>
      </c>
      <c r="IK62" t="b">
        <f>IF(Raw!CC63&gt;7,(Raw!C63)/((Raw!CC63*1000)^(1/3)))</f>
        <v>0</v>
      </c>
      <c r="IL62" t="b">
        <f>IF(Raw!CC63&gt;7,(10^($IJ$2*Raw!CB63))*(Raw!BL63))</f>
        <v>0</v>
      </c>
      <c r="IM62" t="b">
        <f>IF(Raw!CC63&gt;7,(10^($IJ$2*Raw!CB63))*(Raw!BM63))</f>
        <v>0</v>
      </c>
      <c r="IO62" t="str">
        <f t="shared" si="84"/>
        <v xml:space="preserve"> </v>
      </c>
      <c r="IP62" t="b">
        <f>IF(Raw!CC63&gt;7,(Raw!C63)/((Raw!CC63*1000)^(1/3)))</f>
        <v>0</v>
      </c>
      <c r="IQ62" t="b">
        <f>IF(Raw!CC63&gt;7,(10^($IO$2*Raw!CB63))*(Raw!BN63))</f>
        <v>0</v>
      </c>
      <c r="IR62" t="b">
        <f>IF(Raw!CC63&gt;7,(10^($IO$2*Raw!CB63))*(Raw!BO63))</f>
        <v>0</v>
      </c>
      <c r="IT62" s="68" t="str">
        <f t="shared" si="85"/>
        <v xml:space="preserve"> </v>
      </c>
      <c r="IU62" s="68">
        <f>IF(Raw!CC63&lt;3.5,(Raw!C63)/((Raw!CC63*1000)^(1/3)))</f>
        <v>274.16092868891707</v>
      </c>
      <c r="IV62" s="68">
        <f>IF(Raw!CC63&lt;3.5,(10^($IT$2*Raw!CB63))*(Raw!D63))</f>
        <v>7.6377284046629773E-2</v>
      </c>
      <c r="IW62" s="68">
        <f>IF(Raw!CC63&lt;3.5,(10^($IT$2*Raw!CB63))*(Raw!E63))</f>
        <v>1.0129091719885635E-2</v>
      </c>
      <c r="IY62" s="68" t="str">
        <f t="shared" si="86"/>
        <v xml:space="preserve"> </v>
      </c>
      <c r="IZ62" s="74">
        <f>IF(Raw!CC63&lt;3.5,(Raw!C63)/((Raw!CC63*1000)^(1/3)))</f>
        <v>274.16092868891707</v>
      </c>
      <c r="JA62" s="68">
        <f>IF(Raw!CC63&lt;3.5,(10^($IY$2*Raw!CB63))*(Raw!F63))</f>
        <v>0.1177769187440063</v>
      </c>
      <c r="JB62" s="68">
        <f>IF(Raw!CC63&lt;3.5,(10^($IY$2*Raw!CB63))*(Raw!G63))</f>
        <v>2.0246471262658588E-2</v>
      </c>
      <c r="JD62" s="68" t="str">
        <f t="shared" si="87"/>
        <v xml:space="preserve"> </v>
      </c>
      <c r="JE62" s="74">
        <f>IF(Raw!CC63&lt;3.5,(Raw!C63)/((Raw!CC63*1000)^(1/3)))</f>
        <v>274.16092868891707</v>
      </c>
      <c r="JF62" s="74">
        <f>IF(Raw!CC63&lt;3.5,(10^($JD$2*Raw!CB63))*(Raw!BJ63))</f>
        <v>9.7509200620501807E-2</v>
      </c>
      <c r="JG62" s="74">
        <f>IF(Raw!CC63&lt;3.5,(10^($JD$2*Raw!CB63))*(Raw!BK63))</f>
        <v>1.1226142403148974E-2</v>
      </c>
      <c r="JI62" s="68" t="str">
        <f t="shared" si="88"/>
        <v xml:space="preserve"> </v>
      </c>
      <c r="JJ62" s="74">
        <f>IF( AND( Raw!CC63&lt;3.5, ( (10^($JI$2*Raw!CB63))*(Raw!BM63) )/( (10^($JI$2*Raw!CB63))*(Raw!BL63))&lt;0.9 ),(Raw!C63)/((Raw!CC63*1000)^(1/3)) )</f>
        <v>274.16092868891707</v>
      </c>
      <c r="JK62" s="74">
        <f>IF( AND( Raw!CC63&lt;3.5, ( (10^($JI$2*Raw!CB63))*(Raw!BM63) )/( (10^($JI$2*Raw!CB63))*(Raw!BL63))&lt;0.9 ), (10^($JI$2*Raw!CB63))*(Raw!BL63) )</f>
        <v>16.947295462426432</v>
      </c>
      <c r="JL62" s="74">
        <f>IF( AND( Raw!CC63&lt;3.5, ( (10^($JI$2*Raw!CB63))*(Raw!BM63) )/( (10^($JI$2*Raw!CB63))*(Raw!BL63))&lt;0.9 ), (10^($JI$2*Raw!CB63))*(Raw!BM63) )</f>
        <v>10.564922399518608</v>
      </c>
      <c r="JN62" s="68" t="str">
        <f t="shared" si="89"/>
        <v xml:space="preserve"> </v>
      </c>
      <c r="JO62" s="74">
        <f>IF( AND( Raw!CC63&lt;3.5, ( (10^($JN$2*Raw!CB63))*(Raw!BO63) )/( (10^($JN$2*Raw!CB63))*(Raw!BN63))&lt;0.5 ),(Raw!C63)/((Raw!CC63*1000)^(1/3)))</f>
        <v>274.16092868891707</v>
      </c>
      <c r="JP62" s="74">
        <f>IF( AND( Raw!CC63&lt;3.5, ( (10^($JN$2*Raw!CB63))*(Raw!BO63) )/( (10^($JN$2*Raw!CB63))*(Raw!BN63))&lt;0.5 ),(10^($JN$2*Raw!CB63))*(Raw!BN63))</f>
        <v>2.7954968855115152</v>
      </c>
      <c r="JQ62" s="74">
        <f>IF( AND( Raw!CC63&lt;3.5, ( (10^($JN$2*Raw!CB63))*(Raw!BO63) )/( (10^($JN$2*Raw!CB63))*(Raw!BN63))&lt;0.5 ),(10^($JN$2*Raw!CB63))*(Raw!BO63))</f>
        <v>5.691583791093225E-2</v>
      </c>
      <c r="JS62">
        <v>610</v>
      </c>
      <c r="JW62">
        <v>610</v>
      </c>
      <c r="JX62">
        <v>5.7020881670533603</v>
      </c>
      <c r="JY62">
        <v>5.7020881670533603</v>
      </c>
      <c r="KA62">
        <v>610</v>
      </c>
      <c r="KB62">
        <v>5.7020881670533603</v>
      </c>
      <c r="KC62">
        <v>5.7020881670533603</v>
      </c>
      <c r="KQ62">
        <f>Raw!CC63*1000</f>
        <v>2930</v>
      </c>
      <c r="KR62">
        <f>Raw!N63</f>
        <v>9.2907652270884302</v>
      </c>
      <c r="KS62">
        <f>(1/ABS(Raw!BL63))*2</f>
        <v>0.12536479809750403</v>
      </c>
      <c r="KU62">
        <f>Raw!CC63*1000</f>
        <v>2930</v>
      </c>
      <c r="KV62">
        <f>Raw!N63</f>
        <v>9.2907652270884302</v>
      </c>
      <c r="KW62">
        <f>MIN(1/ABS(Raw!BN63)/2,0.8)</f>
        <v>0.18330959867128402</v>
      </c>
      <c r="KY62">
        <f>Raw!CC63*1000</f>
        <v>2930</v>
      </c>
      <c r="KZ62">
        <f>Raw!CP63</f>
        <v>8.9143042767947893</v>
      </c>
      <c r="LA62">
        <f t="shared" si="66"/>
        <v>9.2907652270884302</v>
      </c>
      <c r="NJ62" s="76"/>
      <c r="NV62" s="76"/>
      <c r="OH62" s="76"/>
      <c r="OT62" s="76"/>
      <c r="PF62" s="76"/>
      <c r="PR62" s="76"/>
      <c r="QD62" s="76"/>
      <c r="QP62" s="76"/>
      <c r="RB62" s="76"/>
      <c r="RN62" s="76"/>
      <c r="RZ62" s="76"/>
      <c r="SL62" s="76"/>
      <c r="SX62" s="76"/>
      <c r="TJ62" s="76"/>
      <c r="TV62" s="76"/>
      <c r="UF62">
        <f>IF(Raw!CC63&lt;3.5,Raw!C63)</f>
        <v>3923.0884754450899</v>
      </c>
      <c r="UK62" t="b">
        <f>IF(Raw!CC63&gt;7,Raw!C63)</f>
        <v>0</v>
      </c>
      <c r="UP62">
        <f>Raw!C63</f>
        <v>3923.0884754450899</v>
      </c>
      <c r="UU62" t="str">
        <f t="shared" si="98"/>
        <v xml:space="preserve"> </v>
      </c>
      <c r="UV62">
        <f>IF(AND(Raw!BL63&lt;$UU$3,Raw!BL63&gt;$UU$4),(Raw!C63)/((Raw!CC63*1000)^(1/3)))</f>
        <v>274.16092868891707</v>
      </c>
      <c r="UW62">
        <f>IF(AND(Raw!BL63&lt;$UU$3,Raw!BL63&gt;$UU$4),(10^($UU$2*Raw!CB63))*(Raw!D63))</f>
        <v>7.6886931331568251E-2</v>
      </c>
      <c r="UX62">
        <f>IF(AND(Raw!BL63&lt;$UU$3,Raw!BL63&gt;$UU$4),(10^($FM$2*Raw!CB63))*(Raw!E63))</f>
        <v>1.0196680717823568E-2</v>
      </c>
      <c r="UZ62">
        <f>Raw!C63</f>
        <v>3923.0884754450899</v>
      </c>
      <c r="VA62">
        <f>((LOG10(Raw!CC64))+ABS(LOG10(MIN(Raw!CC$3:$CC261)))+0.3)/5</f>
        <v>0.36370278797557754</v>
      </c>
      <c r="VB62">
        <f>Raw!BQ63</f>
        <v>0.3</v>
      </c>
      <c r="VE62">
        <f>(Raw!C63)/((Raw!CC63)^(1/2))</f>
        <v>2291.8927589414129</v>
      </c>
      <c r="VF62">
        <f>((LOG10(Raw!CC64))+ABS(LOG10(MIN(Raw!CC$3:$CC261)))+0.3)/5</f>
        <v>0.36370278797557754</v>
      </c>
      <c r="VG62">
        <f>Raw!BQ63</f>
        <v>0.3</v>
      </c>
      <c r="VK62">
        <f>(Raw!C63)/((Raw!CC63)^(1/2))</f>
        <v>2291.8927589414129</v>
      </c>
      <c r="VL62">
        <f>Raw!BZ63</f>
        <v>674.387754917145</v>
      </c>
      <c r="VM62">
        <f>MIN(Raw!BL64/150,0.6)</f>
        <v>6.2871892200889595E-2</v>
      </c>
      <c r="VO62">
        <f>(Raw!C63)/((Raw!CC63)^(1/2))</f>
        <v>2291.8927589414129</v>
      </c>
      <c r="VP62">
        <f>Raw!BZ63</f>
        <v>674.387754917145</v>
      </c>
      <c r="VQ62">
        <f>MIN(Raw!BN64/50,0.6)</f>
        <v>3.7091037687749399E-2</v>
      </c>
      <c r="VS62">
        <f>(Raw!C63)/((Raw!CC63)^(1/2))</f>
        <v>2291.8927589414129</v>
      </c>
      <c r="VT62">
        <f>Raw!BZ63</f>
        <v>674.387754917145</v>
      </c>
      <c r="VU62">
        <f>(LOG10(Raw!AS64)-LOG10(MIN(Raw!AS$3:AS$200)) + 0.1)/10</f>
        <v>0.21722800178014467</v>
      </c>
      <c r="VW62">
        <f>Raw!CB63</f>
        <v>-12.5579</v>
      </c>
      <c r="VX62">
        <f>IF(ABS((Raw!BR63)-(Raw!CJ63))=343.0818,16.89,ABS((Raw!BR63)-(Raw!CJ63)))</f>
        <v>2.5433553403860003</v>
      </c>
      <c r="VY62">
        <f>(LOG10(Raw!C64)-LOG10(MIN(Raw!C$3:C$200)))/2</f>
        <v>0.42564473374437251</v>
      </c>
      <c r="WA62" s="78">
        <v>37004</v>
      </c>
      <c r="WB62">
        <f t="shared" si="67"/>
        <v>4</v>
      </c>
      <c r="WF62">
        <v>8.9700000000000006</v>
      </c>
      <c r="WG62">
        <f t="shared" si="68"/>
        <v>0.95279244304409216</v>
      </c>
      <c r="WN62">
        <f t="shared" si="90"/>
        <v>12000</v>
      </c>
      <c r="WO62">
        <f t="shared" si="69"/>
        <v>0.54935827374507062</v>
      </c>
      <c r="WQ62">
        <f>Raw!BP63</f>
        <v>0.05</v>
      </c>
      <c r="WR62">
        <f>Raw!BZ63</f>
        <v>674.387754917145</v>
      </c>
      <c r="WT62">
        <f>Raw!N63</f>
        <v>9.2907652270884302</v>
      </c>
      <c r="WU62">
        <f>Raw!CP63</f>
        <v>8.9143042767947893</v>
      </c>
      <c r="WV62">
        <f t="shared" si="70"/>
        <v>-0.37646095029364091</v>
      </c>
      <c r="WX62">
        <f>Raw!C63</f>
        <v>3923.0884754450899</v>
      </c>
      <c r="WY62">
        <f>Raw!BP63</f>
        <v>0.05</v>
      </c>
      <c r="WZ62">
        <f>((LOG10(Raw!CC64))+ABS(LOG10(MIN(Raw!CC$3:$CC261)))+0.3)/5</f>
        <v>0.36370278797557754</v>
      </c>
      <c r="XD62">
        <f t="shared" si="91"/>
        <v>12000</v>
      </c>
      <c r="XE62">
        <f t="shared" si="71"/>
        <v>5.9012150568006017E-2</v>
      </c>
      <c r="XG62">
        <f>(Raw!C63)/((Raw!CC63)^(1/2))</f>
        <v>2291.8927589414129</v>
      </c>
      <c r="XH62">
        <f>Raw!BP63</f>
        <v>0.05</v>
      </c>
      <c r="XL62">
        <f t="shared" si="92"/>
        <v>12000</v>
      </c>
      <c r="XM62">
        <f t="shared" si="72"/>
        <v>0.31656751864960292</v>
      </c>
      <c r="XR62">
        <f>Raw!CB63</f>
        <v>-12.5579</v>
      </c>
      <c r="XS62">
        <f>IF(ABS((Raw!BR63)-(Raw!CJ63))=343.0818,16.89,(Raw!BR63)-(Raw!CJ63))</f>
        <v>-2.5433553403860003</v>
      </c>
      <c r="XT62">
        <f>(LOG10(Raw!C64)-LOG10(MIN(Raw!C$3:C$200)))/2</f>
        <v>0.42564473374437251</v>
      </c>
      <c r="XW62">
        <f t="shared" si="93"/>
        <v>12000</v>
      </c>
      <c r="XX62">
        <f t="shared" si="73"/>
        <v>1.7356480802054337</v>
      </c>
      <c r="YC62">
        <v>3923.0884754450899</v>
      </c>
      <c r="YD62">
        <f>Raw!CC63</f>
        <v>2.93</v>
      </c>
      <c r="YE62">
        <f>((LOG10(Raw!CC64))+ABS(LOG10(MIN(Raw!CC$3:$CC261)))+0.3)/5</f>
        <v>0.36370278797557754</v>
      </c>
      <c r="YF62">
        <v>12.3392227141875</v>
      </c>
      <c r="YG62">
        <v>0.60066230133055998</v>
      </c>
      <c r="YH62">
        <v>4.1991448495873003E-2</v>
      </c>
      <c r="YI62">
        <v>3.56752321960122E-3</v>
      </c>
      <c r="YJ62">
        <v>2.8878051078256602E-4</v>
      </c>
      <c r="YP62">
        <v>3</v>
      </c>
      <c r="YT62">
        <v>3923.0884754450899</v>
      </c>
      <c r="YU62">
        <v>2.93</v>
      </c>
      <c r="YV62" s="79">
        <v>9.8760256928881209E-10</v>
      </c>
      <c r="ZE62">
        <v>1529.4794462285699</v>
      </c>
      <c r="ZF62">
        <v>1.86536862074531E-3</v>
      </c>
      <c r="ZK62">
        <f t="shared" si="94"/>
        <v>12020</v>
      </c>
      <c r="ZL62" s="81">
        <f t="shared" si="74"/>
        <v>13769.810686629722</v>
      </c>
    </row>
    <row r="63" spans="1:688">
      <c r="A63" s="37">
        <f>Raw!CC64*1000</f>
        <v>660</v>
      </c>
      <c r="B63" s="37">
        <f>Raw!N64</f>
        <v>9.8138172726519599</v>
      </c>
      <c r="C63" s="37">
        <f>Raw!O64</f>
        <v>0.47246208455308703</v>
      </c>
      <c r="E63" s="37">
        <f>(Raw!C64)/((Raw!CC64*1000)^(1/2))</f>
        <v>89.190061856139408</v>
      </c>
      <c r="F63" s="37">
        <f>Raw!N64</f>
        <v>9.8138172726519599</v>
      </c>
      <c r="G63" s="37">
        <f>Raw!O64</f>
        <v>0.47246208455308703</v>
      </c>
      <c r="I63" s="37">
        <f>(Raw!C64)/((Raw!CC64*1000)^(1/3))</f>
        <v>263.17246868347092</v>
      </c>
      <c r="J63" s="37">
        <f>Raw!N64</f>
        <v>9.8138172726519599</v>
      </c>
      <c r="K63" s="37">
        <f>Raw!O64</f>
        <v>0.47246208455308703</v>
      </c>
      <c r="M63" s="39">
        <f>Raw!CC64*1000</f>
        <v>660</v>
      </c>
      <c r="N63" s="39">
        <f>1/(Raw!R64)</f>
        <v>8.0709359605911324</v>
      </c>
      <c r="O63" s="39">
        <f>IF(1/(Raw!R64-Raw!S64)-1/(Raw!R64+Raw!S64)&gt;0,1/(Raw!R64-Raw!S64)-1/(Raw!R64+Raw!S64),2)</f>
        <v>0.13736876473699766</v>
      </c>
      <c r="Q63" s="39">
        <f>(Raw!C64)/((Raw!CC64*1000)^(1/2))</f>
        <v>89.190061856139408</v>
      </c>
      <c r="R63" s="39">
        <f>1/(Raw!R64)</f>
        <v>8.0709359605911324</v>
      </c>
      <c r="S63" s="39">
        <f>IF(1/(Raw!R64-Raw!S64)-1/(Raw!R64+Raw!S64)&gt;0,1/(Raw!R64-Raw!S64)-1/(Raw!R64+Raw!S64),2)</f>
        <v>0.13736876473699766</v>
      </c>
      <c r="U63" s="39">
        <f>(Raw!C64)/((Raw!CC64*1000)^(1/3))</f>
        <v>263.17246868347092</v>
      </c>
      <c r="V63" s="39">
        <f>1/(Raw!R64)</f>
        <v>8.0709359605911324</v>
      </c>
      <c r="W63" s="39">
        <f>IF(1/(Raw!R64-Raw!S64)-1/(Raw!R64+Raw!S64)&gt;0,1/(Raw!R64-Raw!S64)-1/(Raw!R64+Raw!S64),2)</f>
        <v>0.13736876473699766</v>
      </c>
      <c r="Y63" s="41">
        <f>Raw!CC64*1000</f>
        <v>660</v>
      </c>
      <c r="Z63" s="41">
        <f>1/(Raw!AB64)</f>
        <v>8.5333333333333332</v>
      </c>
      <c r="AA63" s="41">
        <f>IF(1/(Raw!AB64-Raw!AC64)-1/(Raw!AB64+Raw!AC64)&gt;0,1/(Raw!AB64-Raw!AC64)-1/(Raw!AB64+Raw!AC64),5)</f>
        <v>7.3836051853411711</v>
      </c>
      <c r="AC63" s="41">
        <f>(Raw!C64)/((Raw!CC64*1000)^(1/2))</f>
        <v>89.190061856139408</v>
      </c>
      <c r="AD63" s="41">
        <f>1/(Raw!AB64)</f>
        <v>8.5333333333333332</v>
      </c>
      <c r="AE63" s="41">
        <f>IF(1/(Raw!AB64-Raw!AC64)-1/(Raw!AB64+Raw!AC64)&gt;0,1/(Raw!AB64-Raw!AC64)-1/(Raw!AB64+Raw!AC64),5)</f>
        <v>7.3836051853411711</v>
      </c>
      <c r="AG63" s="41">
        <f>(Raw!C64)/((Raw!CC64*1000)^(1/3))</f>
        <v>263.17246868347092</v>
      </c>
      <c r="AH63" s="41">
        <f>1/(Raw!AB64)</f>
        <v>8.5333333333333332</v>
      </c>
      <c r="AI63" s="41">
        <f>IF(1/(Raw!AB64-Raw!AC64)-1/(Raw!AB64+Raw!AC64)&gt;0,1/(Raw!AB64-Raw!AC64)-1/(Raw!AB64+Raw!AC64),5)</f>
        <v>7.3836051853411711</v>
      </c>
      <c r="AK63" s="43">
        <f>Raw!CC64*1000</f>
        <v>660</v>
      </c>
      <c r="AL63" s="43">
        <f>Raw!BL64</f>
        <v>9.4307838301334392</v>
      </c>
      <c r="AM63" s="43">
        <f>Raw!BM64</f>
        <v>7.5840047005125797</v>
      </c>
      <c r="AO63" s="43">
        <f>(Raw!C64)/((Raw!CC64*1000)^(1/2))</f>
        <v>89.190061856139408</v>
      </c>
      <c r="AP63" s="43">
        <f>Raw!BL64</f>
        <v>9.4307838301334392</v>
      </c>
      <c r="AQ63" s="43">
        <f>Raw!BM64</f>
        <v>7.5840047005125797</v>
      </c>
      <c r="AS63" s="43">
        <f>(Raw!C64)/((Raw!CC64*1000)^(1/3))</f>
        <v>263.17246868347092</v>
      </c>
      <c r="AT63" s="43">
        <f>Raw!BL64</f>
        <v>9.4307838301334392</v>
      </c>
      <c r="AU63" s="43">
        <f>Raw!BM64</f>
        <v>7.5840047005125797</v>
      </c>
      <c r="AW63" s="21">
        <f>Raw!CC64*1000</f>
        <v>660</v>
      </c>
      <c r="AX63" s="21">
        <f>Raw!BN64</f>
        <v>1.85455188438747</v>
      </c>
      <c r="AY63" s="21">
        <f>Raw!BO64</f>
        <v>0.60440774619723603</v>
      </c>
      <c r="BA63" s="21">
        <f>(Raw!C64)/((Raw!CC64*1000)^(1/2))</f>
        <v>89.190061856139408</v>
      </c>
      <c r="BB63" s="21">
        <f>Raw!BN64</f>
        <v>1.85455188438747</v>
      </c>
      <c r="BC63" s="21">
        <f>Raw!BO64</f>
        <v>0.60440774619723603</v>
      </c>
      <c r="BE63" s="21">
        <f>(Raw!C64)/((Raw!CC64*1000)^(1/3))</f>
        <v>263.17246868347092</v>
      </c>
      <c r="BF63" s="21">
        <f>Raw!BN64</f>
        <v>1.85455188438747</v>
      </c>
      <c r="BG63" s="21">
        <f>Raw!BO64</f>
        <v>0.60440774619723603</v>
      </c>
      <c r="BI63" s="46">
        <f>Raw!C64</f>
        <v>2291.3341764952802</v>
      </c>
      <c r="BJ63" s="46">
        <f>(Raw!C64)/(Raw!CG64)</f>
        <v>0.28960239844480284</v>
      </c>
      <c r="BK63" s="46"/>
      <c r="BM63" s="47">
        <f>Raw!CC64*1000</f>
        <v>660</v>
      </c>
      <c r="BN63" s="47">
        <f>(Raw!C64)/(Raw!CG64)</f>
        <v>0.28960239844480284</v>
      </c>
      <c r="BO63" s="47"/>
      <c r="BQ63" s="46">
        <f>(Raw!C64)/((Raw!CC64*1000)^(1/2))</f>
        <v>89.190061856139408</v>
      </c>
      <c r="BR63" s="47">
        <f>(Raw!C64)/(Raw!CG64)</f>
        <v>0.28960239844480284</v>
      </c>
      <c r="BS63" s="47"/>
      <c r="BU63" s="49">
        <f>(Raw!C64)/((Raw!CC64*1000)^(1/3))</f>
        <v>263.17246868347092</v>
      </c>
      <c r="BV63" s="49">
        <f>(Raw!C64)/(Raw!CG64)</f>
        <v>0.28960239844480284</v>
      </c>
      <c r="BW63" s="49"/>
      <c r="BY63" s="51">
        <f>Raw!C64</f>
        <v>2291.3341764952802</v>
      </c>
      <c r="BZ63" s="51">
        <f>Raw!BS64</f>
        <v>0.33600000000000002</v>
      </c>
      <c r="CA63" s="51"/>
      <c r="CG63" s="55"/>
      <c r="CH63" s="55" t="e">
        <f t="shared" si="42"/>
        <v>#N/A</v>
      </c>
      <c r="CI63" s="55" t="e">
        <f>CI3</f>
        <v>#N/A</v>
      </c>
      <c r="CK63" s="55"/>
      <c r="CL63" s="55" t="e">
        <f t="shared" si="43"/>
        <v>#N/A</v>
      </c>
      <c r="CM63" s="55" t="e">
        <f>CM3</f>
        <v>#N/A</v>
      </c>
      <c r="CO63" s="57"/>
      <c r="CP63" s="57" t="e">
        <f t="shared" si="44"/>
        <v>#N/A</v>
      </c>
      <c r="CQ63" s="57" t="e">
        <f>CQ3</f>
        <v>#N/A</v>
      </c>
      <c r="CS63" s="57"/>
      <c r="CT63" s="57" t="e">
        <f t="shared" si="45"/>
        <v>#N/A</v>
      </c>
      <c r="CU63" s="57" t="e">
        <f>CU3</f>
        <v>#N/A</v>
      </c>
      <c r="CW63" s="57"/>
      <c r="CX63" s="57" t="e">
        <f t="shared" si="46"/>
        <v>#N/A</v>
      </c>
      <c r="CY63" s="57" t="e">
        <f>CY3</f>
        <v>#N/A</v>
      </c>
      <c r="DA63" s="57"/>
      <c r="DB63" s="57" t="e">
        <f t="shared" si="47"/>
        <v>#N/A</v>
      </c>
      <c r="DC63" s="57" t="e">
        <f>DC3</f>
        <v>#N/A</v>
      </c>
      <c r="DE63" s="57"/>
      <c r="DF63" s="57" t="e">
        <f t="shared" si="48"/>
        <v>#N/A</v>
      </c>
      <c r="DG63" s="57" t="e">
        <f>DG3</f>
        <v>#N/A</v>
      </c>
      <c r="DI63" s="59">
        <f t="shared" si="75"/>
        <v>9160</v>
      </c>
      <c r="DJ63" s="59">
        <f t="shared" si="55"/>
        <v>9.3394006249189534</v>
      </c>
      <c r="DL63" s="25">
        <f t="shared" si="76"/>
        <v>9160</v>
      </c>
      <c r="DM63" s="25">
        <f t="shared" si="56"/>
        <v>10.754990196263615</v>
      </c>
      <c r="DO63" s="39">
        <f t="shared" si="57"/>
        <v>660</v>
      </c>
      <c r="DP63" s="39">
        <f t="shared" si="58"/>
        <v>8.0709359605911324</v>
      </c>
      <c r="DQ63" s="39">
        <f t="shared" si="59"/>
        <v>0.13736876473699766</v>
      </c>
      <c r="DS63" s="39">
        <f t="shared" si="60"/>
        <v>89.190061856139408</v>
      </c>
      <c r="DT63" s="39">
        <f t="shared" si="61"/>
        <v>8.0709359605911324</v>
      </c>
      <c r="DU63" s="39">
        <f t="shared" si="62"/>
        <v>0.13736876473699766</v>
      </c>
      <c r="DW63" s="39">
        <f t="shared" si="63"/>
        <v>263.17246868347092</v>
      </c>
      <c r="DX63" s="39">
        <f t="shared" si="64"/>
        <v>8.0709359605911324</v>
      </c>
      <c r="DY63" s="39">
        <f t="shared" si="65"/>
        <v>0.13736876473699766</v>
      </c>
      <c r="EA63" s="61">
        <f>Raw!N64</f>
        <v>9.8138172726519599</v>
      </c>
      <c r="EB63" s="61">
        <f>Raw!O64</f>
        <v>0.47246208455308703</v>
      </c>
      <c r="EC63" s="61">
        <f>1/Raw!R64</f>
        <v>8.0709359605911324</v>
      </c>
      <c r="ED63" s="61">
        <f>1/(Raw!R64-Raw!S64)-1/(Raw!R64+Raw!S64)</f>
        <v>0.13736876473699766</v>
      </c>
      <c r="EF63" s="62">
        <f>Raw!N64</f>
        <v>9.8138172726519599</v>
      </c>
      <c r="EG63" s="61">
        <f>Raw!O64</f>
        <v>0.47246208455308703</v>
      </c>
      <c r="EH63" s="61">
        <f>1/Raw!AB64</f>
        <v>8.5333333333333332</v>
      </c>
      <c r="EI63" s="61">
        <f>1/(Raw!AB64-Raw!AC64)-1/(Raw!AB64+Raw!AC64)</f>
        <v>7.3836051853411711</v>
      </c>
      <c r="EK63" s="37">
        <f>Raw!CB64</f>
        <v>-14.875400000000001</v>
      </c>
      <c r="EL63" s="72">
        <f>(Raw!C64)/(Raw!CG64)</f>
        <v>0.28960239844480284</v>
      </c>
      <c r="EN63" s="37">
        <f>Raw!BS64</f>
        <v>0.33600000000000002</v>
      </c>
      <c r="EO63" s="72">
        <f>(Raw!C64)/(Raw!CG64)</f>
        <v>0.28960239844480284</v>
      </c>
      <c r="EQ63" s="64">
        <f>(Raw!C64)/((Raw!CC64*1000)^(1/3))</f>
        <v>263.17246868347092</v>
      </c>
      <c r="ER63" s="64">
        <f>Raw!BZ64</f>
        <v>851.42440629005398</v>
      </c>
      <c r="ET63" s="64">
        <f>Raw!BN64</f>
        <v>1.85455188438747</v>
      </c>
      <c r="EU63" s="64">
        <f>Raw!BZ64</f>
        <v>851.42440629005398</v>
      </c>
      <c r="EW63" s="66">
        <f>Raw!AI64</f>
        <v>4.0560132352591901E-4</v>
      </c>
      <c r="EX63" s="66">
        <f>Raw!BZ64</f>
        <v>851.42440629005398</v>
      </c>
      <c r="EZ63" s="73">
        <f>Raw!AI64</f>
        <v>4.0560132352591901E-4</v>
      </c>
      <c r="FA63" s="66">
        <f>Raw!F64</f>
        <v>8.8505724933893998E-2</v>
      </c>
      <c r="FB63" s="66">
        <f>Raw!G64</f>
        <v>4.8558603821129601E-2</v>
      </c>
      <c r="FD63" s="66">
        <f>(Raw!C64)/((Raw!CC64*1000)^(1/3))</f>
        <v>263.17246868347092</v>
      </c>
      <c r="FE63" s="66">
        <f>(Raw!BZ64)*(Raw!AI64)</f>
        <v>0.34533886607351572</v>
      </c>
      <c r="FG63" s="59">
        <f>Raw!CJ64</f>
        <v>239.72354750151001</v>
      </c>
      <c r="FH63" s="59">
        <f>Raw!BR64</f>
        <v>237.31700000000001</v>
      </c>
      <c r="FJ63" s="25">
        <f>Raw!CB64</f>
        <v>-14.875400000000001</v>
      </c>
      <c r="FK63" s="25">
        <f>(Raw!BR64)-(Raw!CJ64)</f>
        <v>-2.4065475015100048</v>
      </c>
      <c r="FM63" s="68" t="str">
        <f t="shared" si="77"/>
        <v xml:space="preserve"> </v>
      </c>
      <c r="FN63" s="68">
        <f>(Raw!C64)/((Raw!CC64*1000)^(1/3))</f>
        <v>263.17246868347092</v>
      </c>
      <c r="FO63" s="68">
        <f>(10^($FM$2*Raw!CB64))*(Raw!D64)</f>
        <v>8.1567545108437334E-2</v>
      </c>
      <c r="FP63" s="68">
        <f>(10^($FM$2*Raw!CB64))*(Raw!E64)</f>
        <v>3.1714970776164586E-2</v>
      </c>
      <c r="FR63" s="68" t="str">
        <f t="shared" si="78"/>
        <v xml:space="preserve"> </v>
      </c>
      <c r="FS63" s="74">
        <f>(Raw!C64)/((Raw!CC64*1000)^(1/3))</f>
        <v>263.17246868347092</v>
      </c>
      <c r="FT63" s="68">
        <f>(10^($FR$2*Raw!CB64))*(Raw!F64)</f>
        <v>0.11572994471453721</v>
      </c>
      <c r="FU63" s="68">
        <f>(10^($FR$2*Raw!CB64))*(Raw!G64)</f>
        <v>6.3495152882278014E-2</v>
      </c>
      <c r="FW63" s="68" t="str">
        <f t="shared" si="79"/>
        <v xml:space="preserve"> </v>
      </c>
      <c r="FX63" s="74">
        <f>(Raw!C64)/((Raw!CC64*1000)^(1/3))</f>
        <v>263.17246868347092</v>
      </c>
      <c r="FY63" s="74">
        <f>(10^($FW$2*Raw!CB64))*(Raw!BJ64)</f>
        <v>0.147427486709751</v>
      </c>
      <c r="FZ63" s="74">
        <f>(10^($FW$2*Raw!CB64))*(Raw!BK64)</f>
        <v>0.19251984771526634</v>
      </c>
      <c r="GB63" s="68" t="str">
        <f t="shared" si="80"/>
        <v xml:space="preserve"> </v>
      </c>
      <c r="GC63" s="74">
        <f>IF(  ( (10^($FR$2*Raw!CB64))*(Raw!BM64) )/( (10^($FR$2*Raw!CB64))*(Raw!BL64))&lt;0.9,(Raw!C64)/((Raw!CC64*1000)^(1/3)) )</f>
        <v>263.17246868347092</v>
      </c>
      <c r="GD63" s="74">
        <f>IF(  ( (10^($FR$2*Raw!CB64))*(Raw!BM64) )/( (10^($FR$2*Raw!CB64))*(Raw!BL64))&lt;0.9, (10^($GB$2*Raw!CB64))*(Raw!BL64) )</f>
        <v>10.99862351170195</v>
      </c>
      <c r="GE63" s="74">
        <f>IF( ( (10^($FR$2*Raw!CB64))*(Raw!BM64) )/( (10^($FR$2*Raw!CB64))*(Raw!BL64))&lt;0.9, (10^($FR$2*Raw!CB64))*(Raw!BM64) )</f>
        <v>9.9168324462702646</v>
      </c>
      <c r="GG63" s="68" t="str">
        <f t="shared" si="81"/>
        <v xml:space="preserve"> </v>
      </c>
      <c r="GH63" s="74">
        <f>IF( ( (10^($GG$2*Raw!CB64))*(Raw!BO64) )/( (10^($GG$2*Raw!CB64))*(Raw!BN64))&lt;0.5,(Raw!C64)/((Raw!CC64*1000)^(1/3)))</f>
        <v>263.17246868347092</v>
      </c>
      <c r="GI63" s="74">
        <f>IF( ( (10^($GG$2*Raw!CB64))*(Raw!BO64) )/( (10^($GG$2*Raw!CB64))*(Raw!BN64))&lt;0.5,(10^($GG$2*Raw!CB64))*(Raw!BN64))</f>
        <v>2.3610792147085555</v>
      </c>
      <c r="GJ63" s="74">
        <f>IF( ( (10^($GG$2*Raw!CB64))*(Raw!BO64) )/( (10^($GG$2*Raw!CB64))*(Raw!BN64))&lt;0.5,(10^($GG$2*Raw!CB64))*(Raw!BO64))</f>
        <v>0.7694875396955918</v>
      </c>
      <c r="GL63">
        <f>(Raw!C64)/((Raw!CC64*1000)^(1/3))</f>
        <v>263.17246868347092</v>
      </c>
      <c r="GM63" s="75">
        <f>Raw!U64</f>
        <v>0.125732421875</v>
      </c>
      <c r="GN63" s="75">
        <f>(LOG(Raw!CC64)+5)/25</f>
        <v>0.19278175742167472</v>
      </c>
      <c r="GO63">
        <f>(Raw!C64)/((Raw!CC64*1000)^(1/3))</f>
        <v>263.17246868347092</v>
      </c>
      <c r="GP63" s="75">
        <f>Raw!W64</f>
        <v>0.12939453125</v>
      </c>
      <c r="GR63">
        <f>(Raw!C64)/((Raw!CC64*1000)^(1/3))</f>
        <v>263.17246868347092</v>
      </c>
      <c r="GS63" s="75">
        <f>Raw!AE64</f>
        <v>0.1953125</v>
      </c>
      <c r="GU63">
        <f>(Raw!C64)/((Raw!CC64*1000)^(1/3))</f>
        <v>263.17246868347092</v>
      </c>
      <c r="GV63" s="75">
        <f>Raw!AG64</f>
        <v>0.537109375</v>
      </c>
      <c r="GX63">
        <f>(Raw!C64)/((Raw!CC64*1000)^(1/3))</f>
        <v>263.17246868347092</v>
      </c>
      <c r="GY63">
        <f>Raw!BQ64</f>
        <v>0.93</v>
      </c>
      <c r="HA63">
        <f>Raw!C64</f>
        <v>2291.3341764952802</v>
      </c>
      <c r="HB63" s="75">
        <f>Raw!U64</f>
        <v>0.125732421875</v>
      </c>
      <c r="HC63" s="4"/>
      <c r="HD63">
        <f>Raw!C64</f>
        <v>2291.3341764952802</v>
      </c>
      <c r="HE63" s="75">
        <f>Raw!W64</f>
        <v>0.12939453125</v>
      </c>
      <c r="HG63">
        <f>Raw!C64</f>
        <v>2291.3341764952802</v>
      </c>
      <c r="HH63" s="75">
        <f>Raw!AE64</f>
        <v>0.1953125</v>
      </c>
      <c r="HJ63">
        <f>Raw!C64</f>
        <v>2291.3341764952802</v>
      </c>
      <c r="HK63" s="75">
        <f>Raw!AG64</f>
        <v>0.537109375</v>
      </c>
      <c r="HM63">
        <f>Raw!C64</f>
        <v>2291.3341764952802</v>
      </c>
      <c r="HN63">
        <f>Raw!BQ64</f>
        <v>0.93</v>
      </c>
      <c r="HP63">
        <f>Raw!CC64*1000</f>
        <v>660</v>
      </c>
      <c r="HQ63">
        <f>Raw!N64</f>
        <v>9.8138172726519599</v>
      </c>
      <c r="HR63">
        <f>MIN(ABS(Raw!CB64)/100,0.3)</f>
        <v>0.148754</v>
      </c>
      <c r="HS63" t="str">
        <f>IF( Raw!CB64&gt;0,"@rgb(255,0,0)","@rgb(0,128,255)" )</f>
        <v>@rgb(0,128,255)</v>
      </c>
      <c r="HU63" t="str">
        <f t="shared" si="82"/>
        <v xml:space="preserve"> </v>
      </c>
      <c r="HV63" t="b">
        <f>IF(Raw!CC64&gt;7,(Raw!C64)/((Raw!CC64*1000)^(1/3)))</f>
        <v>0</v>
      </c>
      <c r="HW63" t="b">
        <f>IF(Raw!CC64&gt;7,(10^($FM$2*Raw!CB64))*(Raw!D64))</f>
        <v>0</v>
      </c>
      <c r="HX63" t="b">
        <f>IF(Raw!CC64&gt;7,(10^($HU$2*Raw!CB64))*(Raw!E64))</f>
        <v>0</v>
      </c>
      <c r="IA63" t="b">
        <f>IF(Raw!CC64&gt;7,(Raw!C64)/((Raw!CC64*1000)^(1/3)))</f>
        <v>0</v>
      </c>
      <c r="IB63" t="b">
        <f>IF(Raw!CC64&gt;7,(10^($HZ$2*Raw!CB64))*(Raw!F64))</f>
        <v>0</v>
      </c>
      <c r="IC63" t="b">
        <f>IF(Raw!CC64&gt;7,(10^($HZ$2*Raw!CB64))*(Raw!G64))</f>
        <v>0</v>
      </c>
      <c r="IF63" t="b">
        <f>IF(Raw!CC64&gt;7,(Raw!C64)/((Raw!CC64*1000)^(1/3)))</f>
        <v>0</v>
      </c>
      <c r="IG63" t="b">
        <f>IF(Raw!CC64&gt;7,(10^($IE$2*Raw!CB64))*(Raw!BJ64))</f>
        <v>0</v>
      </c>
      <c r="IH63" t="b">
        <f>IF(Raw!CC64&gt;7,(10^($IE$2*Raw!CB64))*(Raw!BK64))</f>
        <v>0</v>
      </c>
      <c r="IJ63" t="str">
        <f t="shared" si="83"/>
        <v xml:space="preserve"> </v>
      </c>
      <c r="IK63" t="b">
        <f>IF(Raw!CC64&gt;7,(Raw!C64)/((Raw!CC64*1000)^(1/3)))</f>
        <v>0</v>
      </c>
      <c r="IL63" t="b">
        <f>IF(Raw!CC64&gt;7,(10^($IJ$2*Raw!CB64))*(Raw!BL64))</f>
        <v>0</v>
      </c>
      <c r="IM63" t="b">
        <f>IF(Raw!CC64&gt;7,(10^($IJ$2*Raw!CB64))*(Raw!BM64))</f>
        <v>0</v>
      </c>
      <c r="IO63" t="str">
        <f t="shared" si="84"/>
        <v xml:space="preserve"> </v>
      </c>
      <c r="IP63" t="b">
        <f>IF(Raw!CC64&gt;7,(Raw!C64)/((Raw!CC64*1000)^(1/3)))</f>
        <v>0</v>
      </c>
      <c r="IQ63" t="b">
        <f>IF(Raw!CC64&gt;7,(10^($IO$2*Raw!CB64))*(Raw!BN64))</f>
        <v>0</v>
      </c>
      <c r="IR63" t="b">
        <f>IF(Raw!CC64&gt;7,(10^($IO$2*Raw!CB64))*(Raw!BO64))</f>
        <v>0</v>
      </c>
      <c r="IT63" s="68" t="str">
        <f t="shared" si="85"/>
        <v xml:space="preserve"> </v>
      </c>
      <c r="IU63" s="68">
        <f>IF(Raw!CC64&lt;3.5,(Raw!C64)/((Raw!CC64*1000)^(1/3)))</f>
        <v>263.17246868347092</v>
      </c>
      <c r="IV63" s="68">
        <f>IF(Raw!CC64&lt;3.5,(10^($IT$2*Raw!CB64))*(Raw!D64))</f>
        <v>8.0927486089802825E-2</v>
      </c>
      <c r="IW63" s="68">
        <f>IF(Raw!CC64&lt;3.5,(10^($IT$2*Raw!CB64))*(Raw!E64))</f>
        <v>3.1466103986756776E-2</v>
      </c>
      <c r="IY63" s="68" t="str">
        <f t="shared" si="86"/>
        <v xml:space="preserve"> </v>
      </c>
      <c r="IZ63" s="74">
        <f>IF(Raw!CC64&lt;3.5,(Raw!C64)/((Raw!CC64*1000)^(1/3)))</f>
        <v>263.17246868347092</v>
      </c>
      <c r="JA63" s="68">
        <f>IF(Raw!CC64&lt;3.5,(10^($IY$2*Raw!CB64))*(Raw!F64))</f>
        <v>0.11462533914958893</v>
      </c>
      <c r="JB63" s="68">
        <f>IF(Raw!CC64&lt;3.5,(10^($IY$2*Raw!CB64))*(Raw!G64))</f>
        <v>6.288911181491201E-2</v>
      </c>
      <c r="JD63" s="68" t="str">
        <f t="shared" si="87"/>
        <v xml:space="preserve"> </v>
      </c>
      <c r="JE63" s="74">
        <f>IF(Raw!CC64&lt;3.5,(Raw!C64)/((Raw!CC64*1000)^(1/3)))</f>
        <v>263.17246868347092</v>
      </c>
      <c r="JF63" s="74">
        <f>IF(Raw!CC64&lt;3.5,(10^($JD$2*Raw!CB64))*(Raw!BJ64))</f>
        <v>0.1512120001014621</v>
      </c>
      <c r="JG63" s="74">
        <f>IF(Raw!CC64&lt;3.5,(10^($JD$2*Raw!CB64))*(Raw!BK64))</f>
        <v>0.19746189724828883</v>
      </c>
      <c r="JI63" s="68" t="str">
        <f t="shared" si="88"/>
        <v xml:space="preserve"> </v>
      </c>
      <c r="JJ63" s="74">
        <f>IF( AND( Raw!CC64&lt;3.5, ( (10^($JI$2*Raw!CB64))*(Raw!BM64) )/( (10^($JI$2*Raw!CB64))*(Raw!BL64))&lt;0.9 ),(Raw!C64)/((Raw!CC64*1000)^(1/3)) )</f>
        <v>263.17246868347092</v>
      </c>
      <c r="JK63" s="74">
        <f>IF( AND( Raw!CC64&lt;3.5, ( (10^($JI$2*Raw!CB64))*(Raw!BM64) )/( (10^($JI$2*Raw!CB64))*(Raw!BL64))&lt;0.9 ), (10^($JI$2*Raw!CB64))*(Raw!BL64) )</f>
        <v>10.130651512717039</v>
      </c>
      <c r="JL63" s="74">
        <f>IF( AND( Raw!CC64&lt;3.5, ( (10^($JI$2*Raw!CB64))*(Raw!BM64) )/( (10^($JI$2*Raw!CB64))*(Raw!BL64))&lt;0.9 ), (10^($JI$2*Raw!CB64))*(Raw!BM64) )</f>
        <v>8.1468210994519001</v>
      </c>
      <c r="JN63" s="68" t="str">
        <f t="shared" si="89"/>
        <v xml:space="preserve"> </v>
      </c>
      <c r="JO63" s="74">
        <f>IF( AND( Raw!CC64&lt;3.5, ( (10^($JN$2*Raw!CB64))*(Raw!BO64) )/( (10^($JN$2*Raw!CB64))*(Raw!BN64))&lt;0.5 ),(Raw!C64)/((Raw!CC64*1000)^(1/3)))</f>
        <v>263.17246868347092</v>
      </c>
      <c r="JP63" s="74">
        <f>IF( AND( Raw!CC64&lt;3.5, ( (10^($JN$2*Raw!CB64))*(Raw!BO64) )/( (10^($JN$2*Raw!CB64))*(Raw!BN64))&lt;0.5 ),(10^($JN$2*Raw!CB64))*(Raw!BN64))</f>
        <v>1.9093391516072777</v>
      </c>
      <c r="JQ63" s="74">
        <f>IF( AND( Raw!CC64&lt;3.5, ( (10^($JN$2*Raw!CB64))*(Raw!BO64) )/( (10^($JN$2*Raw!CB64))*(Raw!BN64))&lt;0.5 ),(10^($JN$2*Raw!CB64))*(Raw!BO64))</f>
        <v>0.62226319094342963</v>
      </c>
      <c r="JS63">
        <v>200</v>
      </c>
      <c r="JW63">
        <v>200</v>
      </c>
      <c r="JX63">
        <v>5.2512820512820504</v>
      </c>
      <c r="JY63" s="76">
        <v>5.2512820512820504</v>
      </c>
      <c r="KA63">
        <v>200</v>
      </c>
      <c r="KB63">
        <v>5.2512820512820504</v>
      </c>
      <c r="KC63" s="76">
        <v>5.2512820512820504</v>
      </c>
      <c r="KQ63">
        <f>Raw!CC64*1000</f>
        <v>660</v>
      </c>
      <c r="KR63">
        <f>Raw!N64</f>
        <v>9.8138172726519599</v>
      </c>
      <c r="KS63">
        <f>(1/ABS(Raw!BL64))*2</f>
        <v>0.21207144984169374</v>
      </c>
      <c r="KU63">
        <f>Raw!CC64*1000</f>
        <v>660</v>
      </c>
      <c r="KV63">
        <f>Raw!N64</f>
        <v>9.8138172726519599</v>
      </c>
      <c r="KW63">
        <f>MIN(1/ABS(Raw!BN64)/2,0.8)</f>
        <v>0.26960690839077944</v>
      </c>
      <c r="KY63">
        <f>Raw!CC64*1000</f>
        <v>660</v>
      </c>
      <c r="KZ63">
        <f>Raw!CP64</f>
        <v>9.3343588090028504</v>
      </c>
      <c r="LA63">
        <f t="shared" si="66"/>
        <v>9.8138172726519599</v>
      </c>
      <c r="NJ63" s="76"/>
      <c r="NV63" s="76"/>
      <c r="OH63" s="76"/>
      <c r="OT63" s="76"/>
      <c r="PF63" s="76"/>
      <c r="PR63" s="76"/>
      <c r="QD63" s="76"/>
      <c r="QP63" s="76"/>
      <c r="RB63" s="76"/>
      <c r="RN63" s="76"/>
      <c r="RZ63" s="76"/>
      <c r="SL63" s="76"/>
      <c r="SX63" s="76"/>
      <c r="TJ63" s="76"/>
      <c r="TV63" s="76"/>
      <c r="UF63">
        <f>IF(Raw!CC64&lt;3.5,Raw!C64)</f>
        <v>2291.3341764952802</v>
      </c>
      <c r="UK63" t="b">
        <f>IF(Raw!CC64&gt;7,Raw!C64)</f>
        <v>0</v>
      </c>
      <c r="UP63">
        <f>Raw!C64</f>
        <v>2291.3341764952802</v>
      </c>
      <c r="UU63" t="str">
        <f t="shared" si="98"/>
        <v xml:space="preserve"> </v>
      </c>
      <c r="UV63" t="b">
        <f>IF(AND(Raw!BL64&lt;$UU$3,Raw!BL64&gt;$UU$4),(Raw!C64)/((Raw!CC64*1000)^(1/3)))</f>
        <v>0</v>
      </c>
      <c r="UW63" t="b">
        <f>IF(AND(Raw!BL64&lt;$UU$3,Raw!BL64&gt;$UU$4),(10^($UU$2*Raw!CB64))*(Raw!D64))</f>
        <v>0</v>
      </c>
      <c r="UX63" t="b">
        <f>IF(AND(Raw!BL64&lt;$UU$3,Raw!BL64&gt;$UU$4),(10^($FM$2*Raw!CB64))*(Raw!E64))</f>
        <v>0</v>
      </c>
      <c r="UZ63">
        <f>Raw!C64</f>
        <v>2291.3341764952802</v>
      </c>
      <c r="VA63">
        <f>((LOG10(Raw!CC65))+ABS(LOG10(MIN(Raw!CC$3:$CC262)))+0.3)/5</f>
        <v>0.36370278797557754</v>
      </c>
      <c r="VB63">
        <f>Raw!BQ64</f>
        <v>0.93</v>
      </c>
      <c r="VE63">
        <f>(Raw!C64)/((Raw!CC64)^(1/2))</f>
        <v>2820.4374011670557</v>
      </c>
      <c r="VF63">
        <f>((LOG10(Raw!CC65))+ABS(LOG10(MIN(Raw!CC$3:$CC262)))+0.3)/5</f>
        <v>0.36370278797557754</v>
      </c>
      <c r="VG63">
        <f>Raw!BQ64</f>
        <v>0.93</v>
      </c>
      <c r="VK63">
        <f>(Raw!C64)/((Raw!CC64)^(1/2))</f>
        <v>2820.4374011670557</v>
      </c>
      <c r="VL63">
        <f>Raw!BZ64</f>
        <v>851.42440629005398</v>
      </c>
      <c r="VM63">
        <f>MIN(Raw!BL65/150,0.6)</f>
        <v>6.0469759351767537E-2</v>
      </c>
      <c r="VO63">
        <f>(Raw!C64)/((Raw!CC64)^(1/2))</f>
        <v>2820.4374011670557</v>
      </c>
      <c r="VP63">
        <f>Raw!BZ64</f>
        <v>851.42440629005398</v>
      </c>
      <c r="VQ63">
        <f>MIN(Raw!BN65/50,0.6)</f>
        <v>2.8167954345111001E-2</v>
      </c>
      <c r="VS63">
        <f>(Raw!C64)/((Raw!CC64)^(1/2))</f>
        <v>2820.4374011670557</v>
      </c>
      <c r="VT63">
        <f>Raw!BZ64</f>
        <v>851.42440629005398</v>
      </c>
      <c r="VU63">
        <f>(LOG10(Raw!AS65)-LOG10(MIN(Raw!AS$3:AS$200)) + 0.1)/10</f>
        <v>0.22431264711648513</v>
      </c>
      <c r="VW63">
        <f>Raw!CB64</f>
        <v>-14.875400000000001</v>
      </c>
      <c r="VX63">
        <f>IF(ABS((Raw!BR64)-(Raw!CJ64))=343.0818,16.89,ABS((Raw!BR64)-(Raw!CJ64)))</f>
        <v>2.4065475015100048</v>
      </c>
      <c r="VY63">
        <f>(LOG10(Raw!C65)-LOG10(MIN(Raw!C$3:C$200)))/2</f>
        <v>0.35946595036655604</v>
      </c>
      <c r="WA63" s="78">
        <v>36763</v>
      </c>
      <c r="WB63">
        <f t="shared" si="67"/>
        <v>8</v>
      </c>
      <c r="WF63">
        <v>3.15</v>
      </c>
      <c r="WG63">
        <f t="shared" si="68"/>
        <v>0.49831055378960049</v>
      </c>
      <c r="WN63">
        <f t="shared" si="90"/>
        <v>12200</v>
      </c>
      <c r="WO63">
        <f t="shared" si="69"/>
        <v>0.54576002357364406</v>
      </c>
      <c r="WQ63">
        <f>Raw!BP64</f>
        <v>9.5000000000000001E-2</v>
      </c>
      <c r="WR63">
        <f>Raw!BZ64</f>
        <v>851.42440629005398</v>
      </c>
      <c r="WT63">
        <f>Raw!N64</f>
        <v>9.8138172726519599</v>
      </c>
      <c r="WU63">
        <f>Raw!CP64</f>
        <v>9.3343588090028504</v>
      </c>
      <c r="WV63">
        <f t="shared" si="70"/>
        <v>-0.47945846364910949</v>
      </c>
      <c r="WX63">
        <f>Raw!C64</f>
        <v>2291.3341764952802</v>
      </c>
      <c r="WY63">
        <f>Raw!BP64</f>
        <v>9.5000000000000001E-2</v>
      </c>
      <c r="WZ63">
        <f>((LOG10(Raw!CC65))+ABS(LOG10(MIN(Raw!CC$3:$CC262)))+0.3)/5</f>
        <v>0.36370278797557754</v>
      </c>
      <c r="XD63">
        <f t="shared" si="91"/>
        <v>12200</v>
      </c>
      <c r="XE63">
        <f t="shared" si="71"/>
        <v>5.9011601835024401E-2</v>
      </c>
      <c r="XG63">
        <f>(Raw!C64)/((Raw!CC64)^(1/2))</f>
        <v>2820.4374011670557</v>
      </c>
      <c r="XH63">
        <f>Raw!BP64</f>
        <v>9.5000000000000001E-2</v>
      </c>
      <c r="XL63">
        <f t="shared" si="92"/>
        <v>12200</v>
      </c>
      <c r="XM63">
        <f t="shared" si="72"/>
        <v>0.31579690738510674</v>
      </c>
      <c r="XR63">
        <f>Raw!CB64</f>
        <v>-14.875400000000001</v>
      </c>
      <c r="XS63">
        <f>IF(ABS((Raw!BR64)-(Raw!CJ64))=343.0818,16.89,(Raw!BR64)-(Raw!CJ64))</f>
        <v>-2.4065475015100048</v>
      </c>
      <c r="XT63">
        <f>(LOG10(Raw!C65)-LOG10(MIN(Raw!C$3:C$200)))/2</f>
        <v>0.35946595036655604</v>
      </c>
      <c r="XW63">
        <f t="shared" si="93"/>
        <v>12200</v>
      </c>
      <c r="XX63">
        <f t="shared" si="73"/>
        <v>1.7039997839586187</v>
      </c>
      <c r="YC63">
        <v>2291.3341764952802</v>
      </c>
      <c r="YD63">
        <f>Raw!CC64</f>
        <v>0.66</v>
      </c>
      <c r="YE63">
        <f>((LOG10(Raw!CC65))+ABS(LOG10(MIN(Raw!CC$3:$CC262)))+0.3)/5</f>
        <v>0.36370278797557754</v>
      </c>
      <c r="YF63">
        <v>0.42960973893479898</v>
      </c>
      <c r="YG63">
        <v>6.2445934171637303E-2</v>
      </c>
      <c r="YH63">
        <v>1.1008176517001899E-2</v>
      </c>
      <c r="YI63">
        <v>2.0838815007533399E-3</v>
      </c>
      <c r="YJ63">
        <v>3.41970958597756E-4</v>
      </c>
      <c r="YP63">
        <v>1</v>
      </c>
      <c r="YT63">
        <v>2291.3341764952802</v>
      </c>
      <c r="YU63">
        <v>0.66</v>
      </c>
      <c r="YV63" s="79">
        <v>2.4755809218897099E-8</v>
      </c>
      <c r="ZE63">
        <v>322.7</v>
      </c>
      <c r="ZF63" s="10" t="s">
        <v>821</v>
      </c>
      <c r="ZK63">
        <f t="shared" si="94"/>
        <v>12220</v>
      </c>
      <c r="ZL63" s="81">
        <f t="shared" si="74"/>
        <v>13844.760229054855</v>
      </c>
    </row>
    <row r="64" spans="1:688">
      <c r="A64" s="37">
        <f>Raw!CC65*1000</f>
        <v>660</v>
      </c>
      <c r="B64" s="37">
        <f>Raw!N65</f>
        <v>2.52719580351516</v>
      </c>
      <c r="C64" s="37">
        <f>Raw!O65</f>
        <v>6.8901428777536494E-2</v>
      </c>
      <c r="E64" s="37">
        <f>(Raw!C65)/((Raw!CC65*1000)^(1/2))</f>
        <v>65.759559955654808</v>
      </c>
      <c r="F64" s="37">
        <f>Raw!N65</f>
        <v>2.52719580351516</v>
      </c>
      <c r="G64" s="37">
        <f>Raw!O65</f>
        <v>6.8901428777536494E-2</v>
      </c>
      <c r="I64" s="37">
        <f>(Raw!C65)/((Raw!CC65*1000)^(1/3))</f>
        <v>194.03625665135834</v>
      </c>
      <c r="J64" s="37">
        <f>Raw!N65</f>
        <v>2.52719580351516</v>
      </c>
      <c r="K64" s="37">
        <f>Raw!O65</f>
        <v>6.8901428777536494E-2</v>
      </c>
      <c r="M64" s="39">
        <f>Raw!CC65*1000</f>
        <v>660</v>
      </c>
      <c r="N64" s="39">
        <f>1/(Raw!R65)</f>
        <v>2.5128834355828222</v>
      </c>
      <c r="O64" s="39">
        <f>IF(1/(Raw!R65-Raw!S65)-1/(Raw!R65+Raw!S65)&gt;0,1/(Raw!R65-Raw!S65)-1/(Raw!R65+Raw!S65),2)</f>
        <v>0.16139382866903818</v>
      </c>
      <c r="Q64" s="39">
        <f>(Raw!C65)/((Raw!CC65*1000)^(1/2))</f>
        <v>65.759559955654808</v>
      </c>
      <c r="R64" s="39">
        <f>1/(Raw!R65)</f>
        <v>2.5128834355828222</v>
      </c>
      <c r="S64" s="39">
        <f>IF(1/(Raw!R65-Raw!S65)-1/(Raw!R65+Raw!S65)&gt;0,1/(Raw!R65-Raw!S65)-1/(Raw!R65+Raw!S65),2)</f>
        <v>0.16139382866903818</v>
      </c>
      <c r="U64" s="39">
        <f>(Raw!C65)/((Raw!CC65*1000)^(1/3))</f>
        <v>194.03625665135834</v>
      </c>
      <c r="V64" s="39">
        <f>1/(Raw!R65)</f>
        <v>2.5128834355828222</v>
      </c>
      <c r="W64" s="39">
        <f>IF(1/(Raw!R65-Raw!S65)-1/(Raw!R65+Raw!S65)&gt;0,1/(Raw!R65-Raw!S65)-1/(Raw!R65+Raw!S65),2)</f>
        <v>0.16139382866903818</v>
      </c>
      <c r="Y64" s="41">
        <f>Raw!CC65*1000</f>
        <v>660</v>
      </c>
      <c r="Z64" s="41">
        <f>1/(Raw!AB65)</f>
        <v>2.56</v>
      </c>
      <c r="AA64" s="41">
        <f>IF(1/(Raw!AB65-Raw!AC65)-1/(Raw!AB65+Raw!AC65)&gt;0,1/(Raw!AB65-Raw!AC65)-1/(Raw!AB65+Raw!AC65),5)</f>
        <v>0.43994940129155635</v>
      </c>
      <c r="AC64" s="41">
        <f>(Raw!C65)/((Raw!CC65*1000)^(1/2))</f>
        <v>65.759559955654808</v>
      </c>
      <c r="AD64" s="41">
        <f>1/(Raw!AB65)</f>
        <v>2.56</v>
      </c>
      <c r="AE64" s="41">
        <f>IF(1/(Raw!AB65-Raw!AC65)-1/(Raw!AB65+Raw!AC65)&gt;0,1/(Raw!AB65-Raw!AC65)-1/(Raw!AB65+Raw!AC65),5)</f>
        <v>0.43994940129155635</v>
      </c>
      <c r="AG64" s="41">
        <f>(Raw!C65)/((Raw!CC65*1000)^(1/3))</f>
        <v>194.03625665135834</v>
      </c>
      <c r="AH64" s="41">
        <f>1/(Raw!AB65)</f>
        <v>2.56</v>
      </c>
      <c r="AI64" s="41">
        <f>IF(1/(Raw!AB65-Raw!AC65)-1/(Raw!AB65+Raw!AC65)&gt;0,1/(Raw!AB65-Raw!AC65)-1/(Raw!AB65+Raw!AC65),5)</f>
        <v>0.43994940129155635</v>
      </c>
      <c r="AK64" s="43">
        <f>Raw!CC65*1000</f>
        <v>660</v>
      </c>
      <c r="AL64" s="43">
        <f>Raw!BL65</f>
        <v>9.0704639027651304</v>
      </c>
      <c r="AM64" s="43">
        <f>Raw!BM65</f>
        <v>6.1070023807529799</v>
      </c>
      <c r="AO64" s="43">
        <f>(Raw!C65)/((Raw!CC65*1000)^(1/2))</f>
        <v>65.759559955654808</v>
      </c>
      <c r="AP64" s="43">
        <f>Raw!BL65</f>
        <v>9.0704639027651304</v>
      </c>
      <c r="AQ64" s="43">
        <f>Raw!BM65</f>
        <v>6.1070023807529799</v>
      </c>
      <c r="AS64" s="43">
        <f>(Raw!C65)/((Raw!CC65*1000)^(1/3))</f>
        <v>194.03625665135834</v>
      </c>
      <c r="AT64" s="43">
        <f>Raw!BL65</f>
        <v>9.0704639027651304</v>
      </c>
      <c r="AU64" s="43">
        <f>Raw!BM65</f>
        <v>6.1070023807529799</v>
      </c>
      <c r="AW64" s="21">
        <f>Raw!CC65*1000</f>
        <v>660</v>
      </c>
      <c r="AX64" s="21">
        <f>Raw!BN65</f>
        <v>1.40839771725555</v>
      </c>
      <c r="AY64" s="21">
        <f>Raw!BO65</f>
        <v>0.49478969156909303</v>
      </c>
      <c r="BA64" s="21">
        <f>(Raw!C65)/((Raw!CC65*1000)^(1/2))</f>
        <v>65.759559955654808</v>
      </c>
      <c r="BB64" s="21">
        <f>Raw!BN65</f>
        <v>1.40839771725555</v>
      </c>
      <c r="BC64" s="21">
        <f>Raw!BO65</f>
        <v>0.49478969156909303</v>
      </c>
      <c r="BE64" s="21">
        <f>(Raw!C65)/((Raw!CC65*1000)^(1/3))</f>
        <v>194.03625665135834</v>
      </c>
      <c r="BF64" s="21">
        <f>Raw!BN65</f>
        <v>1.40839771725555</v>
      </c>
      <c r="BG64" s="21">
        <f>Raw!BO65</f>
        <v>0.49478969156909303</v>
      </c>
      <c r="BI64" s="46">
        <f>Raw!C65</f>
        <v>1689.39368380212</v>
      </c>
      <c r="BJ64" s="46">
        <f>(Raw!C65)/(Raw!CG65)</f>
        <v>0.29680142020416728</v>
      </c>
      <c r="BK64" s="46"/>
      <c r="BM64" s="47">
        <f>Raw!CC65*1000</f>
        <v>660</v>
      </c>
      <c r="BN64" s="47">
        <f>(Raw!C65)/(Raw!CG65)</f>
        <v>0.29680142020416728</v>
      </c>
      <c r="BO64" s="47"/>
      <c r="BQ64" s="46">
        <f>(Raw!C65)/((Raw!CC65*1000)^(1/2))</f>
        <v>65.759559955654808</v>
      </c>
      <c r="BR64" s="47">
        <f>(Raw!C65)/(Raw!CG65)</f>
        <v>0.29680142020416728</v>
      </c>
      <c r="BS64" s="47"/>
      <c r="BU64" s="49">
        <f>(Raw!C65)/((Raw!CC65*1000)^(1/3))</f>
        <v>194.03625665135834</v>
      </c>
      <c r="BV64" s="49">
        <f>(Raw!C65)/(Raw!CG65)</f>
        <v>0.29680142020416728</v>
      </c>
      <c r="BW64" s="49"/>
      <c r="BY64" s="51">
        <f>Raw!C65</f>
        <v>1689.39368380212</v>
      </c>
      <c r="BZ64" s="51">
        <f>Raw!BS65</f>
        <v>0.35099999999999998</v>
      </c>
      <c r="CA64" s="51"/>
      <c r="CG64" s="55"/>
      <c r="CH64" s="55" t="e">
        <f t="shared" si="42"/>
        <v>#N/A</v>
      </c>
      <c r="CI64" s="55" t="e">
        <f>CI3</f>
        <v>#N/A</v>
      </c>
      <c r="CK64" s="55"/>
      <c r="CL64" s="55" t="e">
        <f t="shared" si="43"/>
        <v>#N/A</v>
      </c>
      <c r="CM64" s="55" t="e">
        <f>CM3</f>
        <v>#N/A</v>
      </c>
      <c r="CO64" s="57"/>
      <c r="CP64" s="57" t="e">
        <f t="shared" si="44"/>
        <v>#N/A</v>
      </c>
      <c r="CQ64" s="57" t="e">
        <f>CQ3</f>
        <v>#N/A</v>
      </c>
      <c r="CS64" s="57"/>
      <c r="CT64" s="57" t="e">
        <f t="shared" si="45"/>
        <v>#N/A</v>
      </c>
      <c r="CU64" s="57" t="e">
        <f>CU3</f>
        <v>#N/A</v>
      </c>
      <c r="CW64" s="57"/>
      <c r="CX64" s="57" t="e">
        <f t="shared" si="46"/>
        <v>#N/A</v>
      </c>
      <c r="CY64" s="57" t="e">
        <f>CY3</f>
        <v>#N/A</v>
      </c>
      <c r="DA64" s="57"/>
      <c r="DB64" s="57" t="e">
        <f t="shared" si="47"/>
        <v>#N/A</v>
      </c>
      <c r="DC64" s="57" t="e">
        <f>DC3</f>
        <v>#N/A</v>
      </c>
      <c r="DE64" s="57"/>
      <c r="DF64" s="57" t="e">
        <f t="shared" si="48"/>
        <v>#N/A</v>
      </c>
      <c r="DG64" s="57" t="e">
        <f>DG3</f>
        <v>#N/A</v>
      </c>
      <c r="DI64" s="59">
        <f t="shared" si="75"/>
        <v>9310</v>
      </c>
      <c r="DJ64" s="59">
        <f t="shared" si="55"/>
        <v>9.3849301261959663</v>
      </c>
      <c r="DL64" s="25">
        <f t="shared" si="76"/>
        <v>9310</v>
      </c>
      <c r="DM64" s="25">
        <f t="shared" si="56"/>
        <v>10.797269304767667</v>
      </c>
      <c r="DO64" s="39">
        <f t="shared" si="57"/>
        <v>660</v>
      </c>
      <c r="DP64" s="39">
        <f t="shared" si="58"/>
        <v>2.5128834355828222</v>
      </c>
      <c r="DQ64" s="39">
        <f t="shared" si="59"/>
        <v>0.16139382866903818</v>
      </c>
      <c r="DS64" s="39">
        <f t="shared" si="60"/>
        <v>65.759559955654808</v>
      </c>
      <c r="DT64" s="39">
        <f t="shared" si="61"/>
        <v>2.5128834355828222</v>
      </c>
      <c r="DU64" s="39">
        <f t="shared" si="62"/>
        <v>0.16139382866903818</v>
      </c>
      <c r="DW64" s="39">
        <f t="shared" si="63"/>
        <v>194.03625665135834</v>
      </c>
      <c r="DX64" s="39">
        <f t="shared" si="64"/>
        <v>2.5128834355828222</v>
      </c>
      <c r="DY64" s="39">
        <f t="shared" si="65"/>
        <v>0.16139382866903818</v>
      </c>
      <c r="EA64" s="61">
        <f>Raw!N65</f>
        <v>2.52719580351516</v>
      </c>
      <c r="EB64" s="61">
        <f>Raw!O65</f>
        <v>6.8901428777536494E-2</v>
      </c>
      <c r="EC64" s="61">
        <f>1/Raw!R65</f>
        <v>2.5128834355828222</v>
      </c>
      <c r="ED64" s="61">
        <f>1/(Raw!R65-Raw!S65)-1/(Raw!R65+Raw!S65)</f>
        <v>0.16139382866903818</v>
      </c>
      <c r="EF64" s="62">
        <f>Raw!N65</f>
        <v>2.52719580351516</v>
      </c>
      <c r="EG64" s="61">
        <f>Raw!O65</f>
        <v>6.8901428777536494E-2</v>
      </c>
      <c r="EH64" s="61">
        <f>1/Raw!AB65</f>
        <v>2.56</v>
      </c>
      <c r="EI64" s="61">
        <f>1/(Raw!AB65-Raw!AC65)-1/(Raw!AB65+Raw!AC65)</f>
        <v>0.43994940129155635</v>
      </c>
      <c r="EK64" s="37">
        <f>Raw!CB65</f>
        <v>20.718599999999999</v>
      </c>
      <c r="EL64" s="72">
        <f>(Raw!C65)/(Raw!CG65)</f>
        <v>0.29680142020416728</v>
      </c>
      <c r="EN64" s="37">
        <f>Raw!BS65</f>
        <v>0.35099999999999998</v>
      </c>
      <c r="EO64" s="72">
        <f>(Raw!C65)/(Raw!CG65)</f>
        <v>0.29680142020416728</v>
      </c>
      <c r="EQ64" s="64">
        <f>(Raw!C65)/((Raw!CC65*1000)^(1/3))</f>
        <v>194.03625665135834</v>
      </c>
      <c r="ER64" s="64">
        <f>Raw!BZ65</f>
        <v>318.87286543846102</v>
      </c>
      <c r="ET64" s="64">
        <f>Raw!BN65</f>
        <v>1.40839771725555</v>
      </c>
      <c r="EU64" s="64">
        <f>Raw!BZ65</f>
        <v>318.87286543846102</v>
      </c>
      <c r="EW64" s="66">
        <f>Raw!AI65</f>
        <v>1.89693908174634E-3</v>
      </c>
      <c r="EX64" s="66">
        <f>Raw!BZ65</f>
        <v>318.87286543846102</v>
      </c>
      <c r="EZ64" s="73">
        <f>Raw!AI65</f>
        <v>1.89693908174634E-3</v>
      </c>
      <c r="FA64" s="66">
        <f>Raw!F65</f>
        <v>0.231249499039163</v>
      </c>
      <c r="FB64" s="66">
        <f>Raw!G65</f>
        <v>7.7273351876782304E-2</v>
      </c>
      <c r="FD64" s="66">
        <f>(Raw!C65)/((Raw!CC65*1000)^(1/3))</f>
        <v>194.03625665135834</v>
      </c>
      <c r="FE64" s="66">
        <f>(Raw!BZ65)*(Raw!AI65)</f>
        <v>0.6048824005586585</v>
      </c>
      <c r="FG64" s="59">
        <f>Raw!CJ65</f>
        <v>138.82942164517999</v>
      </c>
      <c r="FH64" s="59">
        <f>Raw!BR65</f>
        <v>140.95099999999999</v>
      </c>
      <c r="FJ64" s="25">
        <f>Raw!CB65</f>
        <v>20.718599999999999</v>
      </c>
      <c r="FK64" s="25">
        <f>(Raw!BR65)-(Raw!CJ65)</f>
        <v>2.1215783548200022</v>
      </c>
      <c r="FM64" s="68" t="str">
        <f t="shared" si="77"/>
        <v xml:space="preserve"> </v>
      </c>
      <c r="FN64" s="68">
        <f>(Raw!C65)/((Raw!CC65*1000)^(1/3))</f>
        <v>194.03625665135834</v>
      </c>
      <c r="FO64" s="68">
        <f>(10^($FM$2*Raw!CB65))*(Raw!D65)</f>
        <v>9.7676513004249038E-2</v>
      </c>
      <c r="FP64" s="68">
        <f>(10^($FM$2*Raw!CB65))*(Raw!E65)</f>
        <v>2.6631441553370914E-2</v>
      </c>
      <c r="FR64" s="68" t="str">
        <f t="shared" si="78"/>
        <v xml:space="preserve"> </v>
      </c>
      <c r="FS64" s="74">
        <f>(Raw!C65)/((Raw!CC65*1000)^(1/3))</f>
        <v>194.03625665135834</v>
      </c>
      <c r="FT64" s="68">
        <f>(10^($FR$2*Raw!CB65))*(Raw!F65)</f>
        <v>0.15916741482736868</v>
      </c>
      <c r="FU64" s="68">
        <f>(10^($FR$2*Raw!CB65))*(Raw!G65)</f>
        <v>5.3186708314512221E-2</v>
      </c>
      <c r="FW64" s="68" t="str">
        <f t="shared" si="79"/>
        <v xml:space="preserve"> </v>
      </c>
      <c r="FX64" s="74">
        <f>(Raw!C65)/((Raw!CC65*1000)^(1/3))</f>
        <v>194.03625665135834</v>
      </c>
      <c r="FY64" s="74">
        <f>(10^($FW$2*Raw!CB65))*(Raw!BJ65)</f>
        <v>3.3216945691033124E-2</v>
      </c>
      <c r="FZ64" s="74">
        <f>(10^($FW$2*Raw!CB65))*(Raw!BK65)</f>
        <v>0.22550586170918793</v>
      </c>
      <c r="GB64" s="68" t="str">
        <f t="shared" si="80"/>
        <v xml:space="preserve"> </v>
      </c>
      <c r="GC64" s="74">
        <f>IF(  ( (10^($FR$2*Raw!CB65))*(Raw!BM65) )/( (10^($FR$2*Raw!CB65))*(Raw!BL65))&lt;0.9,(Raw!C65)/((Raw!CC65*1000)^(1/3)) )</f>
        <v>194.03625665135834</v>
      </c>
      <c r="GD64" s="74">
        <f>IF(  ( (10^($FR$2*Raw!CB65))*(Raw!BM65) )/( (10^($FR$2*Raw!CB65))*(Raw!BL65))&lt;0.9, (10^($GB$2*Raw!CB65))*(Raw!BL65) )</f>
        <v>7.3215492032696465</v>
      </c>
      <c r="GE64" s="74">
        <f>IF( ( (10^($FR$2*Raw!CB65))*(Raw!BM65) )/( (10^($FR$2*Raw!CB65))*(Raw!BL65))&lt;0.9, (10^($FR$2*Raw!CB65))*(Raw!BM65) )</f>
        <v>4.2034070790545561</v>
      </c>
      <c r="GG64" s="68" t="str">
        <f t="shared" si="81"/>
        <v xml:space="preserve"> </v>
      </c>
      <c r="GH64" s="74">
        <f>IF( ( (10^($GG$2*Raw!CB65))*(Raw!BO65) )/( (10^($GG$2*Raw!CB65))*(Raw!BN65))&lt;0.5,(Raw!C65)/((Raw!CC65*1000)^(1/3)))</f>
        <v>194.03625665135834</v>
      </c>
      <c r="GI64" s="74">
        <f>IF( ( (10^($GG$2*Raw!CB65))*(Raw!BO65) )/( (10^($GG$2*Raw!CB65))*(Raw!BN65))&lt;0.5,(10^($GG$2*Raw!CB65))*(Raw!BN65))</f>
        <v>1.0061417778069539</v>
      </c>
      <c r="GJ64" s="74">
        <f>IF( ( (10^($GG$2*Raw!CB65))*(Raw!BO65) )/( (10^($GG$2*Raw!CB65))*(Raw!BN65))&lt;0.5,(10^($GG$2*Raw!CB65))*(Raw!BO65))</f>
        <v>0.3534715896060715</v>
      </c>
      <c r="GL64">
        <f>(Raw!C65)/((Raw!CC65*1000)^(1/3))</f>
        <v>194.03625665135834</v>
      </c>
      <c r="GM64" s="75">
        <f>Raw!U65</f>
        <v>0.42724609375</v>
      </c>
      <c r="GN64" s="75">
        <f>(LOG(Raw!CC65)+5)/25</f>
        <v>0.19278175742167472</v>
      </c>
      <c r="GO64">
        <f>(Raw!C65)/((Raw!CC65*1000)^(1/3))</f>
        <v>194.03625665135834</v>
      </c>
      <c r="GP64" s="75">
        <f>Raw!W65</f>
        <v>0.439453125</v>
      </c>
      <c r="GR64">
        <f>(Raw!C65)/((Raw!CC65*1000)^(1/3))</f>
        <v>194.03625665135834</v>
      </c>
      <c r="GS64" s="75">
        <f>Raw!AE65</f>
        <v>0.859375</v>
      </c>
      <c r="GU64">
        <f>(Raw!C65)/((Raw!CC65*1000)^(1/3))</f>
        <v>194.03625665135834</v>
      </c>
      <c r="GV64" s="75">
        <f>Raw!AG65</f>
        <v>1.11328125</v>
      </c>
      <c r="GX64">
        <f>(Raw!C65)/((Raw!CC65*1000)^(1/3))</f>
        <v>194.03625665135834</v>
      </c>
      <c r="GY64">
        <f>Raw!BQ65</f>
        <v>3.16</v>
      </c>
      <c r="HA64">
        <f>Raw!C65</f>
        <v>1689.39368380212</v>
      </c>
      <c r="HB64" s="75">
        <f>Raw!U65</f>
        <v>0.42724609375</v>
      </c>
      <c r="HC64" s="4"/>
      <c r="HD64">
        <f>Raw!C65</f>
        <v>1689.39368380212</v>
      </c>
      <c r="HE64" s="75">
        <f>Raw!W65</f>
        <v>0.439453125</v>
      </c>
      <c r="HG64">
        <f>Raw!C65</f>
        <v>1689.39368380212</v>
      </c>
      <c r="HH64" s="75">
        <f>Raw!AE65</f>
        <v>0.859375</v>
      </c>
      <c r="HJ64">
        <f>Raw!C65</f>
        <v>1689.39368380212</v>
      </c>
      <c r="HK64" s="75">
        <f>Raw!AG65</f>
        <v>1.11328125</v>
      </c>
      <c r="HM64">
        <f>Raw!C65</f>
        <v>1689.39368380212</v>
      </c>
      <c r="HN64">
        <f>Raw!BQ65</f>
        <v>3.16</v>
      </c>
      <c r="HP64">
        <f>Raw!CC65*1000</f>
        <v>660</v>
      </c>
      <c r="HQ64">
        <f>Raw!N65</f>
        <v>2.52719580351516</v>
      </c>
      <c r="HR64">
        <f>MIN(ABS(Raw!CB65)/100,0.3)</f>
        <v>0.20718599999999998</v>
      </c>
      <c r="HS64" t="str">
        <f>IF( Raw!CB65&gt;0,"@rgb(255,0,0)","@rgb(0,128,255)" )</f>
        <v>@rgb(255,0,0)</v>
      </c>
      <c r="HU64" t="str">
        <f t="shared" si="82"/>
        <v xml:space="preserve"> </v>
      </c>
      <c r="HV64" t="b">
        <f>IF(Raw!CC65&gt;7,(Raw!C65)/((Raw!CC65*1000)^(1/3)))</f>
        <v>0</v>
      </c>
      <c r="HW64" t="b">
        <f>IF(Raw!CC65&gt;7,(10^($FM$2*Raw!CB65))*(Raw!D65))</f>
        <v>0</v>
      </c>
      <c r="HX64" t="b">
        <f>IF(Raw!CC65&gt;7,(10^($HU$2*Raw!CB65))*(Raw!E65))</f>
        <v>0</v>
      </c>
      <c r="IA64" t="b">
        <f>IF(Raw!CC65&gt;7,(Raw!C65)/((Raw!CC65*1000)^(1/3)))</f>
        <v>0</v>
      </c>
      <c r="IB64" t="b">
        <f>IF(Raw!CC65&gt;7,(10^($HZ$2*Raw!CB65))*(Raw!F65))</f>
        <v>0</v>
      </c>
      <c r="IC64" t="b">
        <f>IF(Raw!CC65&gt;7,(10^($HZ$2*Raw!CB65))*(Raw!G65))</f>
        <v>0</v>
      </c>
      <c r="IF64" t="b">
        <f>IF(Raw!CC65&gt;7,(Raw!C65)/((Raw!CC65*1000)^(1/3)))</f>
        <v>0</v>
      </c>
      <c r="IG64" t="b">
        <f>IF(Raw!CC65&gt;7,(10^($IE$2*Raw!CB65))*(Raw!BJ65))</f>
        <v>0</v>
      </c>
      <c r="IH64" t="b">
        <f>IF(Raw!CC65&gt;7,(10^($IE$2*Raw!CB65))*(Raw!BK65))</f>
        <v>0</v>
      </c>
      <c r="IJ64" t="str">
        <f t="shared" si="83"/>
        <v xml:space="preserve"> </v>
      </c>
      <c r="IK64" t="b">
        <f>IF(Raw!CC65&gt;7,(Raw!C65)/((Raw!CC65*1000)^(1/3)))</f>
        <v>0</v>
      </c>
      <c r="IL64" t="b">
        <f>IF(Raw!CC65&gt;7,(10^($IJ$2*Raw!CB65))*(Raw!BL65))</f>
        <v>0</v>
      </c>
      <c r="IM64" t="b">
        <f>IF(Raw!CC65&gt;7,(10^($IJ$2*Raw!CB65))*(Raw!BM65))</f>
        <v>0</v>
      </c>
      <c r="IO64" t="str">
        <f t="shared" si="84"/>
        <v xml:space="preserve"> </v>
      </c>
      <c r="IP64" t="b">
        <f>IF(Raw!CC65&gt;7,(Raw!C65)/((Raw!CC65*1000)^(1/3)))</f>
        <v>0</v>
      </c>
      <c r="IQ64" t="b">
        <f>IF(Raw!CC65&gt;7,(10^($IO$2*Raw!CB65))*(Raw!BN65))</f>
        <v>0</v>
      </c>
      <c r="IR64" t="b">
        <f>IF(Raw!CC65&gt;7,(10^($IO$2*Raw!CB65))*(Raw!BO65))</f>
        <v>0</v>
      </c>
      <c r="IT64" s="68" t="str">
        <f t="shared" si="85"/>
        <v xml:space="preserve"> </v>
      </c>
      <c r="IU64" s="68">
        <f>IF(Raw!CC65&lt;3.5,(Raw!C65)/((Raw!CC65*1000)^(1/3)))</f>
        <v>194.03625665135834</v>
      </c>
      <c r="IV64" s="68">
        <f>IF(Raw!CC65&lt;3.5,(10^($IT$2*Raw!CB65))*(Raw!D65))</f>
        <v>9.8754165887833659E-2</v>
      </c>
      <c r="IW64" s="68">
        <f>IF(Raw!CC65&lt;3.5,(10^($IT$2*Raw!CB65))*(Raw!E65))</f>
        <v>2.6925262953227367E-2</v>
      </c>
      <c r="IY64" s="68" t="str">
        <f t="shared" si="86"/>
        <v xml:space="preserve"> </v>
      </c>
      <c r="IZ64" s="74">
        <f>IF(Raw!CC65&lt;3.5,(Raw!C65)/((Raw!CC65*1000)^(1/3)))</f>
        <v>194.03625665135834</v>
      </c>
      <c r="JA64" s="68">
        <f>IF(Raw!CC65&lt;3.5,(10^($IY$2*Raw!CB65))*(Raw!F65))</f>
        <v>0.16130780092418096</v>
      </c>
      <c r="JB64" s="68">
        <f>IF(Raw!CC65&lt;3.5,(10^($IY$2*Raw!CB65))*(Raw!G65))</f>
        <v>5.3901930655310189E-2</v>
      </c>
      <c r="JD64" s="68" t="str">
        <f t="shared" si="87"/>
        <v xml:space="preserve"> </v>
      </c>
      <c r="JE64" s="74">
        <f>IF(Raw!CC65&lt;3.5,(Raw!C65)/((Raw!CC65*1000)^(1/3)))</f>
        <v>194.03625665135834</v>
      </c>
      <c r="JF64" s="74">
        <f>IF(Raw!CC65&lt;3.5,(10^($JD$2*Raw!CB65))*(Raw!BJ65))</f>
        <v>3.2064755481269407E-2</v>
      </c>
      <c r="JG64" s="74">
        <f>IF(Raw!CC65&lt;3.5,(10^($JD$2*Raw!CB65))*(Raw!BK65))</f>
        <v>0.21768378051838785</v>
      </c>
      <c r="JI64" s="68" t="str">
        <f t="shared" si="88"/>
        <v xml:space="preserve"> </v>
      </c>
      <c r="JJ64" s="74">
        <f>IF( AND( Raw!CC65&lt;3.5, ( (10^($JI$2*Raw!CB65))*(Raw!BM65) )/( (10^($JI$2*Raw!CB65))*(Raw!BL65))&lt;0.9 ),(Raw!C65)/((Raw!CC65*1000)^(1/3)) )</f>
        <v>194.03625665135834</v>
      </c>
      <c r="JK64" s="74">
        <f>IF( AND( Raw!CC65&lt;3.5, ( (10^($JI$2*Raw!CB65))*(Raw!BM65) )/( (10^($JI$2*Raw!CB65))*(Raw!BL65))&lt;0.9 ), (10^($JI$2*Raw!CB65))*(Raw!BL65) )</f>
        <v>8.2097063887688773</v>
      </c>
      <c r="JL64" s="74">
        <f>IF( AND( Raw!CC65&lt;3.5, ( (10^($JI$2*Raw!CB65))*(Raw!BM65) )/( (10^($JI$2*Raw!CB65))*(Raw!BL65))&lt;0.9 ), (10^($JI$2*Raw!CB65))*(Raw!BM65) )</f>
        <v>5.527467723697165</v>
      </c>
      <c r="JN64" s="68" t="str">
        <f t="shared" si="89"/>
        <v xml:space="preserve"> </v>
      </c>
      <c r="JO64" s="74">
        <f>IF( AND( Raw!CC65&lt;3.5, ( (10^($JN$2*Raw!CB65))*(Raw!BO65) )/( (10^($JN$2*Raw!CB65))*(Raw!BN65))&lt;0.5 ),(Raw!C65)/((Raw!CC65*1000)^(1/3)))</f>
        <v>194.03625665135834</v>
      </c>
      <c r="JP64" s="74">
        <f>IF( AND( Raw!CC65&lt;3.5, ( (10^($JN$2*Raw!CB65))*(Raw!BO65) )/( (10^($JN$2*Raw!CB65))*(Raw!BN65))&lt;0.5 ),(10^($JN$2*Raw!CB65))*(Raw!BN65))</f>
        <v>1.3524290864572004</v>
      </c>
      <c r="JQ64" s="74">
        <f>IF( AND( Raw!CC65&lt;3.5, ( (10^($JN$2*Raw!CB65))*(Raw!BO65) )/( (10^($JN$2*Raw!CB65))*(Raw!BN65))&lt;0.5 ),(10^($JN$2*Raw!CB65))*(Raw!BO65))</f>
        <v>0.47512713373406423</v>
      </c>
      <c r="JS64">
        <v>2870</v>
      </c>
      <c r="JW64">
        <v>2870</v>
      </c>
      <c r="JX64">
        <v>2.77251313153192</v>
      </c>
      <c r="JY64">
        <v>2.77251313153192</v>
      </c>
      <c r="KA64">
        <v>2870</v>
      </c>
      <c r="KB64">
        <v>2.77251313153192</v>
      </c>
      <c r="KC64">
        <v>2.77251313153192</v>
      </c>
      <c r="KQ64">
        <f>Raw!CC65*1000</f>
        <v>660</v>
      </c>
      <c r="KR64">
        <f>Raw!N65</f>
        <v>2.52719580351516</v>
      </c>
      <c r="KS64">
        <f>(1/ABS(Raw!BL65))*2</f>
        <v>0.22049588879244644</v>
      </c>
      <c r="KU64">
        <f>Raw!CC65*1000</f>
        <v>660</v>
      </c>
      <c r="KV64">
        <f>Raw!N65</f>
        <v>2.52719580351516</v>
      </c>
      <c r="KW64">
        <f>MIN(1/ABS(Raw!BN65)/2,0.8)</f>
        <v>0.35501335586819638</v>
      </c>
      <c r="KY64">
        <f>Raw!CC65*1000</f>
        <v>660</v>
      </c>
      <c r="KZ64">
        <f>Raw!CP65</f>
        <v>2.7168488899911201</v>
      </c>
      <c r="LA64">
        <f t="shared" si="66"/>
        <v>2.52719580351516</v>
      </c>
      <c r="NJ64" s="76"/>
      <c r="NV64" s="76"/>
      <c r="OH64" s="76"/>
      <c r="OT64" s="76"/>
      <c r="PF64" s="76"/>
      <c r="PR64" s="76"/>
      <c r="QD64" s="76"/>
      <c r="QP64" s="76"/>
      <c r="RB64" s="76"/>
      <c r="RN64" s="76"/>
      <c r="RZ64" s="76"/>
      <c r="SL64" s="76"/>
      <c r="SX64" s="76"/>
      <c r="TJ64" s="76"/>
      <c r="TV64" s="76"/>
      <c r="UF64">
        <f>IF(Raw!CC65&lt;3.5,Raw!C65)</f>
        <v>1689.39368380212</v>
      </c>
      <c r="UK64" t="b">
        <f>IF(Raw!CC65&gt;7,Raw!C65)</f>
        <v>0</v>
      </c>
      <c r="UP64">
        <f>Raw!C65</f>
        <v>1689.39368380212</v>
      </c>
      <c r="UU64" t="str">
        <f t="shared" si="98"/>
        <v xml:space="preserve"> </v>
      </c>
      <c r="UV64" t="b">
        <f>IF(AND(Raw!BL65&lt;$UU$3,Raw!BL65&gt;$UU$4),(Raw!C65)/((Raw!CC65*1000)^(1/3)))</f>
        <v>0</v>
      </c>
      <c r="UW64" t="b">
        <f>IF(AND(Raw!BL65&lt;$UU$3,Raw!BL65&gt;$UU$4),(10^($UU$2*Raw!CB65))*(Raw!D65))</f>
        <v>0</v>
      </c>
      <c r="UX64" t="b">
        <f>IF(AND(Raw!BL65&lt;$UU$3,Raw!BL65&gt;$UU$4),(10^($FM$2*Raw!CB65))*(Raw!E65))</f>
        <v>0</v>
      </c>
      <c r="UZ64">
        <f>Raw!C65</f>
        <v>1689.39368380212</v>
      </c>
      <c r="VA64">
        <f>((LOG10(Raw!CC66))+ABS(LOG10(MIN(Raw!CC$3:$CC263)))+0.3)/5</f>
        <v>0.36370278797557754</v>
      </c>
      <c r="VB64">
        <f>Raw!BQ65</f>
        <v>3.16</v>
      </c>
      <c r="VE64">
        <f>(Raw!C65)/((Raw!CC65)^(1/2))</f>
        <v>2079.4998739027033</v>
      </c>
      <c r="VF64">
        <f>((LOG10(Raw!CC66))+ABS(LOG10(MIN(Raw!CC$3:$CC263)))+0.3)/5</f>
        <v>0.36370278797557754</v>
      </c>
      <c r="VG64">
        <f>Raw!BQ65</f>
        <v>3.16</v>
      </c>
      <c r="VK64">
        <f>(Raw!C65)/((Raw!CC65)^(1/2))</f>
        <v>2079.4998739027033</v>
      </c>
      <c r="VL64">
        <f>Raw!BZ65</f>
        <v>318.87286543846102</v>
      </c>
      <c r="VM64">
        <f>MIN(Raw!BL66/150,0.6)</f>
        <v>7.7800988434694657E-2</v>
      </c>
      <c r="VO64">
        <f>(Raw!C65)/((Raw!CC65)^(1/2))</f>
        <v>2079.4998739027033</v>
      </c>
      <c r="VP64">
        <f>Raw!BZ65</f>
        <v>318.87286543846102</v>
      </c>
      <c r="VQ64">
        <f>MIN(Raw!BN66/50,0.6)</f>
        <v>6.5152357785090598E-2</v>
      </c>
      <c r="VS64">
        <f>(Raw!C65)/((Raw!CC65)^(1/2))</f>
        <v>2079.4998739027033</v>
      </c>
      <c r="VT64">
        <f>Raw!BZ65</f>
        <v>318.87286543846102</v>
      </c>
      <c r="VU64">
        <f>(LOG10(Raw!AS66)-LOG10(MIN(Raw!AS$3:AS$200)) + 0.1)/10</f>
        <v>0.31691327955732801</v>
      </c>
      <c r="VW64">
        <f>Raw!CB65</f>
        <v>20.718599999999999</v>
      </c>
      <c r="VX64">
        <f>IF(ABS((Raw!BR65)-(Raw!CJ65))=343.0818,16.89,ABS((Raw!BR65)-(Raw!CJ65)))</f>
        <v>2.1215783548200022</v>
      </c>
      <c r="VY64">
        <f>(LOG10(Raw!C66)-LOG10(MIN(Raw!C$3:C$200)))/2</f>
        <v>0.30114079007459749</v>
      </c>
      <c r="WA64" s="78">
        <v>36726</v>
      </c>
      <c r="WB64">
        <f t="shared" si="67"/>
        <v>7</v>
      </c>
      <c r="WF64">
        <v>0.37</v>
      </c>
      <c r="WG64">
        <f t="shared" si="68"/>
        <v>-0.43179827593300502</v>
      </c>
      <c r="WN64">
        <f t="shared" si="90"/>
        <v>12400</v>
      </c>
      <c r="WO64">
        <f t="shared" si="69"/>
        <v>0.54252439455985046</v>
      </c>
      <c r="WQ64">
        <f>Raw!BP65</f>
        <v>0.31</v>
      </c>
      <c r="WR64">
        <f>Raw!BZ65</f>
        <v>318.87286543846102</v>
      </c>
      <c r="WT64">
        <f>Raw!N65</f>
        <v>2.52719580351516</v>
      </c>
      <c r="WU64">
        <f>Raw!CP65</f>
        <v>2.7168488899911201</v>
      </c>
      <c r="WV64">
        <f t="shared" si="70"/>
        <v>0.18965308647596002</v>
      </c>
      <c r="WX64">
        <f>Raw!C65</f>
        <v>1689.39368380212</v>
      </c>
      <c r="WY64">
        <f>Raw!BP65</f>
        <v>0.31</v>
      </c>
      <c r="WZ64">
        <f>((LOG10(Raw!CC66))+ABS(LOG10(MIN(Raw!CC$3:$CC263)))+0.3)/5</f>
        <v>0.36370278797557754</v>
      </c>
      <c r="XD64">
        <f t="shared" si="91"/>
        <v>12400</v>
      </c>
      <c r="XE64">
        <f t="shared" si="71"/>
        <v>5.9011193115231987E-2</v>
      </c>
      <c r="XG64">
        <f>(Raw!C65)/((Raw!CC65)^(1/2))</f>
        <v>2079.4998739027033</v>
      </c>
      <c r="XH64">
        <f>Raw!BP65</f>
        <v>0.31</v>
      </c>
      <c r="XL64">
        <f t="shared" si="92"/>
        <v>12400</v>
      </c>
      <c r="XM64">
        <f t="shared" si="72"/>
        <v>0.31510324335558726</v>
      </c>
      <c r="XR64">
        <f>Raw!CB65</f>
        <v>20.718599999999999</v>
      </c>
      <c r="XS64">
        <f>IF(ABS((Raw!BR65)-(Raw!CJ65))=343.0818,16.89,(Raw!BR65)-(Raw!CJ65))</f>
        <v>2.1215783548200022</v>
      </c>
      <c r="XT64">
        <f>(LOG10(Raw!C66)-LOG10(MIN(Raw!C$3:C$200)))/2</f>
        <v>0.30114079007459749</v>
      </c>
      <c r="XW64">
        <f t="shared" si="93"/>
        <v>12400</v>
      </c>
      <c r="XX64">
        <f t="shared" si="73"/>
        <v>1.6739140250040514</v>
      </c>
      <c r="YC64">
        <v>1689.39368380212</v>
      </c>
      <c r="YD64">
        <f>Raw!CC65</f>
        <v>0.66</v>
      </c>
      <c r="YE64">
        <f>((LOG10(Raw!CC66))+ABS(LOG10(MIN(Raw!CC$3:$CC263)))+0.3)/5</f>
        <v>0.36370278797557754</v>
      </c>
      <c r="YF64">
        <v>2.4430627128175401E-2</v>
      </c>
      <c r="YG64">
        <v>6.1363256956941297E-3</v>
      </c>
      <c r="YH64">
        <v>1.71775012707274E-3</v>
      </c>
      <c r="YI64">
        <v>4.8539295053830499E-4</v>
      </c>
      <c r="YJ64">
        <v>1.1341414902156499E-4</v>
      </c>
      <c r="YP64">
        <v>1</v>
      </c>
      <c r="YT64">
        <v>1689.39368380212</v>
      </c>
      <c r="YU64">
        <v>0.66</v>
      </c>
      <c r="YV64" s="79">
        <v>2.2149877839149E-8</v>
      </c>
      <c r="ZE64">
        <v>3710.7328446972301</v>
      </c>
      <c r="ZF64">
        <v>3.0618796289991101E-2</v>
      </c>
      <c r="ZK64">
        <f t="shared" si="94"/>
        <v>12420</v>
      </c>
      <c r="ZL64" s="81">
        <f t="shared" si="74"/>
        <v>13918.891064815807</v>
      </c>
    </row>
    <row r="65" spans="1:688">
      <c r="A65" s="37">
        <f>Raw!CC66*1000</f>
        <v>660</v>
      </c>
      <c r="B65" s="37">
        <f>Raw!N66</f>
        <v>2.7340927510411999</v>
      </c>
      <c r="C65" s="37">
        <f>Raw!O66</f>
        <v>0.31945118538447997</v>
      </c>
      <c r="E65" s="37">
        <f>(Raw!C66)/((Raw!CC66*1000)^(1/2))</f>
        <v>50.269964412855643</v>
      </c>
      <c r="F65" s="37">
        <f>Raw!N66</f>
        <v>2.7340927510411999</v>
      </c>
      <c r="G65" s="37">
        <f>Raw!O66</f>
        <v>0.31945118538447997</v>
      </c>
      <c r="I65" s="37">
        <f>(Raw!C66)/((Raw!CC66*1000)^(1/3))</f>
        <v>148.33121941882342</v>
      </c>
      <c r="J65" s="37">
        <f>Raw!N66</f>
        <v>2.7340927510411999</v>
      </c>
      <c r="K65" s="37">
        <f>Raw!O66</f>
        <v>0.31945118538447997</v>
      </c>
      <c r="M65" s="39">
        <f>Raw!CC66*1000</f>
        <v>660</v>
      </c>
      <c r="N65" s="39">
        <f>1/(Raw!R66)</f>
        <v>2.4094117647058821</v>
      </c>
      <c r="O65" s="39">
        <f>IF(1/(Raw!R66-Raw!S66)-1/(Raw!R66+Raw!S66)&gt;0,1/(Raw!R66-Raw!S66)-1/(Raw!R66+Raw!S66),2)</f>
        <v>2.0272320783276232E-2</v>
      </c>
      <c r="Q65" s="39">
        <f>(Raw!C66)/((Raw!CC66*1000)^(1/2))</f>
        <v>50.269964412855643</v>
      </c>
      <c r="R65" s="39">
        <f>1/(Raw!R66)</f>
        <v>2.4094117647058821</v>
      </c>
      <c r="S65" s="39">
        <f>IF(1/(Raw!R66-Raw!S66)-1/(Raw!R66+Raw!S66)&gt;0,1/(Raw!R66-Raw!S66)-1/(Raw!R66+Raw!S66),2)</f>
        <v>2.0272320783276232E-2</v>
      </c>
      <c r="U65" s="39">
        <f>(Raw!C66)/((Raw!CC66*1000)^(1/3))</f>
        <v>148.33121941882342</v>
      </c>
      <c r="V65" s="39">
        <f>1/(Raw!R66)</f>
        <v>2.4094117647058821</v>
      </c>
      <c r="W65" s="39">
        <f>IF(1/(Raw!R66-Raw!S66)-1/(Raw!R66+Raw!S66)&gt;0,1/(Raw!R66-Raw!S66)-1/(Raw!R66+Raw!S66),2)</f>
        <v>2.0272320783276232E-2</v>
      </c>
      <c r="Y65" s="41">
        <f>Raw!CC66*1000</f>
        <v>660</v>
      </c>
      <c r="Z65" s="41">
        <f>1/(Raw!AB66)</f>
        <v>2.56</v>
      </c>
      <c r="AA65" s="41">
        <f>IF(1/(Raw!AB66-Raw!AC66)-1/(Raw!AB66+Raw!AC66)&gt;0,1/(Raw!AB66-Raw!AC66)-1/(Raw!AB66+Raw!AC66),5)</f>
        <v>1.2306961912020702</v>
      </c>
      <c r="AC65" s="41">
        <f>(Raw!C66)/((Raw!CC66*1000)^(1/2))</f>
        <v>50.269964412855643</v>
      </c>
      <c r="AD65" s="41">
        <f>1/(Raw!AB66)</f>
        <v>2.56</v>
      </c>
      <c r="AE65" s="41">
        <f>IF(1/(Raw!AB66-Raw!AC66)-1/(Raw!AB66+Raw!AC66)&gt;0,1/(Raw!AB66-Raw!AC66)-1/(Raw!AB66+Raw!AC66),5)</f>
        <v>1.2306961912020702</v>
      </c>
      <c r="AG65" s="41">
        <f>(Raw!C66)/((Raw!CC66*1000)^(1/3))</f>
        <v>148.33121941882342</v>
      </c>
      <c r="AH65" s="41">
        <f>1/(Raw!AB66)</f>
        <v>2.56</v>
      </c>
      <c r="AI65" s="41">
        <f>IF(1/(Raw!AB66-Raw!AC66)-1/(Raw!AB66+Raw!AC66)&gt;0,1/(Raw!AB66-Raw!AC66)-1/(Raw!AB66+Raw!AC66),5)</f>
        <v>1.2306961912020702</v>
      </c>
      <c r="AK65" s="43">
        <f>Raw!CC66*1000</f>
        <v>660</v>
      </c>
      <c r="AL65" s="43">
        <f>Raw!BL66</f>
        <v>11.670148265204199</v>
      </c>
      <c r="AM65" s="43">
        <f>Raw!BM66</f>
        <v>8.9475844847789308</v>
      </c>
      <c r="AO65" s="43">
        <f>(Raw!C66)/((Raw!CC66*1000)^(1/2))</f>
        <v>50.269964412855643</v>
      </c>
      <c r="AP65" s="43">
        <f>Raw!BL66</f>
        <v>11.670148265204199</v>
      </c>
      <c r="AQ65" s="43">
        <f>Raw!BM66</f>
        <v>8.9475844847789308</v>
      </c>
      <c r="AS65" s="43">
        <f>(Raw!C66)/((Raw!CC66*1000)^(1/3))</f>
        <v>148.33121941882342</v>
      </c>
      <c r="AT65" s="43">
        <f>Raw!BL66</f>
        <v>11.670148265204199</v>
      </c>
      <c r="AU65" s="43">
        <f>Raw!BM66</f>
        <v>8.9475844847789308</v>
      </c>
      <c r="AW65" s="21">
        <f>Raw!CC66*1000</f>
        <v>660</v>
      </c>
      <c r="AX65" s="21">
        <f>Raw!BN66</f>
        <v>3.2576178892545302</v>
      </c>
      <c r="AY65" s="21">
        <f>Raw!BO66</f>
        <v>0.128524603605701</v>
      </c>
      <c r="BA65" s="21">
        <f>(Raw!C66)/((Raw!CC66*1000)^(1/2))</f>
        <v>50.269964412855643</v>
      </c>
      <c r="BB65" s="21">
        <f>Raw!BN66</f>
        <v>3.2576178892545302</v>
      </c>
      <c r="BC65" s="21">
        <f>Raw!BO66</f>
        <v>0.128524603605701</v>
      </c>
      <c r="BE65" s="21">
        <f>(Raw!C66)/((Raw!CC66*1000)^(1/3))</f>
        <v>148.33121941882342</v>
      </c>
      <c r="BF65" s="21">
        <f>Raw!BN66</f>
        <v>3.2576178892545302</v>
      </c>
      <c r="BG65" s="21">
        <f>Raw!BO66</f>
        <v>0.128524603605701</v>
      </c>
      <c r="BI65" s="46">
        <f>Raw!C66</f>
        <v>1291.4587692087</v>
      </c>
      <c r="BJ65" s="46">
        <f>(Raw!C66)/(Raw!CG66)</f>
        <v>0.30372971994560205</v>
      </c>
      <c r="BK65" s="46"/>
      <c r="BM65" s="47">
        <f>Raw!CC66*1000</f>
        <v>660</v>
      </c>
      <c r="BN65" s="47">
        <f>(Raw!C66)/(Raw!CG66)</f>
        <v>0.30372971994560205</v>
      </c>
      <c r="BO65" s="47"/>
      <c r="BQ65" s="46">
        <f>(Raw!C66)/((Raw!CC66*1000)^(1/2))</f>
        <v>50.269964412855643</v>
      </c>
      <c r="BR65" s="47">
        <f>(Raw!C66)/(Raw!CG66)</f>
        <v>0.30372971994560205</v>
      </c>
      <c r="BS65" s="47"/>
      <c r="BU65" s="49">
        <f>(Raw!C66)/((Raw!CC66*1000)^(1/3))</f>
        <v>148.33121941882342</v>
      </c>
      <c r="BV65" s="49">
        <f>(Raw!C66)/(Raw!CG66)</f>
        <v>0.30372971994560205</v>
      </c>
      <c r="BW65" s="49"/>
      <c r="BY65" s="51">
        <f>Raw!C66</f>
        <v>1291.4587692087</v>
      </c>
      <c r="BZ65" s="51">
        <f>Raw!BS66</f>
        <v>0.35299999999999998</v>
      </c>
      <c r="CA65" s="51"/>
      <c r="CG65" s="55"/>
      <c r="CH65" s="55" t="e">
        <f t="shared" si="42"/>
        <v>#N/A</v>
      </c>
      <c r="CI65" s="55" t="e">
        <f>CI3</f>
        <v>#N/A</v>
      </c>
      <c r="CK65" s="55"/>
      <c r="CL65" s="55" t="e">
        <f t="shared" si="43"/>
        <v>#N/A</v>
      </c>
      <c r="CM65" s="55" t="e">
        <f>CM3</f>
        <v>#N/A</v>
      </c>
      <c r="CO65" s="57"/>
      <c r="CP65" s="57" t="e">
        <f t="shared" si="44"/>
        <v>#N/A</v>
      </c>
      <c r="CQ65" s="57" t="e">
        <f>CQ3</f>
        <v>#N/A</v>
      </c>
      <c r="CS65" s="57"/>
      <c r="CT65" s="57" t="e">
        <f t="shared" si="45"/>
        <v>#N/A</v>
      </c>
      <c r="CU65" s="57" t="e">
        <f>CU3</f>
        <v>#N/A</v>
      </c>
      <c r="CW65" s="57"/>
      <c r="CX65" s="57" t="e">
        <f t="shared" si="46"/>
        <v>#N/A</v>
      </c>
      <c r="CY65" s="57" t="e">
        <f>CY3</f>
        <v>#N/A</v>
      </c>
      <c r="DA65" s="57"/>
      <c r="DB65" s="57" t="e">
        <f t="shared" si="47"/>
        <v>#N/A</v>
      </c>
      <c r="DC65" s="57" t="e">
        <f>DC3</f>
        <v>#N/A</v>
      </c>
      <c r="DE65" s="57"/>
      <c r="DF65" s="57" t="e">
        <f t="shared" si="48"/>
        <v>#N/A</v>
      </c>
      <c r="DG65" s="57" t="e">
        <f>DG3</f>
        <v>#N/A</v>
      </c>
      <c r="DI65" s="59">
        <f t="shared" si="75"/>
        <v>9460</v>
      </c>
      <c r="DJ65" s="59">
        <f t="shared" si="55"/>
        <v>9.4299485576070197</v>
      </c>
      <c r="DL65" s="25">
        <f t="shared" si="76"/>
        <v>9460</v>
      </c>
      <c r="DM65" s="25">
        <f t="shared" si="56"/>
        <v>10.839034876400593</v>
      </c>
      <c r="DO65" s="39">
        <f t="shared" si="57"/>
        <v>660</v>
      </c>
      <c r="DP65" s="39">
        <f t="shared" si="58"/>
        <v>2.4094117647058821</v>
      </c>
      <c r="DQ65" s="39">
        <f t="shared" si="59"/>
        <v>2.0272320783276232E-2</v>
      </c>
      <c r="DS65" s="39">
        <f t="shared" si="60"/>
        <v>50.269964412855643</v>
      </c>
      <c r="DT65" s="39">
        <f t="shared" si="61"/>
        <v>2.4094117647058821</v>
      </c>
      <c r="DU65" s="39">
        <f t="shared" si="62"/>
        <v>2.0272320783276232E-2</v>
      </c>
      <c r="DW65" s="39">
        <f t="shared" si="63"/>
        <v>148.33121941882342</v>
      </c>
      <c r="DX65" s="39">
        <f t="shared" si="64"/>
        <v>2.4094117647058821</v>
      </c>
      <c r="DY65" s="39">
        <f t="shared" si="65"/>
        <v>2.0272320783276232E-2</v>
      </c>
      <c r="EA65" s="61">
        <f>Raw!N66</f>
        <v>2.7340927510411999</v>
      </c>
      <c r="EB65" s="61">
        <f>Raw!O66</f>
        <v>0.31945118538447997</v>
      </c>
      <c r="EC65" s="61">
        <f>1/Raw!R66</f>
        <v>2.4094117647058821</v>
      </c>
      <c r="ED65" s="61">
        <f>1/(Raw!R66-Raw!S66)-1/(Raw!R66+Raw!S66)</f>
        <v>2.0272320783276232E-2</v>
      </c>
      <c r="EF65" s="62">
        <f>Raw!N66</f>
        <v>2.7340927510411999</v>
      </c>
      <c r="EG65" s="61">
        <f>Raw!O66</f>
        <v>0.31945118538447997</v>
      </c>
      <c r="EH65" s="61">
        <f>1/Raw!AB66</f>
        <v>2.56</v>
      </c>
      <c r="EI65" s="61">
        <f>1/(Raw!AB66-Raw!AC66)-1/(Raw!AB66+Raw!AC66)</f>
        <v>1.2306961912020702</v>
      </c>
      <c r="EK65" s="37">
        <f>Raw!CB66</f>
        <v>-12.924799999999999</v>
      </c>
      <c r="EL65" s="72">
        <f>(Raw!C66)/(Raw!CG66)</f>
        <v>0.30372971994560205</v>
      </c>
      <c r="EN65" s="37">
        <f>Raw!BS66</f>
        <v>0.35299999999999998</v>
      </c>
      <c r="EO65" s="72">
        <f>(Raw!C66)/(Raw!CG66)</f>
        <v>0.30372971994560205</v>
      </c>
      <c r="EQ65" s="64">
        <f>(Raw!C66)/((Raw!CC66*1000)^(1/3))</f>
        <v>148.33121941882342</v>
      </c>
      <c r="ER65" s="64">
        <f>Raw!BZ66</f>
        <v>402.44897961616499</v>
      </c>
      <c r="ET65" s="64">
        <f>Raw!BN66</f>
        <v>3.2576178892545302</v>
      </c>
      <c r="EU65" s="64">
        <f>Raw!BZ66</f>
        <v>402.44897961616499</v>
      </c>
      <c r="EW65" s="66">
        <f>Raw!AI66</f>
        <v>7.9113975182769402E-4</v>
      </c>
      <c r="EX65" s="66">
        <f>Raw!BZ66</f>
        <v>402.44897961616499</v>
      </c>
      <c r="EZ65" s="73">
        <f>Raw!AI66</f>
        <v>7.9113975182769402E-4</v>
      </c>
      <c r="FA65" s="66">
        <f>Raw!F66</f>
        <v>8.87298895670144E-2</v>
      </c>
      <c r="FB65" s="66">
        <f>Raw!G66</f>
        <v>4.3188182841973399E-2</v>
      </c>
      <c r="FD65" s="66">
        <f>(Raw!C66)/((Raw!CC66*1000)^(1/3))</f>
        <v>148.33121941882342</v>
      </c>
      <c r="FE65" s="66">
        <f>(Raw!BZ66)*(Raw!AI66)</f>
        <v>0.31839338585684146</v>
      </c>
      <c r="FG65" s="59">
        <f>Raw!CJ66</f>
        <v>354.42175371660102</v>
      </c>
      <c r="FH65" s="59">
        <f>Raw!BR66</f>
        <v>352.25700000000001</v>
      </c>
      <c r="FJ65" s="25">
        <f>Raw!CB66</f>
        <v>-12.924799999999999</v>
      </c>
      <c r="FK65" s="25">
        <f>(Raw!BR66)-(Raw!CJ66)</f>
        <v>-2.1647537166010125</v>
      </c>
      <c r="FM65" s="68" t="str">
        <f t="shared" si="77"/>
        <v xml:space="preserve"> </v>
      </c>
      <c r="FN65" s="68">
        <f>(Raw!C66)/((Raw!CC66*1000)^(1/3))</f>
        <v>148.33121941882342</v>
      </c>
      <c r="FO65" s="68">
        <f>(10^($FM$2*Raw!CB66))*(Raw!D66)</f>
        <v>6.7661888168456932E-2</v>
      </c>
      <c r="FP65" s="68">
        <f>(10^($FM$2*Raw!CB66))*(Raw!E66)</f>
        <v>2.7236316714082644E-2</v>
      </c>
      <c r="FR65" s="68" t="str">
        <f t="shared" si="78"/>
        <v xml:space="preserve"> </v>
      </c>
      <c r="FS65" s="74">
        <f>(Raw!C66)/((Raw!CC66*1000)^(1/3))</f>
        <v>148.33121941882342</v>
      </c>
      <c r="FT65" s="68">
        <f>(10^($FR$2*Raw!CB66))*(Raw!F66)</f>
        <v>0.11201369537152751</v>
      </c>
      <c r="FU65" s="68">
        <f>(10^($FR$2*Raw!CB66))*(Raw!G66)</f>
        <v>5.4521289050595834E-2</v>
      </c>
      <c r="FW65" s="68" t="str">
        <f t="shared" si="79"/>
        <v xml:space="preserve"> </v>
      </c>
      <c r="FX65" s="74">
        <f>(Raw!C66)/((Raw!CC66*1000)^(1/3))</f>
        <v>148.33121941882342</v>
      </c>
      <c r="FY65" s="74">
        <f>(10^($FW$2*Raw!CB66))*(Raw!BJ66)</f>
        <v>0.10762239868597916</v>
      </c>
      <c r="FZ65" s="74">
        <f>(10^($FW$2*Raw!CB66))*(Raw!BK66)</f>
        <v>5.6658190992063442E-2</v>
      </c>
      <c r="GB65" s="68" t="str">
        <f t="shared" si="80"/>
        <v xml:space="preserve"> </v>
      </c>
      <c r="GC65" s="74">
        <f>IF(  ( (10^($FR$2*Raw!CB66))*(Raw!BM66) )/( (10^($FR$2*Raw!CB66))*(Raw!BL66))&lt;0.9,(Raw!C66)/((Raw!CC66*1000)^(1/3)) )</f>
        <v>148.33121941882342</v>
      </c>
      <c r="GD65" s="74">
        <f>IF(  ( (10^($FR$2*Raw!CB66))*(Raw!BM66) )/( (10^($FR$2*Raw!CB66))*(Raw!BL66))&lt;0.9, (10^($GB$2*Raw!CB66))*(Raw!BL66) )</f>
        <v>13.338553211029087</v>
      </c>
      <c r="GE65" s="74">
        <f>IF( ( (10^($FR$2*Raw!CB66))*(Raw!BM66) )/( (10^($FR$2*Raw!CB66))*(Raw!BL66))&lt;0.9, (10^($FR$2*Raw!CB66))*(Raw!BM66) )</f>
        <v>11.295539842096494</v>
      </c>
      <c r="GG65" s="68" t="str">
        <f t="shared" si="81"/>
        <v xml:space="preserve"> </v>
      </c>
      <c r="GH65" s="74">
        <f>IF( ( (10^($GG$2*Raw!CB66))*(Raw!BO66) )/( (10^($GG$2*Raw!CB66))*(Raw!BN66))&lt;0.5,(Raw!C66)/((Raw!CC66*1000)^(1/3)))</f>
        <v>148.33121941882342</v>
      </c>
      <c r="GI65" s="74">
        <f>IF( ( (10^($GG$2*Raw!CB66))*(Raw!BO66) )/( (10^($GG$2*Raw!CB66))*(Raw!BN66))&lt;0.5,(10^($GG$2*Raw!CB66))*(Raw!BN66))</f>
        <v>4.0180929708872899</v>
      </c>
      <c r="GJ65" s="74">
        <f>IF( ( (10^($GG$2*Raw!CB66))*(Raw!BO66) )/( (10^($GG$2*Raw!CB66))*(Raw!BN66))&lt;0.5,(10^($GG$2*Raw!CB66))*(Raw!BO66))</f>
        <v>0.15852804837473441</v>
      </c>
      <c r="GL65">
        <f>(Raw!C66)/((Raw!CC66*1000)^(1/3))</f>
        <v>148.33121941882342</v>
      </c>
      <c r="GM65" s="75">
        <f>Raw!U66</f>
        <v>0.419921875</v>
      </c>
      <c r="GN65" s="75">
        <f>(LOG(Raw!CC66)+5)/25</f>
        <v>0.19278175742167472</v>
      </c>
      <c r="GO65">
        <f>(Raw!C66)/((Raw!CC66*1000)^(1/3))</f>
        <v>148.33121941882342</v>
      </c>
      <c r="GP65" s="75">
        <f>Raw!W66</f>
        <v>0.4296875</v>
      </c>
      <c r="GR65">
        <f>(Raw!C66)/((Raw!CC66*1000)^(1/3))</f>
        <v>148.33121941882342</v>
      </c>
      <c r="GS65" s="75">
        <f>Raw!AE66</f>
        <v>0.46875</v>
      </c>
      <c r="GU65">
        <f>(Raw!C66)/((Raw!CC66*1000)^(1/3))</f>
        <v>148.33121941882342</v>
      </c>
      <c r="GV65" s="75">
        <f>Raw!AG66</f>
        <v>0.56640625</v>
      </c>
      <c r="GX65">
        <f>(Raw!C66)/((Raw!CC66*1000)^(1/3))</f>
        <v>148.33121941882342</v>
      </c>
      <c r="GY65">
        <f>Raw!BQ66</f>
        <v>1.3</v>
      </c>
      <c r="HA65">
        <f>Raw!C66</f>
        <v>1291.4587692087</v>
      </c>
      <c r="HB65" s="75">
        <f>Raw!U66</f>
        <v>0.419921875</v>
      </c>
      <c r="HC65" s="4"/>
      <c r="HD65">
        <f>Raw!C66</f>
        <v>1291.4587692087</v>
      </c>
      <c r="HE65" s="75">
        <f>Raw!W66</f>
        <v>0.4296875</v>
      </c>
      <c r="HG65">
        <f>Raw!C66</f>
        <v>1291.4587692087</v>
      </c>
      <c r="HH65" s="75">
        <f>Raw!AE66</f>
        <v>0.46875</v>
      </c>
      <c r="HJ65">
        <f>Raw!C66</f>
        <v>1291.4587692087</v>
      </c>
      <c r="HK65" s="75">
        <f>Raw!AG66</f>
        <v>0.56640625</v>
      </c>
      <c r="HM65">
        <f>Raw!C66</f>
        <v>1291.4587692087</v>
      </c>
      <c r="HN65">
        <f>Raw!BQ66</f>
        <v>1.3</v>
      </c>
      <c r="HP65">
        <f>Raw!CC66*1000</f>
        <v>660</v>
      </c>
      <c r="HQ65">
        <f>Raw!N66</f>
        <v>2.7340927510411999</v>
      </c>
      <c r="HR65">
        <f>MIN(ABS(Raw!CB66)/100,0.3)</f>
        <v>0.129248</v>
      </c>
      <c r="HS65" t="str">
        <f>IF( Raw!CB66&gt;0,"@rgb(255,0,0)","@rgb(0,128,255)" )</f>
        <v>@rgb(0,128,255)</v>
      </c>
      <c r="HU65" t="str">
        <f t="shared" si="82"/>
        <v xml:space="preserve"> </v>
      </c>
      <c r="HV65" t="b">
        <f>IF(Raw!CC66&gt;7,(Raw!C66)/((Raw!CC66*1000)^(1/3)))</f>
        <v>0</v>
      </c>
      <c r="HW65" t="b">
        <f>IF(Raw!CC66&gt;7,(10^($FM$2*Raw!CB66))*(Raw!D66))</f>
        <v>0</v>
      </c>
      <c r="HX65" t="b">
        <f>IF(Raw!CC66&gt;7,(10^($HU$2*Raw!CB66))*(Raw!E66))</f>
        <v>0</v>
      </c>
      <c r="IA65" t="b">
        <f>IF(Raw!CC66&gt;7,(Raw!C66)/((Raw!CC66*1000)^(1/3)))</f>
        <v>0</v>
      </c>
      <c r="IB65" t="b">
        <f>IF(Raw!CC66&gt;7,(10^($HZ$2*Raw!CB66))*(Raw!F66))</f>
        <v>0</v>
      </c>
      <c r="IC65" t="b">
        <f>IF(Raw!CC66&gt;7,(10^($HZ$2*Raw!CB66))*(Raw!G66))</f>
        <v>0</v>
      </c>
      <c r="IF65" t="b">
        <f>IF(Raw!CC66&gt;7,(Raw!C66)/((Raw!CC66*1000)^(1/3)))</f>
        <v>0</v>
      </c>
      <c r="IG65" t="b">
        <f>IF(Raw!CC66&gt;7,(10^($IE$2*Raw!CB66))*(Raw!BJ66))</f>
        <v>0</v>
      </c>
      <c r="IH65" t="b">
        <f>IF(Raw!CC66&gt;7,(10^($IE$2*Raw!CB66))*(Raw!BK66))</f>
        <v>0</v>
      </c>
      <c r="IJ65" t="str">
        <f t="shared" si="83"/>
        <v xml:space="preserve"> </v>
      </c>
      <c r="IK65" t="b">
        <f>IF(Raw!CC66&gt;7,(Raw!C66)/((Raw!CC66*1000)^(1/3)))</f>
        <v>0</v>
      </c>
      <c r="IL65" t="b">
        <f>IF(Raw!CC66&gt;7,(10^($IJ$2*Raw!CB66))*(Raw!BL66))</f>
        <v>0</v>
      </c>
      <c r="IM65" t="b">
        <f>IF(Raw!CC66&gt;7,(10^($IJ$2*Raw!CB66))*(Raw!BM66))</f>
        <v>0</v>
      </c>
      <c r="IO65" t="str">
        <f t="shared" si="84"/>
        <v xml:space="preserve"> </v>
      </c>
      <c r="IP65" t="b">
        <f>IF(Raw!CC66&gt;7,(Raw!C66)/((Raw!CC66*1000)^(1/3)))</f>
        <v>0</v>
      </c>
      <c r="IQ65" t="b">
        <f>IF(Raw!CC66&gt;7,(10^($IO$2*Raw!CB66))*(Raw!BN66))</f>
        <v>0</v>
      </c>
      <c r="IR65" t="b">
        <f>IF(Raw!CC66&gt;7,(10^($IO$2*Raw!CB66))*(Raw!BO66))</f>
        <v>0</v>
      </c>
      <c r="IT65" s="68" t="str">
        <f t="shared" si="85"/>
        <v xml:space="preserve"> </v>
      </c>
      <c r="IU65" s="68">
        <f>IF(Raw!CC66&lt;3.5,(Raw!C66)/((Raw!CC66*1000)^(1/3)))</f>
        <v>148.33121941882342</v>
      </c>
      <c r="IV65" s="68">
        <f>IF(Raw!CC66&lt;3.5,(10^($IT$2*Raw!CB66))*(Raw!D66))</f>
        <v>6.7200330506175424E-2</v>
      </c>
      <c r="IW65" s="68">
        <f>IF(Raw!CC66&lt;3.5,(10^($IT$2*Raw!CB66))*(Raw!E66))</f>
        <v>2.7050523337456611E-2</v>
      </c>
      <c r="IY65" s="68" t="str">
        <f t="shared" si="86"/>
        <v xml:space="preserve"> </v>
      </c>
      <c r="IZ65" s="74">
        <f>IF(Raw!CC66&lt;3.5,(Raw!C66)/((Raw!CC66*1000)^(1/3)))</f>
        <v>148.33121941882342</v>
      </c>
      <c r="JA65" s="68">
        <f>IF(Raw!CC66&lt;3.5,(10^($IY$2*Raw!CB66))*(Raw!F66))</f>
        <v>0.1110841716851826</v>
      </c>
      <c r="JB65" s="68">
        <f>IF(Raw!CC66&lt;3.5,(10^($IY$2*Raw!CB66))*(Raw!G66))</f>
        <v>5.4068854824455052E-2</v>
      </c>
      <c r="JD65" s="68" t="str">
        <f t="shared" si="87"/>
        <v xml:space="preserve"> </v>
      </c>
      <c r="JE65" s="74">
        <f>IF(Raw!CC66&lt;3.5,(Raw!C66)/((Raw!CC66*1000)^(1/3)))</f>
        <v>148.33121941882342</v>
      </c>
      <c r="JF65" s="74">
        <f>IF(Raw!CC66&lt;3.5,(10^($JD$2*Raw!CB66))*(Raw!BJ66))</f>
        <v>0.11001882930351028</v>
      </c>
      <c r="JG65" s="74">
        <f>IF(Raw!CC66&lt;3.5,(10^($JD$2*Raw!CB66))*(Raw!BK66))</f>
        <v>5.7919800334403769E-2</v>
      </c>
      <c r="JI65" s="68" t="str">
        <f t="shared" si="88"/>
        <v xml:space="preserve"> </v>
      </c>
      <c r="JJ65" s="74">
        <f>IF( AND( Raw!CC66&lt;3.5, ( (10^($JI$2*Raw!CB66))*(Raw!BM66) )/( (10^($JI$2*Raw!CB66))*(Raw!BL66))&lt;0.9 ),(Raw!C66)/((Raw!CC66*1000)^(1/3)) )</f>
        <v>148.33121941882342</v>
      </c>
      <c r="JK65" s="74">
        <f>IF( AND( Raw!CC66&lt;3.5, ( (10^($JI$2*Raw!CB66))*(Raw!BM66) )/( (10^($JI$2*Raw!CB66))*(Raw!BL66))&lt;0.9 ), (10^($JI$2*Raw!CB66))*(Raw!BL66) )</f>
        <v>12.419073736177776</v>
      </c>
      <c r="JL65" s="74">
        <f>IF( AND( Raw!CC66&lt;3.5, ( (10^($JI$2*Raw!CB66))*(Raw!BM66) )/( (10^($JI$2*Raw!CB66))*(Raw!BL66))&lt;0.9 ), (10^($JI$2*Raw!CB66))*(Raw!BM66) )</f>
        <v>9.5217908934771724</v>
      </c>
      <c r="JN65" s="68" t="str">
        <f t="shared" si="89"/>
        <v xml:space="preserve"> </v>
      </c>
      <c r="JO65" s="74">
        <f>IF( AND( Raw!CC66&lt;3.5, ( (10^($JN$2*Raw!CB66))*(Raw!BO66) )/( (10^($JN$2*Raw!CB66))*(Raw!BN66))&lt;0.5 ),(Raw!C66)/((Raw!CC66*1000)^(1/3)))</f>
        <v>148.33121941882342</v>
      </c>
      <c r="JP65" s="74">
        <f>IF( AND( Raw!CC66&lt;3.5, ( (10^($JN$2*Raw!CB66))*(Raw!BO66) )/( (10^($JN$2*Raw!CB66))*(Raw!BN66))&lt;0.5 ),(10^($JN$2*Raw!CB66))*(Raw!BN66))</f>
        <v>3.3410749733055032</v>
      </c>
      <c r="JQ65" s="74">
        <f>IF( AND( Raw!CC66&lt;3.5, ( (10^($JN$2*Raw!CB66))*(Raw!BO66) )/( (10^($JN$2*Raw!CB66))*(Raw!BN66))&lt;0.5 ),(10^($JN$2*Raw!CB66))*(Raw!BO66))</f>
        <v>0.1318172821856905</v>
      </c>
      <c r="JS65">
        <v>8970</v>
      </c>
      <c r="JW65">
        <v>8970</v>
      </c>
      <c r="JX65">
        <v>5.1731817606858703</v>
      </c>
      <c r="JY65">
        <v>5.1731817606858703</v>
      </c>
      <c r="KA65">
        <v>8970</v>
      </c>
      <c r="KB65">
        <v>5.1731817606858703</v>
      </c>
      <c r="KC65">
        <v>5.1731817606858703</v>
      </c>
      <c r="KQ65">
        <f>Raw!CC66*1000</f>
        <v>660</v>
      </c>
      <c r="KR65">
        <f>Raw!N66</f>
        <v>2.7340927510411999</v>
      </c>
      <c r="KS65">
        <f>(1/ABS(Raw!BL66))*2</f>
        <v>0.17137742850818913</v>
      </c>
      <c r="KU65">
        <f>Raw!CC66*1000</f>
        <v>660</v>
      </c>
      <c r="KV65">
        <f>Raw!N66</f>
        <v>2.7340927510411999</v>
      </c>
      <c r="KW65">
        <f>MIN(1/ABS(Raw!BN66)/2,0.8)</f>
        <v>0.1534863869851904</v>
      </c>
      <c r="KY65">
        <f>Raw!CC66*1000</f>
        <v>660</v>
      </c>
      <c r="KZ65">
        <f>Raw!CP66</f>
        <v>2.62249604307465</v>
      </c>
      <c r="LA65">
        <f t="shared" si="66"/>
        <v>2.7340927510411999</v>
      </c>
      <c r="NJ65" s="76"/>
      <c r="NV65" s="76"/>
      <c r="OH65" s="76"/>
      <c r="OT65" s="76"/>
      <c r="PF65" s="76"/>
      <c r="PR65" s="76"/>
      <c r="QD65" s="76"/>
      <c r="QP65" s="76"/>
      <c r="RB65" s="76"/>
      <c r="RN65" s="76"/>
      <c r="RZ65" s="76"/>
      <c r="SL65" s="76"/>
      <c r="SX65" s="76"/>
      <c r="TJ65" s="76"/>
      <c r="TV65" s="76"/>
      <c r="UF65">
        <f>IF(Raw!CC66&lt;3.5,Raw!C66)</f>
        <v>1291.4587692087</v>
      </c>
      <c r="UK65" t="b">
        <f>IF(Raw!CC66&gt;7,Raw!C66)</f>
        <v>0</v>
      </c>
      <c r="UP65">
        <f>Raw!C66</f>
        <v>1291.4587692087</v>
      </c>
      <c r="UU65" t="str">
        <f t="shared" si="98"/>
        <v xml:space="preserve"> </v>
      </c>
      <c r="UV65" t="b">
        <f>IF(AND(Raw!BL66&lt;$UU$3,Raw!BL66&gt;$UU$4),(Raw!C66)/((Raw!CC66*1000)^(1/3)))</f>
        <v>0</v>
      </c>
      <c r="UW65" t="b">
        <f>IF(AND(Raw!BL66&lt;$UU$3,Raw!BL66&gt;$UU$4),(10^($UU$2*Raw!CB66))*(Raw!D66))</f>
        <v>0</v>
      </c>
      <c r="UX65" t="b">
        <f>IF(AND(Raw!BL66&lt;$UU$3,Raw!BL66&gt;$UU$4),(10^($FM$2*Raw!CB66))*(Raw!E66))</f>
        <v>0</v>
      </c>
      <c r="UZ65">
        <f>Raw!C66</f>
        <v>1291.4587692087</v>
      </c>
      <c r="VA65">
        <f>((LOG10(Raw!CC67))+ABS(LOG10(MIN(Raw!CC$3:$CC264)))+0.3)/5</f>
        <v>0.32648769198312111</v>
      </c>
      <c r="VB65">
        <f>Raw!BQ66</f>
        <v>1.3</v>
      </c>
      <c r="VE65">
        <f>(Raw!C66)/((Raw!CC66)^(1/2))</f>
        <v>1589.6758544023285</v>
      </c>
      <c r="VF65">
        <f>((LOG10(Raw!CC67))+ABS(LOG10(MIN(Raw!CC$3:$CC264)))+0.3)/5</f>
        <v>0.32648769198312111</v>
      </c>
      <c r="VG65">
        <f>Raw!BQ66</f>
        <v>1.3</v>
      </c>
      <c r="VK65">
        <f>(Raw!C66)/((Raw!CC66)^(1/2))</f>
        <v>1589.6758544023285</v>
      </c>
      <c r="VL65">
        <f>Raw!BZ66</f>
        <v>402.44897961616499</v>
      </c>
      <c r="VM65">
        <f>MIN(Raw!BL67/150,0.6)</f>
        <v>0.10833900626881933</v>
      </c>
      <c r="VO65">
        <f>(Raw!C66)/((Raw!CC66)^(1/2))</f>
        <v>1589.6758544023285</v>
      </c>
      <c r="VP65">
        <f>Raw!BZ66</f>
        <v>402.44897961616499</v>
      </c>
      <c r="VQ65">
        <f>MIN(Raw!BN67/50,0.6)</f>
        <v>8.1711799573069011E-2</v>
      </c>
      <c r="VS65">
        <f>(Raw!C66)/((Raw!CC66)^(1/2))</f>
        <v>1589.6758544023285</v>
      </c>
      <c r="VT65">
        <f>Raw!BZ66</f>
        <v>402.44897961616499</v>
      </c>
      <c r="VU65">
        <f>(LOG10(Raw!AS67)-LOG10(MIN(Raw!AS$3:AS$200)) + 0.1)/10</f>
        <v>0.22932883868749662</v>
      </c>
      <c r="VW65">
        <f>Raw!CB66</f>
        <v>-12.924799999999999</v>
      </c>
      <c r="VX65">
        <f>IF(ABS((Raw!BR66)-(Raw!CJ66))=343.0818,16.89,ABS((Raw!BR66)-(Raw!CJ66)))</f>
        <v>2.1647537166010125</v>
      </c>
      <c r="VY65">
        <f>(LOG10(Raw!C67)-LOG10(MIN(Raw!C$3:C$200)))/2</f>
        <v>0.44104367623584695</v>
      </c>
      <c r="WA65" s="78"/>
      <c r="WN65">
        <f t="shared" si="90"/>
        <v>12600</v>
      </c>
      <c r="WO65">
        <f t="shared" si="69"/>
        <v>0.53961484280104299</v>
      </c>
      <c r="WQ65">
        <f>Raw!BP66</f>
        <v>0.28999999999999998</v>
      </c>
      <c r="WR65">
        <f>Raw!BZ66</f>
        <v>402.44897961616499</v>
      </c>
      <c r="WT65">
        <f>Raw!N66</f>
        <v>2.7340927510411999</v>
      </c>
      <c r="WU65">
        <f>Raw!CP66</f>
        <v>2.62249604307465</v>
      </c>
      <c r="WV65">
        <f t="shared" si="70"/>
        <v>-0.11159670796654986</v>
      </c>
      <c r="WX65">
        <f>Raw!C66</f>
        <v>1291.4587692087</v>
      </c>
      <c r="WY65">
        <f>Raw!BP66</f>
        <v>0.28999999999999998</v>
      </c>
      <c r="WZ65">
        <f>((LOG10(Raw!CC67))+ABS(LOG10(MIN(Raw!CC$3:$CC264)))+0.3)/5</f>
        <v>0.32648769198312111</v>
      </c>
      <c r="XD65">
        <f t="shared" si="91"/>
        <v>12600</v>
      </c>
      <c r="XE65">
        <f t="shared" si="71"/>
        <v>5.9010888683250842E-2</v>
      </c>
      <c r="XG65">
        <f>(Raw!C66)/((Raw!CC66)^(1/2))</f>
        <v>1589.6758544023285</v>
      </c>
      <c r="XH65">
        <f>Raw!BP66</f>
        <v>0.28999999999999998</v>
      </c>
      <c r="XL65">
        <f t="shared" si="92"/>
        <v>12600</v>
      </c>
      <c r="XM65">
        <f t="shared" si="72"/>
        <v>0.31447884320986175</v>
      </c>
      <c r="XR65">
        <f>Raw!CB66</f>
        <v>-12.924799999999999</v>
      </c>
      <c r="XS65">
        <f>IF(ABS((Raw!BR66)-(Raw!CJ66))=343.0818,16.89,(Raw!BR66)-(Raw!CJ66))</f>
        <v>-2.1647537166010125</v>
      </c>
      <c r="XT65">
        <f>(LOG10(Raw!C67)-LOG10(MIN(Raw!C$3:C$200)))/2</f>
        <v>0.44104367623584695</v>
      </c>
      <c r="XW65">
        <f t="shared" si="93"/>
        <v>12600</v>
      </c>
      <c r="XX65">
        <f t="shared" si="73"/>
        <v>1.6453136578685408</v>
      </c>
      <c r="YC65">
        <v>1291.4587692087</v>
      </c>
      <c r="YD65">
        <f>Raw!CC66</f>
        <v>0.66</v>
      </c>
      <c r="YE65">
        <f>((LOG10(Raw!CC67))+ABS(LOG10(MIN(Raw!CC$3:$CC264)))+0.3)/5</f>
        <v>0.32648769198312111</v>
      </c>
      <c r="YF65">
        <v>7.0114290790161803E-3</v>
      </c>
      <c r="YG65">
        <v>2.1133020709804798E-3</v>
      </c>
      <c r="YH65">
        <v>6.9017616205898204E-4</v>
      </c>
      <c r="YI65">
        <v>2.2288732779872201E-4</v>
      </c>
      <c r="YJ65" s="10" t="s">
        <v>822</v>
      </c>
      <c r="YT65">
        <v>1291.4587692087</v>
      </c>
      <c r="YU65">
        <v>0.66</v>
      </c>
      <c r="YV65" s="79">
        <v>2.0182725378463501E-9</v>
      </c>
      <c r="ZE65">
        <v>1378.95754622309</v>
      </c>
      <c r="ZF65">
        <v>6.5019353622924603E-2</v>
      </c>
      <c r="ZK65">
        <f t="shared" si="94"/>
        <v>12620</v>
      </c>
      <c r="ZL65" s="81">
        <f t="shared" si="74"/>
        <v>13992.225107851911</v>
      </c>
    </row>
    <row r="66" spans="1:688">
      <c r="A66" s="37">
        <f>Raw!CC67*1000</f>
        <v>430</v>
      </c>
      <c r="B66" s="37">
        <f>Raw!N67</f>
        <v>6.4512789401236201</v>
      </c>
      <c r="C66" s="37">
        <f>Raw!O67</f>
        <v>2.1209949651250799E-2</v>
      </c>
      <c r="E66" s="37">
        <f>(Raw!C67)/((Raw!CC67*1000)^(1/2))</f>
        <v>118.61840775348278</v>
      </c>
      <c r="F66" s="37">
        <f>Raw!N67</f>
        <v>6.4512789401236201</v>
      </c>
      <c r="G66" s="37">
        <f>Raw!O67</f>
        <v>2.1209949651250799E-2</v>
      </c>
      <c r="I66" s="37">
        <f>(Raw!C67)/((Raw!CC67*1000)^(1/3))</f>
        <v>325.88434593408419</v>
      </c>
      <c r="J66" s="37">
        <f>Raw!N67</f>
        <v>6.4512789401236201</v>
      </c>
      <c r="K66" s="37">
        <f>Raw!O67</f>
        <v>2.1209949651250799E-2</v>
      </c>
      <c r="M66" s="39">
        <f>Raw!CC67*1000</f>
        <v>430</v>
      </c>
      <c r="N66" s="39">
        <f>1/(Raw!R67)</f>
        <v>6.4503937007874015</v>
      </c>
      <c r="O66" s="39">
        <f>IF(1/(Raw!R67-Raw!S67)-1/(Raw!R67+Raw!S67)&gt;0,1/(Raw!R67-Raw!S67)-1/(Raw!R67+Raw!S67),2)</f>
        <v>0.13016748835213221</v>
      </c>
      <c r="Q66" s="39">
        <f>(Raw!C67)/((Raw!CC67*1000)^(1/2))</f>
        <v>118.61840775348278</v>
      </c>
      <c r="R66" s="39">
        <f>1/(Raw!R67)</f>
        <v>6.4503937007874015</v>
      </c>
      <c r="S66" s="39">
        <f>IF(1/(Raw!R67-Raw!S67)-1/(Raw!R67+Raw!S67)&gt;0,1/(Raw!R67-Raw!S67)-1/(Raw!R67+Raw!S67),2)</f>
        <v>0.13016748835213221</v>
      </c>
      <c r="U66" s="39">
        <f>(Raw!C67)/((Raw!CC67*1000)^(1/3))</f>
        <v>325.88434593408419</v>
      </c>
      <c r="V66" s="39">
        <f>1/(Raw!R67)</f>
        <v>6.4503937007874015</v>
      </c>
      <c r="W66" s="39">
        <f>IF(1/(Raw!R67-Raw!S67)-1/(Raw!R67+Raw!S67)&gt;0,1/(Raw!R67-Raw!S67)-1/(Raw!R67+Raw!S67),2)</f>
        <v>0.13016748835213221</v>
      </c>
      <c r="Y66" s="41">
        <f>Raw!CC67*1000</f>
        <v>430</v>
      </c>
      <c r="Z66" s="41">
        <f>1/(Raw!AB67)</f>
        <v>6.8266666666666671</v>
      </c>
      <c r="AA66" s="41">
        <f>IF(1/(Raw!AB67-Raw!AC67)-1/(Raw!AB67+Raw!AC67)&gt;0,1/(Raw!AB67-Raw!AC67)-1/(Raw!AB67+Raw!AC67),5)</f>
        <v>1.7657518856542147</v>
      </c>
      <c r="AC66" s="41">
        <f>(Raw!C67)/((Raw!CC67*1000)^(1/2))</f>
        <v>118.61840775348278</v>
      </c>
      <c r="AD66" s="41">
        <f>1/(Raw!AB67)</f>
        <v>6.8266666666666671</v>
      </c>
      <c r="AE66" s="41">
        <f>IF(1/(Raw!AB67-Raw!AC67)-1/(Raw!AB67+Raw!AC67)&gt;0,1/(Raw!AB67-Raw!AC67)-1/(Raw!AB67+Raw!AC67),5)</f>
        <v>1.7657518856542147</v>
      </c>
      <c r="AG66" s="41">
        <f>(Raw!C67)/((Raw!CC67*1000)^(1/3))</f>
        <v>325.88434593408419</v>
      </c>
      <c r="AH66" s="41">
        <f>1/(Raw!AB67)</f>
        <v>6.8266666666666671</v>
      </c>
      <c r="AI66" s="41">
        <f>IF(1/(Raw!AB67-Raw!AC67)-1/(Raw!AB67+Raw!AC67)&gt;0,1/(Raw!AB67-Raw!AC67)-1/(Raw!AB67+Raw!AC67),5)</f>
        <v>1.7657518856542147</v>
      </c>
      <c r="AK66" s="43">
        <f>Raw!CC67*1000</f>
        <v>430</v>
      </c>
      <c r="AL66" s="43">
        <f>Raw!BL67</f>
        <v>16.250850940322898</v>
      </c>
      <c r="AM66" s="43">
        <f>Raw!BM67</f>
        <v>10.2015998369738</v>
      </c>
      <c r="AO66" s="43">
        <f>(Raw!C67)/((Raw!CC67*1000)^(1/2))</f>
        <v>118.61840775348278</v>
      </c>
      <c r="AP66" s="43">
        <f>Raw!BL67</f>
        <v>16.250850940322898</v>
      </c>
      <c r="AQ66" s="43">
        <f>Raw!BM67</f>
        <v>10.2015998369738</v>
      </c>
      <c r="AS66" s="43">
        <f>(Raw!C67)/((Raw!CC67*1000)^(1/3))</f>
        <v>325.88434593408419</v>
      </c>
      <c r="AT66" s="43">
        <f>Raw!BL67</f>
        <v>16.250850940322898</v>
      </c>
      <c r="AU66" s="43">
        <f>Raw!BM67</f>
        <v>10.2015998369738</v>
      </c>
      <c r="AW66" s="21">
        <f>Raw!CC67*1000</f>
        <v>430</v>
      </c>
      <c r="AX66" s="21">
        <f>Raw!BN67</f>
        <v>4.0855899786534504</v>
      </c>
      <c r="AY66" s="21">
        <f>Raw!BO67</f>
        <v>1.16134438404937</v>
      </c>
      <c r="BA66" s="21">
        <f>(Raw!C67)/((Raw!CC67*1000)^(1/2))</f>
        <v>118.61840775348278</v>
      </c>
      <c r="BB66" s="21">
        <f>Raw!BN67</f>
        <v>4.0855899786534504</v>
      </c>
      <c r="BC66" s="21">
        <f>Raw!BO67</f>
        <v>1.16134438404937</v>
      </c>
      <c r="BE66" s="21">
        <f>(Raw!C67)/((Raw!CC67*1000)^(1/3))</f>
        <v>325.88434593408419</v>
      </c>
      <c r="BF66" s="21">
        <f>Raw!BN67</f>
        <v>4.0855899786534504</v>
      </c>
      <c r="BG66" s="21">
        <f>Raw!BO67</f>
        <v>1.16134438404937</v>
      </c>
      <c r="BI66" s="46">
        <f>Raw!C67</f>
        <v>2459.72365580521</v>
      </c>
      <c r="BJ66" s="46">
        <f>(Raw!C67)/(Raw!CG67)</f>
        <v>0.30715829867697425</v>
      </c>
      <c r="BK66" s="46"/>
      <c r="BM66" s="47">
        <f>Raw!CC67*1000</f>
        <v>430</v>
      </c>
      <c r="BN66" s="47">
        <f>(Raw!C67)/(Raw!CG67)</f>
        <v>0.30715829867697425</v>
      </c>
      <c r="BO66" s="47"/>
      <c r="BQ66" s="46">
        <f>(Raw!C67)/((Raw!CC67*1000)^(1/2))</f>
        <v>118.61840775348278</v>
      </c>
      <c r="BR66" s="47">
        <f>(Raw!C67)/(Raw!CG67)</f>
        <v>0.30715829867697425</v>
      </c>
      <c r="BS66" s="47"/>
      <c r="BU66" s="49">
        <f>(Raw!C67)/((Raw!CC67*1000)^(1/3))</f>
        <v>325.88434593408419</v>
      </c>
      <c r="BV66" s="49">
        <f>(Raw!C67)/(Raw!CG67)</f>
        <v>0.30715829867697425</v>
      </c>
      <c r="BW66" s="49"/>
      <c r="BY66" s="51">
        <f>Raw!C67</f>
        <v>2459.72365580521</v>
      </c>
      <c r="BZ66" s="51">
        <f>Raw!BS67</f>
        <v>0.35299999999999998</v>
      </c>
      <c r="CA66" s="51"/>
      <c r="CG66" s="55"/>
      <c r="CH66" s="55" t="e">
        <f t="shared" si="42"/>
        <v>#N/A</v>
      </c>
      <c r="CI66" s="55" t="e">
        <f>CI3</f>
        <v>#N/A</v>
      </c>
      <c r="CK66" s="55"/>
      <c r="CL66" s="55" t="e">
        <f t="shared" si="43"/>
        <v>#N/A</v>
      </c>
      <c r="CM66" s="55" t="e">
        <f>CM3</f>
        <v>#N/A</v>
      </c>
      <c r="CO66" s="57"/>
      <c r="CP66" s="57" t="e">
        <f t="shared" si="44"/>
        <v>#N/A</v>
      </c>
      <c r="CQ66" s="57" t="e">
        <f>CQ3</f>
        <v>#N/A</v>
      </c>
      <c r="CS66" s="57"/>
      <c r="CT66" s="57" t="e">
        <f t="shared" si="45"/>
        <v>#N/A</v>
      </c>
      <c r="CU66" s="57" t="e">
        <f>CU3</f>
        <v>#N/A</v>
      </c>
      <c r="CW66" s="57"/>
      <c r="CX66" s="57" t="e">
        <f t="shared" si="46"/>
        <v>#N/A</v>
      </c>
      <c r="CY66" s="57" t="e">
        <f>CY3</f>
        <v>#N/A</v>
      </c>
      <c r="DA66" s="57"/>
      <c r="DB66" s="57" t="e">
        <f t="shared" si="47"/>
        <v>#N/A</v>
      </c>
      <c r="DC66" s="57" t="e">
        <f>DC3</f>
        <v>#N/A</v>
      </c>
      <c r="DE66" s="57"/>
      <c r="DF66" s="57" t="e">
        <f t="shared" si="48"/>
        <v>#N/A</v>
      </c>
      <c r="DG66" s="57" t="e">
        <f>DG3</f>
        <v>#N/A</v>
      </c>
      <c r="DI66" s="59">
        <f t="shared" si="75"/>
        <v>9610</v>
      </c>
      <c r="DJ66" s="59">
        <f t="shared" ref="DJ66:DJ97" si="99">10^((LOG10(DI66/1000/2)+2.58)/3.34)</f>
        <v>9.4744696250880143</v>
      </c>
      <c r="DL66" s="25">
        <f t="shared" si="76"/>
        <v>9610</v>
      </c>
      <c r="DM66" s="25">
        <f t="shared" ref="DM66:DM97" si="100">10^((LOG10(DI66/1000/2)+3.61)/4.14)</f>
        <v>10.8803011452744</v>
      </c>
      <c r="DO66" s="39">
        <f t="shared" ref="DO66:DO97" si="101">IF(O66&gt;0,M66)</f>
        <v>430</v>
      </c>
      <c r="DP66" s="39">
        <f t="shared" ref="DP66:DP97" si="102">IF(O66&gt;0,N66)</f>
        <v>6.4503937007874015</v>
      </c>
      <c r="DQ66" s="39">
        <f t="shared" ref="DQ66:DQ97" si="103">IF(O66&gt;0,O66)</f>
        <v>0.13016748835213221</v>
      </c>
      <c r="DS66" s="39">
        <f t="shared" ref="DS66:DS97" si="104">IF(S66&gt;0,Q66)</f>
        <v>118.61840775348278</v>
      </c>
      <c r="DT66" s="39">
        <f t="shared" ref="DT66:DT97" si="105">IF(S66&gt;0,R66)</f>
        <v>6.4503937007874015</v>
      </c>
      <c r="DU66" s="39">
        <f t="shared" ref="DU66:DU97" si="106">IF(S66&gt;0,S66)</f>
        <v>0.13016748835213221</v>
      </c>
      <c r="DW66" s="39">
        <f t="shared" ref="DW66:DW97" si="107">IF(W66&gt;0,U66)</f>
        <v>325.88434593408419</v>
      </c>
      <c r="DX66" s="39">
        <f t="shared" ref="DX66:DX97" si="108">IF(W66&gt;0,V66)</f>
        <v>6.4503937007874015</v>
      </c>
      <c r="DY66" s="39">
        <f t="shared" ref="DY66:DY97" si="109">IF(W66&gt;0,W66)</f>
        <v>0.13016748835213221</v>
      </c>
      <c r="EA66" s="61">
        <f>Raw!N67</f>
        <v>6.4512789401236201</v>
      </c>
      <c r="EB66" s="61">
        <f>Raw!O67</f>
        <v>2.1209949651250799E-2</v>
      </c>
      <c r="EC66" s="61">
        <f>1/Raw!R67</f>
        <v>6.4503937007874015</v>
      </c>
      <c r="ED66" s="61">
        <f>1/(Raw!R67-Raw!S67)-1/(Raw!R67+Raw!S67)</f>
        <v>0.13016748835213221</v>
      </c>
      <c r="EF66" s="62">
        <f>Raw!N67</f>
        <v>6.4512789401236201</v>
      </c>
      <c r="EG66" s="61">
        <f>Raw!O67</f>
        <v>2.1209949651250799E-2</v>
      </c>
      <c r="EH66" s="61">
        <f>1/Raw!AB67</f>
        <v>6.8266666666666671</v>
      </c>
      <c r="EI66" s="61">
        <f>1/(Raw!AB67-Raw!AC67)-1/(Raw!AB67+Raw!AC67)</f>
        <v>1.7657518856542147</v>
      </c>
      <c r="EK66" s="37">
        <f>Raw!CB67</f>
        <v>10.7986</v>
      </c>
      <c r="EL66" s="72">
        <f>(Raw!C67)/(Raw!CG67)</f>
        <v>0.30715829867697425</v>
      </c>
      <c r="EN66" s="37">
        <f>Raw!BS67</f>
        <v>0.35299999999999998</v>
      </c>
      <c r="EO66" s="72">
        <f>(Raw!C67)/(Raw!CG67)</f>
        <v>0.30715829867697425</v>
      </c>
      <c r="EQ66" s="64">
        <f>(Raw!C67)/((Raw!CC67*1000)^(1/3))</f>
        <v>325.88434593408419</v>
      </c>
      <c r="ER66" s="64">
        <f>Raw!BZ67</f>
        <v>727.755102157593</v>
      </c>
      <c r="ET66" s="64">
        <f>Raw!BN67</f>
        <v>4.0855899786534504</v>
      </c>
      <c r="EU66" s="64">
        <f>Raw!BZ67</f>
        <v>727.755102157593</v>
      </c>
      <c r="EW66" s="66">
        <f>Raw!AI67</f>
        <v>1.2311777355036101E-4</v>
      </c>
      <c r="EX66" s="66">
        <f>Raw!BZ67</f>
        <v>727.755102157593</v>
      </c>
      <c r="EZ66" s="73">
        <f>Raw!AI67</f>
        <v>1.2311777355036101E-4</v>
      </c>
      <c r="FA66" s="66">
        <f>Raw!F67</f>
        <v>0.104513724254125</v>
      </c>
      <c r="FB66" s="66">
        <f>Raw!G67</f>
        <v>2.2456470855803299E-2</v>
      </c>
      <c r="FD66" s="66">
        <f>(Raw!C67)/((Raw!CC67*1000)^(1/3))</f>
        <v>325.88434593408419</v>
      </c>
      <c r="FE66" s="66">
        <f>(Raw!BZ67)*(Raw!AI67)</f>
        <v>8.9599587867558381E-2</v>
      </c>
      <c r="FG66" s="59">
        <f>Raw!CJ67</f>
        <v>237.49618795203401</v>
      </c>
      <c r="FH66" s="59">
        <f>Raw!BR67</f>
        <v>237.12299999999999</v>
      </c>
      <c r="FJ66" s="25">
        <f>Raw!CB67</f>
        <v>10.7986</v>
      </c>
      <c r="FK66" s="25">
        <f>(Raw!BR67)-(Raw!CJ67)</f>
        <v>-0.37318795203401578</v>
      </c>
      <c r="FM66" s="68" t="str">
        <f t="shared" si="77"/>
        <v xml:space="preserve"> </v>
      </c>
      <c r="FN66" s="68">
        <f>(Raw!C67)/((Raw!CC67*1000)^(1/3))</f>
        <v>325.88434593408419</v>
      </c>
      <c r="FO66" s="68">
        <f>(10^($FM$2*Raw!CB67))*(Raw!D67)</f>
        <v>5.1982577974517323E-2</v>
      </c>
      <c r="FP66" s="68">
        <f>(10^($FM$2*Raw!CB67))*(Raw!E67)</f>
        <v>9.2487370050171516E-3</v>
      </c>
      <c r="FR66" s="68" t="str">
        <f t="shared" si="78"/>
        <v xml:space="preserve"> </v>
      </c>
      <c r="FS66" s="74">
        <f>(Raw!C67)/((Raw!CC67*1000)^(1/3))</f>
        <v>325.88434593408419</v>
      </c>
      <c r="FT66" s="68">
        <f>(10^($FR$2*Raw!CB67))*(Raw!F67)</f>
        <v>8.6024129328791513E-2</v>
      </c>
      <c r="FU66" s="68">
        <f>(10^($FR$2*Raw!CB67))*(Raw!G67)</f>
        <v>1.8483681133309296E-2</v>
      </c>
      <c r="FW66" s="68" t="str">
        <f t="shared" si="79"/>
        <v xml:space="preserve"> </v>
      </c>
      <c r="FX66" s="74">
        <f>(Raw!C67)/((Raw!CC67*1000)^(1/3))</f>
        <v>325.88434593408419</v>
      </c>
      <c r="FY66" s="74">
        <f>(10^($FW$2*Raw!CB67))*(Raw!BJ67)</f>
        <v>7.5532129545647142E-2</v>
      </c>
      <c r="FZ66" s="74">
        <f>(10^($FW$2*Raw!CB67))*(Raw!BK67)</f>
        <v>4.2406712354535428E-2</v>
      </c>
      <c r="GB66" s="68" t="str">
        <f t="shared" si="80"/>
        <v xml:space="preserve"> </v>
      </c>
      <c r="GC66" s="74">
        <f>IF(  ( (10^($FR$2*Raw!CB67))*(Raw!BM67) )/( (10^($FR$2*Raw!CB67))*(Raw!BL67))&lt;0.9,(Raw!C67)/((Raw!CC67*1000)^(1/3)) )</f>
        <v>325.88434593408419</v>
      </c>
      <c r="GD66" s="74">
        <f>IF(  ( (10^($FR$2*Raw!CB67))*(Raw!BM67) )/( (10^($FR$2*Raw!CB67))*(Raw!BL67))&lt;0.9, (10^($GB$2*Raw!CB67))*(Raw!BL67) )</f>
        <v>14.534175259136296</v>
      </c>
      <c r="GE66" s="74">
        <f>IF( ( (10^($FR$2*Raw!CB67))*(Raw!BM67) )/( (10^($FR$2*Raw!CB67))*(Raw!BL67))&lt;0.9, (10^($FR$2*Raw!CB67))*(Raw!BM67) )</f>
        <v>8.3968277850530786</v>
      </c>
      <c r="GG66" s="68" t="str">
        <f t="shared" si="81"/>
        <v xml:space="preserve"> </v>
      </c>
      <c r="GH66" s="74">
        <f>IF( ( (10^($GG$2*Raw!CB67))*(Raw!BO67) )/( (10^($GG$2*Raw!CB67))*(Raw!BN67))&lt;0.5,(Raw!C67)/((Raw!CC67*1000)^(1/3)))</f>
        <v>325.88434593408419</v>
      </c>
      <c r="GI66" s="74">
        <f>IF( ( (10^($GG$2*Raw!CB67))*(Raw!BO67) )/( (10^($GG$2*Raw!CB67))*(Raw!BN67))&lt;0.5,(10^($GG$2*Raw!CB67))*(Raw!BN67))</f>
        <v>3.4286618060284808</v>
      </c>
      <c r="GJ66" s="74">
        <f>IF( ( (10^($GG$2*Raw!CB67))*(Raw!BO67) )/( (10^($GG$2*Raw!CB67))*(Raw!BN67))&lt;0.5,(10^($GG$2*Raw!CB67))*(Raw!BO67))</f>
        <v>0.9746100695469464</v>
      </c>
      <c r="GL66">
        <f>(Raw!C67)/((Raw!CC67*1000)^(1/3))</f>
        <v>325.88434593408419</v>
      </c>
      <c r="GM66" s="75">
        <f>Raw!U67</f>
        <v>0.16845703125</v>
      </c>
      <c r="GN66" s="75">
        <f>(LOG(Raw!CC67)+5)/25</f>
        <v>0.18533873822318345</v>
      </c>
      <c r="GO66">
        <f>(Raw!C67)/((Raw!CC67*1000)^(1/3))</f>
        <v>325.88434593408419</v>
      </c>
      <c r="GP66" s="75">
        <f>Raw!W67</f>
        <v>0.1806640625</v>
      </c>
      <c r="GR66">
        <f>(Raw!C67)/((Raw!CC67*1000)^(1/3))</f>
        <v>325.88434593408419</v>
      </c>
      <c r="GS66" s="75">
        <f>Raw!AE67</f>
        <v>0.185546875</v>
      </c>
      <c r="GU66">
        <f>(Raw!C67)/((Raw!CC67*1000)^(1/3))</f>
        <v>325.88434593408419</v>
      </c>
      <c r="GV66" s="75">
        <f>Raw!AG67</f>
        <v>0.41015625</v>
      </c>
      <c r="GX66">
        <f>(Raw!C67)/((Raw!CC67*1000)^(1/3))</f>
        <v>325.88434593408419</v>
      </c>
      <c r="GY66">
        <f>Raw!BQ67</f>
        <v>1.1000000000000001</v>
      </c>
      <c r="HA66">
        <f>Raw!C67</f>
        <v>2459.72365580521</v>
      </c>
      <c r="HB66" s="75">
        <f>Raw!U67</f>
        <v>0.16845703125</v>
      </c>
      <c r="HC66" s="4"/>
      <c r="HD66">
        <f>Raw!C67</f>
        <v>2459.72365580521</v>
      </c>
      <c r="HE66" s="75">
        <f>Raw!W67</f>
        <v>0.1806640625</v>
      </c>
      <c r="HG66">
        <f>Raw!C67</f>
        <v>2459.72365580521</v>
      </c>
      <c r="HH66" s="75">
        <f>Raw!AE67</f>
        <v>0.185546875</v>
      </c>
      <c r="HJ66">
        <f>Raw!C67</f>
        <v>2459.72365580521</v>
      </c>
      <c r="HK66" s="75">
        <f>Raw!AG67</f>
        <v>0.41015625</v>
      </c>
      <c r="HM66">
        <f>Raw!C67</f>
        <v>2459.72365580521</v>
      </c>
      <c r="HN66">
        <f>Raw!BQ67</f>
        <v>1.1000000000000001</v>
      </c>
      <c r="HP66">
        <f>Raw!CC67*1000</f>
        <v>430</v>
      </c>
      <c r="HQ66">
        <f>Raw!N67</f>
        <v>6.4512789401236201</v>
      </c>
      <c r="HR66">
        <f>MIN(ABS(Raw!CB67)/100,0.3)</f>
        <v>0.107986</v>
      </c>
      <c r="HS66" t="str">
        <f>IF( Raw!CB67&gt;0,"@rgb(255,0,0)","@rgb(0,128,255)" )</f>
        <v>@rgb(255,0,0)</v>
      </c>
      <c r="HU66" t="str">
        <f t="shared" si="82"/>
        <v xml:space="preserve"> </v>
      </c>
      <c r="HV66" t="b">
        <f>IF(Raw!CC67&gt;7,(Raw!C67)/((Raw!CC67*1000)^(1/3)))</f>
        <v>0</v>
      </c>
      <c r="HW66" t="b">
        <f>IF(Raw!CC67&gt;7,(10^($FM$2*Raw!CB67))*(Raw!D67))</f>
        <v>0</v>
      </c>
      <c r="HX66" t="b">
        <f>IF(Raw!CC67&gt;7,(10^($HU$2*Raw!CB67))*(Raw!E67))</f>
        <v>0</v>
      </c>
      <c r="IA66" t="b">
        <f>IF(Raw!CC67&gt;7,(Raw!C67)/((Raw!CC67*1000)^(1/3)))</f>
        <v>0</v>
      </c>
      <c r="IB66" t="b">
        <f>IF(Raw!CC67&gt;7,(10^($HZ$2*Raw!CB67))*(Raw!F67))</f>
        <v>0</v>
      </c>
      <c r="IC66" t="b">
        <f>IF(Raw!CC67&gt;7,(10^($HZ$2*Raw!CB67))*(Raw!G67))</f>
        <v>0</v>
      </c>
      <c r="IF66" t="b">
        <f>IF(Raw!CC67&gt;7,(Raw!C67)/((Raw!CC67*1000)^(1/3)))</f>
        <v>0</v>
      </c>
      <c r="IG66" t="b">
        <f>IF(Raw!CC67&gt;7,(10^($IE$2*Raw!CB67))*(Raw!BJ67))</f>
        <v>0</v>
      </c>
      <c r="IH66" t="b">
        <f>IF(Raw!CC67&gt;7,(10^($IE$2*Raw!CB67))*(Raw!BK67))</f>
        <v>0</v>
      </c>
      <c r="IJ66" t="str">
        <f t="shared" si="83"/>
        <v xml:space="preserve"> </v>
      </c>
      <c r="IK66" t="b">
        <f>IF(Raw!CC67&gt;7,(Raw!C67)/((Raw!CC67*1000)^(1/3)))</f>
        <v>0</v>
      </c>
      <c r="IL66" t="b">
        <f>IF(Raw!CC67&gt;7,(10^($IJ$2*Raw!CB67))*(Raw!BL67))</f>
        <v>0</v>
      </c>
      <c r="IM66" t="b">
        <f>IF(Raw!CC67&gt;7,(10^($IJ$2*Raw!CB67))*(Raw!BM67))</f>
        <v>0</v>
      </c>
      <c r="IO66" t="str">
        <f t="shared" si="84"/>
        <v xml:space="preserve"> </v>
      </c>
      <c r="IP66" t="b">
        <f>IF(Raw!CC67&gt;7,(Raw!C67)/((Raw!CC67*1000)^(1/3)))</f>
        <v>0</v>
      </c>
      <c r="IQ66" t="b">
        <f>IF(Raw!CC67&gt;7,(10^($IO$2*Raw!CB67))*(Raw!BN67))</f>
        <v>0</v>
      </c>
      <c r="IR66" t="b">
        <f>IF(Raw!CC67&gt;7,(10^($IO$2*Raw!CB67))*(Raw!BO67))</f>
        <v>0</v>
      </c>
      <c r="IT66" s="68" t="str">
        <f t="shared" si="85"/>
        <v xml:space="preserve"> </v>
      </c>
      <c r="IU66" s="68">
        <f>IF(Raw!CC67&lt;3.5,(Raw!C67)/((Raw!CC67*1000)^(1/3)))</f>
        <v>325.88434593408419</v>
      </c>
      <c r="IV66" s="68">
        <f>IF(Raw!CC67&lt;3.5,(10^($IT$2*Raw!CB67))*(Raw!D67))</f>
        <v>5.2280711780018994E-2</v>
      </c>
      <c r="IW66" s="68">
        <f>IF(Raw!CC67&lt;3.5,(10^($IT$2*Raw!CB67))*(Raw!E67))</f>
        <v>9.3017809529479696E-3</v>
      </c>
      <c r="IY66" s="68" t="str">
        <f t="shared" si="86"/>
        <v xml:space="preserve"> </v>
      </c>
      <c r="IZ66" s="74">
        <f>IF(Raw!CC67&lt;3.5,(Raw!C67)/((Raw!CC67*1000)^(1/3)))</f>
        <v>325.88434593408419</v>
      </c>
      <c r="JA66" s="68">
        <f>IF(Raw!CC67&lt;3.5,(10^($IY$2*Raw!CB67))*(Raw!F67))</f>
        <v>8.6625128871111137E-2</v>
      </c>
      <c r="JB66" s="68">
        <f>IF(Raw!CC67&lt;3.5,(10^($IY$2*Raw!CB67))*(Raw!G67))</f>
        <v>1.8612815644616497E-2</v>
      </c>
      <c r="JD66" s="68" t="str">
        <f t="shared" si="87"/>
        <v xml:space="preserve"> </v>
      </c>
      <c r="JE66" s="74">
        <f>IF(Raw!CC67&lt;3.5,(Raw!C67)/((Raw!CC67*1000)^(1/3)))</f>
        <v>325.88434593408419</v>
      </c>
      <c r="JF66" s="74">
        <f>IF(Raw!CC67&lt;3.5,(10^($JD$2*Raw!CB67))*(Raw!BJ67))</f>
        <v>7.4155055679179169E-2</v>
      </c>
      <c r="JG66" s="74">
        <f>IF(Raw!CC67&lt;3.5,(10^($JD$2*Raw!CB67))*(Raw!BK67))</f>
        <v>4.1633568849942952E-2</v>
      </c>
      <c r="JI66" s="68" t="str">
        <f t="shared" si="88"/>
        <v xml:space="preserve"> </v>
      </c>
      <c r="JJ66" s="74">
        <f>IF( AND( Raw!CC67&lt;3.5, ( (10^($JI$2*Raw!CB67))*(Raw!BM67) )/( (10^($JI$2*Raw!CB67))*(Raw!BL67))&lt;0.9 ),(Raw!C67)/((Raw!CC67*1000)^(1/3)) )</f>
        <v>325.88434593408419</v>
      </c>
      <c r="JK66" s="74">
        <f>IF( AND( Raw!CC67&lt;3.5, ( (10^($JI$2*Raw!CB67))*(Raw!BM67) )/( (10^($JI$2*Raw!CB67))*(Raw!BL67))&lt;0.9 ), (10^($JI$2*Raw!CB67))*(Raw!BL67) )</f>
        <v>15.427907729449904</v>
      </c>
      <c r="JL66" s="74">
        <f>IF( AND( Raw!CC67&lt;3.5, ( (10^($JI$2*Raw!CB67))*(Raw!BM67) )/( (10^($JI$2*Raw!CB67))*(Raw!BL67))&lt;0.9 ), (10^($JI$2*Raw!CB67))*(Raw!BM67) )</f>
        <v>9.6849907463661538</v>
      </c>
      <c r="JN66" s="68" t="str">
        <f t="shared" si="89"/>
        <v xml:space="preserve"> </v>
      </c>
      <c r="JO66" s="74">
        <f>IF( AND( Raw!CC67&lt;3.5, ( (10^($JN$2*Raw!CB67))*(Raw!BO67) )/( (10^($JN$2*Raw!CB67))*(Raw!BN67))&lt;0.5 ),(Raw!C67)/((Raw!CC67*1000)^(1/3)))</f>
        <v>325.88434593408419</v>
      </c>
      <c r="JP66" s="74">
        <f>IF( AND( Raw!CC67&lt;3.5, ( (10^($JN$2*Raw!CB67))*(Raw!BO67) )/( (10^($JN$2*Raw!CB67))*(Raw!BN67))&lt;0.5 ),(10^($JN$2*Raw!CB67))*(Raw!BN67))</f>
        <v>4.0001471679281728</v>
      </c>
      <c r="JQ66" s="74">
        <f>IF( AND( Raw!CC67&lt;3.5, ( (10^($JN$2*Raw!CB67))*(Raw!BO67) )/( (10^($JN$2*Raw!CB67))*(Raw!BN67))&lt;0.5 ),(10^($JN$2*Raw!CB67))*(Raw!BO67))</f>
        <v>1.1370569423551111</v>
      </c>
      <c r="JS66">
        <v>3150</v>
      </c>
      <c r="JW66">
        <v>3150</v>
      </c>
      <c r="JX66">
        <v>5.61095890410959</v>
      </c>
      <c r="JY66">
        <v>5.61095890410959</v>
      </c>
      <c r="KA66">
        <v>3150</v>
      </c>
      <c r="KB66">
        <v>5.61095890410959</v>
      </c>
      <c r="KC66">
        <v>5.61095890410959</v>
      </c>
      <c r="KQ66">
        <f>Raw!CC67*1000</f>
        <v>430</v>
      </c>
      <c r="KR66">
        <f>Raw!N67</f>
        <v>6.4512789401236201</v>
      </c>
      <c r="KS66">
        <f>(1/ABS(Raw!BL67))*2</f>
        <v>0.12307047842260627</v>
      </c>
      <c r="KU66">
        <f>Raw!CC67*1000</f>
        <v>430</v>
      </c>
      <c r="KV66">
        <f>Raw!N67</f>
        <v>6.4512789401236201</v>
      </c>
      <c r="KW66">
        <f>MIN(1/ABS(Raw!BN67)/2,0.8)</f>
        <v>0.12238134580621635</v>
      </c>
      <c r="KY66">
        <f>Raw!CC67*1000</f>
        <v>430</v>
      </c>
      <c r="KZ66">
        <f>Raw!CP67</f>
        <v>6.6863472745625501</v>
      </c>
      <c r="LA66">
        <f t="shared" ref="LA66:LA97" si="110">KV66</f>
        <v>6.4512789401236201</v>
      </c>
      <c r="NJ66" s="76"/>
      <c r="NV66" s="76"/>
      <c r="OH66" s="76"/>
      <c r="OT66" s="76"/>
      <c r="PF66" s="76"/>
      <c r="PR66" s="76"/>
      <c r="QD66" s="76"/>
      <c r="QP66" s="76"/>
      <c r="RB66" s="76"/>
      <c r="RN66" s="76"/>
      <c r="RZ66" s="76"/>
      <c r="SL66" s="76"/>
      <c r="SX66" s="76"/>
      <c r="TJ66" s="76"/>
      <c r="TV66" s="76"/>
      <c r="UF66">
        <f>IF(Raw!CC67&lt;3.5,Raw!C67)</f>
        <v>2459.72365580521</v>
      </c>
      <c r="UK66" t="b">
        <f>IF(Raw!CC67&gt;7,Raw!C67)</f>
        <v>0</v>
      </c>
      <c r="UP66">
        <f>Raw!C67</f>
        <v>2459.72365580521</v>
      </c>
      <c r="UU66" t="str">
        <f t="shared" si="98"/>
        <v xml:space="preserve"> </v>
      </c>
      <c r="UV66">
        <f>IF(AND(Raw!BL67&lt;$UU$3,Raw!BL67&gt;$UU$4),(Raw!C67)/((Raw!CC67*1000)^(1/3)))</f>
        <v>325.88434593408419</v>
      </c>
      <c r="UW66">
        <f>IF(AND(Raw!BL67&lt;$UU$3,Raw!BL67&gt;$UU$4),(10^($UU$2*Raw!CB67))*(Raw!D67))</f>
        <v>5.1982577974517323E-2</v>
      </c>
      <c r="UX66">
        <f>IF(AND(Raw!BL67&lt;$UU$3,Raw!BL67&gt;$UU$4),(10^($FM$2*Raw!CB67))*(Raw!E67))</f>
        <v>9.2487370050171516E-3</v>
      </c>
      <c r="UZ66">
        <f>Raw!C67</f>
        <v>2459.72365580521</v>
      </c>
      <c r="VA66">
        <f>((LOG10(Raw!CC68))+ABS(LOG10(MIN(Raw!CC$3:$CC265)))+0.3)/5</f>
        <v>0.32648769198312111</v>
      </c>
      <c r="VB66">
        <f>Raw!BQ67</f>
        <v>1.1000000000000001</v>
      </c>
      <c r="VE66">
        <f>(Raw!C67)/((Raw!CC67)^(1/2))</f>
        <v>3751.0434092358228</v>
      </c>
      <c r="VF66">
        <f>((LOG10(Raw!CC68))+ABS(LOG10(MIN(Raw!CC$3:$CC265)))+0.3)/5</f>
        <v>0.32648769198312111</v>
      </c>
      <c r="VG66">
        <f>Raw!BQ67</f>
        <v>1.1000000000000001</v>
      </c>
      <c r="VK66">
        <f>(Raw!C67)/((Raw!CC67)^(1/2))</f>
        <v>3751.0434092358228</v>
      </c>
      <c r="VL66">
        <f>Raw!BZ67</f>
        <v>727.755102157593</v>
      </c>
      <c r="VM66">
        <f>MIN(Raw!BL68/150,0.6)</f>
        <v>0.19359532497186932</v>
      </c>
      <c r="VO66">
        <f>(Raw!C67)/((Raw!CC67)^(1/2))</f>
        <v>3751.0434092358228</v>
      </c>
      <c r="VP66">
        <f>Raw!BZ67</f>
        <v>727.755102157593</v>
      </c>
      <c r="VQ66">
        <f>MIN(Raw!BN68/50,0.6)</f>
        <v>0.1580115584200476</v>
      </c>
      <c r="VS66">
        <f>(Raw!C67)/((Raw!CC67)^(1/2))</f>
        <v>3751.0434092358228</v>
      </c>
      <c r="VT66">
        <f>Raw!BZ67</f>
        <v>727.755102157593</v>
      </c>
      <c r="VU66">
        <f>(LOG10(Raw!AS68)-LOG10(MIN(Raw!AS$3:AS$200)) + 0.1)/10</f>
        <v>0.17762017500714483</v>
      </c>
      <c r="VW66">
        <f>Raw!CB67</f>
        <v>10.7986</v>
      </c>
      <c r="VX66">
        <f>IF(ABS((Raw!BR67)-(Raw!CJ67))=343.0818,16.89,ABS((Raw!BR67)-(Raw!CJ67)))</f>
        <v>0.37318795203401578</v>
      </c>
      <c r="VY66">
        <f>(LOG10(Raw!C68)-LOG10(MIN(Raw!C$3:C$200)))/2</f>
        <v>7.7268987977390235E-3</v>
      </c>
      <c r="WA66" s="78"/>
      <c r="WN66">
        <f t="shared" si="90"/>
        <v>12800</v>
      </c>
      <c r="WO66">
        <f t="shared" ref="WO66:WO97" si="111">$WM$3+$WM$5*EXP(-WN66/$WM$7)</f>
        <v>0.53699850718250008</v>
      </c>
      <c r="WQ66">
        <f>Raw!BP67</f>
        <v>9.7000000000000003E-2</v>
      </c>
      <c r="WR66">
        <f>Raw!BZ67</f>
        <v>727.755102157593</v>
      </c>
      <c r="WT66">
        <f>Raw!N67</f>
        <v>6.4512789401236201</v>
      </c>
      <c r="WU66">
        <f>Raw!CP67</f>
        <v>6.6863472745625501</v>
      </c>
      <c r="WV66">
        <f t="shared" ref="WV66:WV97" si="112">WU66-WT66</f>
        <v>0.23506833443892994</v>
      </c>
      <c r="WX66">
        <f>Raw!C67</f>
        <v>2459.72365580521</v>
      </c>
      <c r="WY66">
        <f>Raw!BP67</f>
        <v>9.7000000000000003E-2</v>
      </c>
      <c r="WZ66">
        <f>((LOG10(Raw!CC68))+ABS(LOG10(MIN(Raw!CC$3:$CC265)))+0.3)/5</f>
        <v>0.32648769198312111</v>
      </c>
      <c r="XD66">
        <f t="shared" si="91"/>
        <v>12800</v>
      </c>
      <c r="XE66">
        <f t="shared" ref="XE66:XE97" si="113">$XC$3+$XC$5*EXP(-XD66/$XC$7)</f>
        <v>5.9010661929291622E-2</v>
      </c>
      <c r="XG66">
        <f>(Raw!C67)/((Raw!CC67)^(1/2))</f>
        <v>3751.0434092358228</v>
      </c>
      <c r="XH66">
        <f>Raw!BP67</f>
        <v>9.7000000000000003E-2</v>
      </c>
      <c r="XL66">
        <f t="shared" si="92"/>
        <v>12800</v>
      </c>
      <c r="XM66">
        <f t="shared" ref="XM66:XM97" si="114">$XK$3+$XK$5*EXP(-XL66/$XK$7)</f>
        <v>0.31391679079631485</v>
      </c>
      <c r="XR66">
        <f>Raw!CB67</f>
        <v>10.7986</v>
      </c>
      <c r="XS66">
        <f>IF(ABS((Raw!BR67)-(Raw!CJ67))=343.0818,16.89,(Raw!BR67)-(Raw!CJ67))</f>
        <v>-0.37318795203401578</v>
      </c>
      <c r="XT66">
        <f>(LOG10(Raw!C68)-LOG10(MIN(Raw!C$3:C$200)))/2</f>
        <v>7.7268987977390235E-3</v>
      </c>
      <c r="XW66">
        <f t="shared" si="93"/>
        <v>12800</v>
      </c>
      <c r="XX66">
        <f t="shared" ref="XX66:XX97" si="115">$XV$3+$XV$5*EXP(-XW66/$XV$7)</f>
        <v>1.6181253458993714</v>
      </c>
      <c r="YC66">
        <v>2459.72365580521</v>
      </c>
      <c r="YD66">
        <f>Raw!CC67</f>
        <v>0.43</v>
      </c>
      <c r="YE66">
        <f>((LOG10(Raw!CC68))+ABS(LOG10(MIN(Raw!CC$3:$CC265)))+0.3)/5</f>
        <v>0.32648769198312111</v>
      </c>
      <c r="YF66">
        <v>1.0000385584240301</v>
      </c>
      <c r="YG66">
        <v>0.14536062926153501</v>
      </c>
      <c r="YH66">
        <v>2.5624654138975599E-2</v>
      </c>
      <c r="YI66">
        <v>4.8508254424282403E-3</v>
      </c>
      <c r="YJ66">
        <v>7.9603443187047302E-4</v>
      </c>
      <c r="YT66">
        <v>2459.72365580521</v>
      </c>
      <c r="YU66">
        <v>0.43</v>
      </c>
      <c r="YV66" s="79">
        <v>-1.0849426569511499E-8</v>
      </c>
      <c r="ZE66">
        <v>4383.9293287743903</v>
      </c>
      <c r="ZF66">
        <v>0.128154837021071</v>
      </c>
      <c r="ZK66">
        <f t="shared" si="94"/>
        <v>12820</v>
      </c>
      <c r="ZL66" s="81">
        <f t="shared" ref="ZL66:ZL96" si="116">10^($ZJ$3+$ZJ$5*LOG10(ZK66))</f>
        <v>14064.783349285912</v>
      </c>
    </row>
    <row r="67" spans="1:688">
      <c r="A67" s="37">
        <f>Raw!CC68*1000</f>
        <v>430</v>
      </c>
      <c r="B67" s="37">
        <f>Raw!N68</f>
        <v>4.7988962636460704</v>
      </c>
      <c r="C67" s="37">
        <f>Raw!O68</f>
        <v>0.12966408627369799</v>
      </c>
      <c r="E67" s="37">
        <f>(Raw!C68)/((Raw!CC68*1000)^(1/2))</f>
        <v>16.125698485720751</v>
      </c>
      <c r="F67" s="37">
        <f>Raw!N68</f>
        <v>4.7988962636460704</v>
      </c>
      <c r="G67" s="37">
        <f>Raw!O68</f>
        <v>0.12966408627369799</v>
      </c>
      <c r="I67" s="37">
        <f>(Raw!C68)/((Raw!CC68*1000)^(1/3))</f>
        <v>44.302674460702008</v>
      </c>
      <c r="J67" s="37">
        <f>Raw!N68</f>
        <v>4.7988962636460704</v>
      </c>
      <c r="K67" s="37">
        <f>Raw!O68</f>
        <v>0.12966408627369799</v>
      </c>
      <c r="M67" s="39">
        <f>Raw!CC68*1000</f>
        <v>430</v>
      </c>
      <c r="N67" s="39">
        <f>1/(Raw!R68)</f>
        <v>6.0235294117647058</v>
      </c>
      <c r="O67" s="39">
        <f>IF(1/(Raw!R68-Raw!S68)-1/(Raw!R68+Raw!S68)&gt;0,1/(Raw!R68-Raw!S68)-1/(Raw!R68+Raw!S68),2)</f>
        <v>0.32048180137898985</v>
      </c>
      <c r="Q67" s="39">
        <f>(Raw!C68)/((Raw!CC68*1000)^(1/2))</f>
        <v>16.125698485720751</v>
      </c>
      <c r="R67" s="39">
        <f>1/(Raw!R68)</f>
        <v>6.0235294117647058</v>
      </c>
      <c r="S67" s="39">
        <f>IF(1/(Raw!R68-Raw!S68)-1/(Raw!R68+Raw!S68)&gt;0,1/(Raw!R68-Raw!S68)-1/(Raw!R68+Raw!S68),2)</f>
        <v>0.32048180137898985</v>
      </c>
      <c r="U67" s="39">
        <f>(Raw!C68)/((Raw!CC68*1000)^(1/3))</f>
        <v>44.302674460702008</v>
      </c>
      <c r="V67" s="39">
        <f>1/(Raw!R68)</f>
        <v>6.0235294117647058</v>
      </c>
      <c r="W67" s="39">
        <f>IF(1/(Raw!R68-Raw!S68)-1/(Raw!R68+Raw!S68)&gt;0,1/(Raw!R68-Raw!S68)-1/(Raw!R68+Raw!S68),2)</f>
        <v>0.32048180137898985</v>
      </c>
      <c r="Y67" s="41">
        <f>Raw!CC68*1000</f>
        <v>430</v>
      </c>
      <c r="Z67" s="41">
        <f>1/(Raw!AB68)</f>
        <v>4.0960000000000001</v>
      </c>
      <c r="AA67" s="41">
        <f>IF(1/(Raw!AB68-Raw!AC68)-1/(Raw!AB68+Raw!AC68)&gt;0,1/(Raw!AB68-Raw!AC68)-1/(Raw!AB68+Raw!AC68),5)</f>
        <v>5.1832486961025381E-3</v>
      </c>
      <c r="AC67" s="41">
        <f>(Raw!C68)/((Raw!CC68*1000)^(1/2))</f>
        <v>16.125698485720751</v>
      </c>
      <c r="AD67" s="41">
        <f>1/(Raw!AB68)</f>
        <v>4.0960000000000001</v>
      </c>
      <c r="AE67" s="41">
        <f>IF(1/(Raw!AB68-Raw!AC68)-1/(Raw!AB68+Raw!AC68)&gt;0,1/(Raw!AB68-Raw!AC68)-1/(Raw!AB68+Raw!AC68),5)</f>
        <v>5.1832486961025381E-3</v>
      </c>
      <c r="AG67" s="41">
        <f>(Raw!C68)/((Raw!CC68*1000)^(1/3))</f>
        <v>44.302674460702008</v>
      </c>
      <c r="AH67" s="41">
        <f>1/(Raw!AB68)</f>
        <v>4.0960000000000001</v>
      </c>
      <c r="AI67" s="41">
        <f>IF(1/(Raw!AB68-Raw!AC68)-1/(Raw!AB68+Raw!AC68)&gt;0,1/(Raw!AB68-Raw!AC68)-1/(Raw!AB68+Raw!AC68),5)</f>
        <v>5.1832486961025381E-3</v>
      </c>
      <c r="AK67" s="43">
        <f>Raw!CC68*1000</f>
        <v>430</v>
      </c>
      <c r="AL67" s="43">
        <f>Raw!BL68</f>
        <v>29.0392987457804</v>
      </c>
      <c r="AM67" s="43">
        <f>Raw!BM68</f>
        <v>21.103891475751801</v>
      </c>
      <c r="AO67" s="43">
        <f>(Raw!C68)/((Raw!CC68*1000)^(1/2))</f>
        <v>16.125698485720751</v>
      </c>
      <c r="AP67" s="43">
        <f>Raw!BL68</f>
        <v>29.0392987457804</v>
      </c>
      <c r="AQ67" s="43">
        <f>Raw!BM68</f>
        <v>21.103891475751801</v>
      </c>
      <c r="AS67" s="43">
        <f>(Raw!C68)/((Raw!CC68*1000)^(1/3))</f>
        <v>44.302674460702008</v>
      </c>
      <c r="AT67" s="43">
        <f>Raw!BL68</f>
        <v>29.0392987457804</v>
      </c>
      <c r="AU67" s="43">
        <f>Raw!BM68</f>
        <v>21.103891475751801</v>
      </c>
      <c r="AW67" s="21">
        <f>Raw!CC68*1000</f>
        <v>430</v>
      </c>
      <c r="AX67" s="21">
        <f>Raw!BN68</f>
        <v>7.9005779210023803</v>
      </c>
      <c r="AY67" s="21">
        <f>Raw!BO68</f>
        <v>5.1331679255208096</v>
      </c>
      <c r="BA67" s="21">
        <f>(Raw!C68)/((Raw!CC68*1000)^(1/2))</f>
        <v>16.125698485720751</v>
      </c>
      <c r="BB67" s="21">
        <f>Raw!BN68</f>
        <v>7.9005779210023803</v>
      </c>
      <c r="BC67" s="21">
        <f>Raw!BO68</f>
        <v>5.1331679255208096</v>
      </c>
      <c r="BE67" s="21">
        <f>(Raw!C68)/((Raw!CC68*1000)^(1/3))</f>
        <v>44.302674460702008</v>
      </c>
      <c r="BF67" s="21">
        <f>Raw!BN68</f>
        <v>7.9005779210023803</v>
      </c>
      <c r="BG67" s="21">
        <f>Raw!BO68</f>
        <v>5.1331679255208096</v>
      </c>
      <c r="BI67" s="46">
        <f>Raw!C68</f>
        <v>334.38960093059399</v>
      </c>
      <c r="BJ67" s="46">
        <f>(Raw!C68)/(Raw!CG68)</f>
        <v>0.34366865460492702</v>
      </c>
      <c r="BK67" s="46"/>
      <c r="BM67" s="47">
        <f>Raw!CC68*1000</f>
        <v>430</v>
      </c>
      <c r="BN67" s="47">
        <f>(Raw!C68)/(Raw!CG68)</f>
        <v>0.34366865460492702</v>
      </c>
      <c r="BO67" s="47"/>
      <c r="BQ67" s="46">
        <f>(Raw!C68)/((Raw!CC68*1000)^(1/2))</f>
        <v>16.125698485720751</v>
      </c>
      <c r="BR67" s="47">
        <f>(Raw!C68)/(Raw!CG68)</f>
        <v>0.34366865460492702</v>
      </c>
      <c r="BS67" s="47"/>
      <c r="BU67" s="49">
        <f>(Raw!C68)/((Raw!CC68*1000)^(1/3))</f>
        <v>44.302674460702008</v>
      </c>
      <c r="BV67" s="49">
        <f>(Raw!C68)/(Raw!CG68)</f>
        <v>0.34366865460492702</v>
      </c>
      <c r="BW67" s="49"/>
      <c r="BY67" s="51">
        <f>Raw!C68</f>
        <v>334.38960093059399</v>
      </c>
      <c r="BZ67" s="51">
        <f>Raw!BS68</f>
        <v>0.35599999999999998</v>
      </c>
      <c r="CA67" s="51"/>
      <c r="CG67" s="55"/>
      <c r="CH67" s="55" t="e">
        <f t="shared" si="42"/>
        <v>#N/A</v>
      </c>
      <c r="CI67" s="55" t="e">
        <f>CI3</f>
        <v>#N/A</v>
      </c>
      <c r="CK67" s="55"/>
      <c r="CL67" s="55" t="e">
        <f t="shared" si="43"/>
        <v>#N/A</v>
      </c>
      <c r="CM67" s="55" t="e">
        <f>CM3</f>
        <v>#N/A</v>
      </c>
      <c r="CO67" s="57"/>
      <c r="CP67" s="57" t="e">
        <f t="shared" si="44"/>
        <v>#N/A</v>
      </c>
      <c r="CQ67" s="57" t="e">
        <f>CQ3</f>
        <v>#N/A</v>
      </c>
      <c r="CS67" s="57"/>
      <c r="CT67" s="57" t="e">
        <f t="shared" si="45"/>
        <v>#N/A</v>
      </c>
      <c r="CU67" s="57" t="e">
        <f>CU3</f>
        <v>#N/A</v>
      </c>
      <c r="CW67" s="57"/>
      <c r="CX67" s="57" t="e">
        <f t="shared" si="46"/>
        <v>#N/A</v>
      </c>
      <c r="CY67" s="57" t="e">
        <f>CY3</f>
        <v>#N/A</v>
      </c>
      <c r="DA67" s="57"/>
      <c r="DB67" s="57" t="e">
        <f t="shared" si="47"/>
        <v>#N/A</v>
      </c>
      <c r="DC67" s="57" t="e">
        <f>DC3</f>
        <v>#N/A</v>
      </c>
      <c r="DE67" s="57"/>
      <c r="DF67" s="57" t="e">
        <f t="shared" si="48"/>
        <v>#N/A</v>
      </c>
      <c r="DG67" s="57" t="e">
        <f>DG3</f>
        <v>#N/A</v>
      </c>
      <c r="DI67" s="59">
        <f t="shared" ref="DI67:DI98" si="117">DI66+150</f>
        <v>9760</v>
      </c>
      <c r="DJ67" s="59">
        <f t="shared" si="99"/>
        <v>9.5185064599143665</v>
      </c>
      <c r="DL67" s="25">
        <f t="shared" ref="DL67:DL98" si="118">DL66+150</f>
        <v>9760</v>
      </c>
      <c r="DM67" s="25">
        <f t="shared" si="100"/>
        <v>10.921081736185288</v>
      </c>
      <c r="DO67" s="39">
        <f t="shared" si="101"/>
        <v>430</v>
      </c>
      <c r="DP67" s="39">
        <f t="shared" si="102"/>
        <v>6.0235294117647058</v>
      </c>
      <c r="DQ67" s="39">
        <f t="shared" si="103"/>
        <v>0.32048180137898985</v>
      </c>
      <c r="DS67" s="39">
        <f t="shared" si="104"/>
        <v>16.125698485720751</v>
      </c>
      <c r="DT67" s="39">
        <f t="shared" si="105"/>
        <v>6.0235294117647058</v>
      </c>
      <c r="DU67" s="39">
        <f t="shared" si="106"/>
        <v>0.32048180137898985</v>
      </c>
      <c r="DW67" s="39">
        <f t="shared" si="107"/>
        <v>44.302674460702008</v>
      </c>
      <c r="DX67" s="39">
        <f t="shared" si="108"/>
        <v>6.0235294117647058</v>
      </c>
      <c r="DY67" s="39">
        <f t="shared" si="109"/>
        <v>0.32048180137898985</v>
      </c>
      <c r="EA67" s="61">
        <f>Raw!N68</f>
        <v>4.7988962636460704</v>
      </c>
      <c r="EB67" s="61">
        <f>Raw!O68</f>
        <v>0.12966408627369799</v>
      </c>
      <c r="EC67" s="61">
        <f>1/Raw!R68</f>
        <v>6.0235294117647058</v>
      </c>
      <c r="ED67" s="61">
        <f>1/(Raw!R68-Raw!S68)-1/(Raw!R68+Raw!S68)</f>
        <v>0.32048180137898985</v>
      </c>
      <c r="EF67" s="62">
        <f>Raw!N68</f>
        <v>4.7988962636460704</v>
      </c>
      <c r="EG67" s="61">
        <f>Raw!O68</f>
        <v>0.12966408627369799</v>
      </c>
      <c r="EH67" s="61">
        <f>1/Raw!AB68</f>
        <v>4.0960000000000001</v>
      </c>
      <c r="EI67" s="61">
        <f>1/(Raw!AB68-Raw!AC68)-1/(Raw!AB68+Raw!AC68)</f>
        <v>5.1832486961025381E-3</v>
      </c>
      <c r="EK67" s="37">
        <f>Raw!CB68</f>
        <v>1.7765</v>
      </c>
      <c r="EL67" s="72">
        <f>(Raw!C68)/(Raw!CG68)</f>
        <v>0.34366865460492702</v>
      </c>
      <c r="EN67" s="37">
        <f>Raw!BS68</f>
        <v>0.35599999999999998</v>
      </c>
      <c r="EO67" s="72">
        <f>(Raw!C68)/(Raw!CG68)</f>
        <v>0.34366865460492702</v>
      </c>
      <c r="EQ67" s="64">
        <f>(Raw!C68)/((Raw!CC68*1000)^(1/3))</f>
        <v>44.302674460702008</v>
      </c>
      <c r="ER67" s="64">
        <f>Raw!BZ68</f>
        <v>317.55102038383501</v>
      </c>
      <c r="ET67" s="64">
        <f>Raw!BN68</f>
        <v>7.9005779210023803</v>
      </c>
      <c r="EU67" s="64">
        <f>Raw!BZ68</f>
        <v>317.55102038383501</v>
      </c>
      <c r="EW67" s="66">
        <f>Raw!AI68</f>
        <v>1.1523313931038101E-3</v>
      </c>
      <c r="EX67" s="66">
        <f>Raw!BZ68</f>
        <v>317.55102038383501</v>
      </c>
      <c r="EZ67" s="73">
        <f>Raw!AI68</f>
        <v>1.1523313931038101E-3</v>
      </c>
      <c r="FA67" s="66">
        <f>Raw!F68</f>
        <v>0.96945258317758698</v>
      </c>
      <c r="FB67" s="66">
        <f>Raw!G68</f>
        <v>0.39199609040942801</v>
      </c>
      <c r="FD67" s="66">
        <f>(Raw!C68)/((Raw!CC68*1000)^(1/3))</f>
        <v>44.302674460702008</v>
      </c>
      <c r="FE67" s="66">
        <f>(Raw!BZ68)*(Raw!AI68)</f>
        <v>0.36592400970044098</v>
      </c>
      <c r="FG67" s="59">
        <f>Raw!CJ68</f>
        <v>177.04652062538801</v>
      </c>
      <c r="FH67" s="59">
        <f>Raw!BR68</f>
        <v>206.191</v>
      </c>
      <c r="FJ67" s="25">
        <f>Raw!CB68</f>
        <v>1.7765</v>
      </c>
      <c r="FK67" s="25">
        <f>(Raw!BR68)-(Raw!CJ68)</f>
        <v>29.14447937461199</v>
      </c>
      <c r="FM67" s="68" t="str">
        <f t="shared" ref="FM67:FM98" si="119">IF(ROW()=2,-0.00869," ")</f>
        <v xml:space="preserve"> </v>
      </c>
      <c r="FN67" s="68">
        <f>(Raw!C68)/((Raw!CC68*1000)^(1/3))</f>
        <v>44.302674460702008</v>
      </c>
      <c r="FO67" s="68">
        <f>(10^($FM$2*Raw!CB68))*(Raw!D68)</f>
        <v>0.54361982140475273</v>
      </c>
      <c r="FP67" s="68">
        <f>(10^($FM$2*Raw!CB68))*(Raw!E68)</f>
        <v>0.18984319745455777</v>
      </c>
      <c r="FR67" s="68" t="str">
        <f t="shared" ref="FR67:FR98" si="120">IF(ROW()=2,-0.00859," ")</f>
        <v xml:space="preserve"> </v>
      </c>
      <c r="FS67" s="74">
        <f>(Raw!C68)/((Raw!CC68*1000)^(1/3))</f>
        <v>44.302674460702008</v>
      </c>
      <c r="FT67" s="68">
        <f>(10^($FR$2*Raw!CB68))*(Raw!F68)</f>
        <v>0.93889402913970199</v>
      </c>
      <c r="FU67" s="68">
        <f>(10^($FR$2*Raw!CB68))*(Raw!G68)</f>
        <v>0.37963980406878717</v>
      </c>
      <c r="FW67" s="68" t="str">
        <f t="shared" ref="FW67:FW98" si="121">IF(ROW()=2,-0.01713," ")</f>
        <v xml:space="preserve"> </v>
      </c>
      <c r="FX67" s="74">
        <f>(Raw!C68)/((Raw!CC68*1000)^(1/3))</f>
        <v>44.302674460702008</v>
      </c>
      <c r="FY67" s="74">
        <f>(10^($FW$2*Raw!CB68))*(Raw!BJ68)</f>
        <v>2.1300577813103523</v>
      </c>
      <c r="FZ67" s="74">
        <f>(10^($FW$2*Raw!CB68))*(Raw!BK68)</f>
        <v>2.798806709913471</v>
      </c>
      <c r="GB67" s="68" t="str">
        <f t="shared" ref="GB67:GB98" si="122">IF(ROW()=2,-0.0047," ")</f>
        <v xml:space="preserve"> </v>
      </c>
      <c r="GC67" s="74">
        <f>IF(  ( (10^($FR$2*Raw!CB68))*(Raw!BM68) )/( (10^($FR$2*Raw!CB68))*(Raw!BL68))&lt;0.9,(Raw!C68)/((Raw!CC68*1000)^(1/3)) )</f>
        <v>44.302674460702008</v>
      </c>
      <c r="GD67" s="74">
        <f>IF(  ( (10^($FR$2*Raw!CB68))*(Raw!BM68) )/( (10^($FR$2*Raw!CB68))*(Raw!BL68))&lt;0.9, (10^($GB$2*Raw!CB68))*(Raw!BL68) )</f>
        <v>28.51081549494997</v>
      </c>
      <c r="GE67" s="74">
        <f>IF( ( (10^($FR$2*Raw!CB68))*(Raw!BM68) )/( (10^($FR$2*Raw!CB68))*(Raw!BL68))&lt;0.9, (10^($FR$2*Raw!CB68))*(Raw!BM68) )</f>
        <v>20.438666152448612</v>
      </c>
      <c r="GG67" s="68" t="str">
        <f t="shared" ref="GG67:GG98" si="123">IF(ROW()=2,-0.01169," ")</f>
        <v xml:space="preserve"> </v>
      </c>
      <c r="GH67" s="74" t="b">
        <f>IF( ( (10^($GG$2*Raw!CB68))*(Raw!BO68) )/( (10^($GG$2*Raw!CB68))*(Raw!BN68))&lt;0.5,(Raw!C68)/((Raw!CC68*1000)^(1/3)))</f>
        <v>0</v>
      </c>
      <c r="GI67" s="74" t="b">
        <f>IF( ( (10^($GG$2*Raw!CB68))*(Raw!BO68) )/( (10^($GG$2*Raw!CB68))*(Raw!BN68))&lt;0.5,(10^($GG$2*Raw!CB68))*(Raw!BN68))</f>
        <v>0</v>
      </c>
      <c r="GJ67" s="74" t="b">
        <f>IF( ( (10^($GG$2*Raw!CB68))*(Raw!BO68) )/( (10^($GG$2*Raw!CB68))*(Raw!BN68))&lt;0.5,(10^($GG$2*Raw!CB68))*(Raw!BO68))</f>
        <v>0</v>
      </c>
      <c r="GL67">
        <f>(Raw!C68)/((Raw!CC68*1000)^(1/3))</f>
        <v>44.302674460702008</v>
      </c>
      <c r="GM67" s="75">
        <f>Raw!U68</f>
        <v>0.24658203125</v>
      </c>
      <c r="GN67" s="75">
        <f>(LOG(Raw!CC68)+5)/25</f>
        <v>0.18533873822318345</v>
      </c>
      <c r="GO67">
        <f>(Raw!C68)/((Raw!CC68*1000)^(1/3))</f>
        <v>44.302674460702008</v>
      </c>
      <c r="GP67" s="75">
        <f>Raw!W68</f>
        <v>0.37353515625</v>
      </c>
      <c r="GR67">
        <f>(Raw!C68)/((Raw!CC68*1000)^(1/3))</f>
        <v>44.302674460702008</v>
      </c>
      <c r="GS67" s="75">
        <f>Raw!AE68</f>
        <v>2.1875</v>
      </c>
      <c r="GU67">
        <f>(Raw!C68)/((Raw!CC68*1000)^(1/3))</f>
        <v>44.302674460702008</v>
      </c>
      <c r="GV67" s="75">
        <f>Raw!AG68</f>
        <v>2.275390625</v>
      </c>
      <c r="GX67">
        <f>(Raw!C68)/((Raw!CC68*1000)^(1/3))</f>
        <v>44.302674460702008</v>
      </c>
      <c r="GY67">
        <f>Raw!BQ68</f>
        <v>9.3000000000000007</v>
      </c>
      <c r="HA67">
        <f>Raw!C68</f>
        <v>334.38960093059399</v>
      </c>
      <c r="HB67" s="75">
        <f>Raw!U68</f>
        <v>0.24658203125</v>
      </c>
      <c r="HC67" s="4"/>
      <c r="HD67">
        <f>Raw!C68</f>
        <v>334.38960093059399</v>
      </c>
      <c r="HE67" s="75">
        <f>Raw!W68</f>
        <v>0.37353515625</v>
      </c>
      <c r="HG67">
        <f>Raw!C68</f>
        <v>334.38960093059399</v>
      </c>
      <c r="HH67" s="75">
        <f>Raw!AE68</f>
        <v>2.1875</v>
      </c>
      <c r="HJ67">
        <f>Raw!C68</f>
        <v>334.38960093059399</v>
      </c>
      <c r="HK67" s="75">
        <f>Raw!AG68</f>
        <v>2.275390625</v>
      </c>
      <c r="HM67">
        <f>Raw!C68</f>
        <v>334.38960093059399</v>
      </c>
      <c r="HN67">
        <f>Raw!BQ68</f>
        <v>9.3000000000000007</v>
      </c>
      <c r="HP67">
        <f>Raw!CC68*1000</f>
        <v>430</v>
      </c>
      <c r="HQ67">
        <f>Raw!N68</f>
        <v>4.7988962636460704</v>
      </c>
      <c r="HR67">
        <f>MIN(ABS(Raw!CB68)/100,0.3)</f>
        <v>1.7765E-2</v>
      </c>
      <c r="HS67" t="str">
        <f>IF( Raw!CB68&gt;0,"@rgb(255,0,0)","@rgb(0,128,255)" )</f>
        <v>@rgb(255,0,0)</v>
      </c>
      <c r="HU67" t="str">
        <f t="shared" ref="HU67:HU98" si="124">IF(ROW()=2,-0.00869," ")</f>
        <v xml:space="preserve"> </v>
      </c>
      <c r="HV67" t="b">
        <f>IF(Raw!CC68&gt;7,(Raw!C68)/((Raw!CC68*1000)^(1/3)))</f>
        <v>0</v>
      </c>
      <c r="HW67" t="b">
        <f>IF(Raw!CC68&gt;7,(10^($FM$2*Raw!CB68))*(Raw!D68))</f>
        <v>0</v>
      </c>
      <c r="HX67" t="b">
        <f>IF(Raw!CC68&gt;7,(10^($HU$2*Raw!CB68))*(Raw!E68))</f>
        <v>0</v>
      </c>
      <c r="IA67" t="b">
        <f>IF(Raw!CC68&gt;7,(Raw!C68)/((Raw!CC68*1000)^(1/3)))</f>
        <v>0</v>
      </c>
      <c r="IB67" t="b">
        <f>IF(Raw!CC68&gt;7,(10^($HZ$2*Raw!CB68))*(Raw!F68))</f>
        <v>0</v>
      </c>
      <c r="IC67" t="b">
        <f>IF(Raw!CC68&gt;7,(10^($HZ$2*Raw!CB68))*(Raw!G68))</f>
        <v>0</v>
      </c>
      <c r="IF67" t="b">
        <f>IF(Raw!CC68&gt;7,(Raw!C68)/((Raw!CC68*1000)^(1/3)))</f>
        <v>0</v>
      </c>
      <c r="IG67" t="b">
        <f>IF(Raw!CC68&gt;7,(10^($IE$2*Raw!CB68))*(Raw!BJ68))</f>
        <v>0</v>
      </c>
      <c r="IH67" t="b">
        <f>IF(Raw!CC68&gt;7,(10^($IE$2*Raw!CB68))*(Raw!BK68))</f>
        <v>0</v>
      </c>
      <c r="IJ67" t="str">
        <f t="shared" ref="IJ67:IJ98" si="125">IF(ROW()=2,-0.0047," ")</f>
        <v xml:space="preserve"> </v>
      </c>
      <c r="IK67" t="b">
        <f>IF(Raw!CC68&gt;7,(Raw!C68)/((Raw!CC68*1000)^(1/3)))</f>
        <v>0</v>
      </c>
      <c r="IL67" t="b">
        <f>IF(Raw!CC68&gt;7,(10^($IJ$2*Raw!CB68))*(Raw!BL68))</f>
        <v>0</v>
      </c>
      <c r="IM67" t="b">
        <f>IF(Raw!CC68&gt;7,(10^($IJ$2*Raw!CB68))*(Raw!BM68))</f>
        <v>0</v>
      </c>
      <c r="IO67" t="str">
        <f t="shared" ref="IO67:IO98" si="126">IF(ROW()=2,-0.01169," ")</f>
        <v xml:space="preserve"> </v>
      </c>
      <c r="IP67" t="b">
        <f>IF(Raw!CC68&gt;7,(Raw!C68)/((Raw!CC68*1000)^(1/3)))</f>
        <v>0</v>
      </c>
      <c r="IQ67" t="b">
        <f>IF(Raw!CC68&gt;7,(10^($IO$2*Raw!CB68))*(Raw!BN68))</f>
        <v>0</v>
      </c>
      <c r="IR67" t="b">
        <f>IF(Raw!CC68&gt;7,(10^($IO$2*Raw!CB68))*(Raw!BO68))</f>
        <v>0</v>
      </c>
      <c r="IT67" s="68" t="str">
        <f t="shared" ref="IT67:IT98" si="127">IF(ROW()=2,-0.00869," ")</f>
        <v xml:space="preserve"> </v>
      </c>
      <c r="IU67" s="68">
        <f>IF(Raw!CC68&lt;3.5,(Raw!C68)/((Raw!CC68*1000)^(1/3)))</f>
        <v>44.302674460702008</v>
      </c>
      <c r="IV67" s="68">
        <f>IF(Raw!CC68&lt;3.5,(10^($IT$2*Raw!CB68))*(Raw!D68))</f>
        <v>0.54413151305896579</v>
      </c>
      <c r="IW67" s="68">
        <f>IF(Raw!CC68&lt;3.5,(10^($IT$2*Raw!CB68))*(Raw!E68))</f>
        <v>0.19002189068081948</v>
      </c>
      <c r="IY67" s="68" t="str">
        <f t="shared" ref="IY67:IY98" si="128">IF(ROW()=2,-0.00859," ")</f>
        <v xml:space="preserve"> </v>
      </c>
      <c r="IZ67" s="74">
        <f>IF(Raw!CC68&lt;3.5,(Raw!C68)/((Raw!CC68*1000)^(1/3)))</f>
        <v>44.302674460702008</v>
      </c>
      <c r="JA67" s="68">
        <f>IF(Raw!CC68&lt;3.5,(10^($IY$2*Raw!CB68))*(Raw!F68))</f>
        <v>0.93997000924853402</v>
      </c>
      <c r="JB67" s="68">
        <f>IF(Raw!CC68&lt;3.5,(10^($IY$2*Raw!CB68))*(Raw!G68))</f>
        <v>0.38007487433765791</v>
      </c>
      <c r="JD67" s="68" t="str">
        <f t="shared" ref="JD67:JD98" si="129">IF(ROW()=2,-0.01713," ")</f>
        <v xml:space="preserve"> </v>
      </c>
      <c r="JE67" s="74">
        <f>IF(Raw!CC68&lt;3.5,(Raw!C68)/((Raw!CC68*1000)^(1/3)))</f>
        <v>44.302674460702008</v>
      </c>
      <c r="JF67" s="74">
        <f>IF(Raw!CC68&lt;3.5,(10^($JD$2*Raw!CB68))*(Raw!BJ68))</f>
        <v>2.1236198421885546</v>
      </c>
      <c r="JG67" s="74">
        <f>IF(Raw!CC68&lt;3.5,(10^($JD$2*Raw!CB68))*(Raw!BK68))</f>
        <v>2.7903475275522216</v>
      </c>
      <c r="JI67" s="68" t="str">
        <f t="shared" ref="JI67:JI98" si="130">IF(ROW()=2,-0.0047," ")</f>
        <v xml:space="preserve"> </v>
      </c>
      <c r="JJ67" s="74">
        <f>IF( AND( Raw!CC68&lt;3.5, ( (10^($JI$2*Raw!CB68))*(Raw!BM68) )/( (10^($JI$2*Raw!CB68))*(Raw!BL68))&lt;0.9 ),(Raw!C68)/((Raw!CC68*1000)^(1/3)) )</f>
        <v>44.302674460702008</v>
      </c>
      <c r="JK67" s="74">
        <f>IF( AND( Raw!CC68&lt;3.5, ( (10^($JI$2*Raw!CB68))*(Raw!BM68) )/( (10^($JI$2*Raw!CB68))*(Raw!BL68))&lt;0.9 ), (10^($JI$2*Raw!CB68))*(Raw!BL68) )</f>
        <v>28.792093210298432</v>
      </c>
      <c r="JL67" s="74">
        <f>IF( AND( Raw!CC68&lt;3.5, ( (10^($JI$2*Raw!CB68))*(Raw!BM68) )/( (10^($JI$2*Raw!CB68))*(Raw!BL68))&lt;0.9 ), (10^($JI$2*Raw!CB68))*(Raw!BM68) )</f>
        <v>20.924238418744885</v>
      </c>
      <c r="JN67" s="68" t="str">
        <f t="shared" ref="JN67:JN98" si="131">IF(ROW()=2,-0.01169," ")</f>
        <v xml:space="preserve"> </v>
      </c>
      <c r="JO67" s="74" t="b">
        <f>IF( AND( Raw!CC68&lt;3.5, ( (10^($JN$2*Raw!CB68))*(Raw!BO68) )/( (10^($JN$2*Raw!CB68))*(Raw!BN68))&lt;0.5 ),(Raw!C68)/((Raw!CC68*1000)^(1/3)))</f>
        <v>0</v>
      </c>
      <c r="JP67" s="74" t="b">
        <f>IF( AND( Raw!CC68&lt;3.5, ( (10^($JN$2*Raw!CB68))*(Raw!BO68) )/( (10^($JN$2*Raw!CB68))*(Raw!BN68))&lt;0.5 ),(10^($JN$2*Raw!CB68))*(Raw!BN68))</f>
        <v>0</v>
      </c>
      <c r="JQ67" s="74" t="b">
        <f>IF( AND( Raw!CC68&lt;3.5, ( (10^($JN$2*Raw!CB68))*(Raw!BO68) )/( (10^($JN$2*Raw!CB68))*(Raw!BN68))&lt;0.5 ),(10^($JN$2*Raw!CB68))*(Raw!BO68))</f>
        <v>0</v>
      </c>
      <c r="JS67">
        <v>370</v>
      </c>
      <c r="JW67">
        <v>370</v>
      </c>
      <c r="JX67">
        <v>3.1030303030302999</v>
      </c>
      <c r="JY67" s="76">
        <v>3.1030303030302999</v>
      </c>
      <c r="KA67">
        <v>370</v>
      </c>
      <c r="KB67">
        <v>3.1030303030302999</v>
      </c>
      <c r="KC67">
        <v>3.1030303030302999</v>
      </c>
      <c r="KQ67">
        <f>Raw!CC68*1000</f>
        <v>430</v>
      </c>
      <c r="KR67">
        <f>Raw!N68</f>
        <v>4.7988962636460704</v>
      </c>
      <c r="KS67">
        <f>(1/ABS(Raw!BL68))*2</f>
        <v>6.8872186532762364E-2</v>
      </c>
      <c r="KU67">
        <f>Raw!CC68*1000</f>
        <v>430</v>
      </c>
      <c r="KV67">
        <f>Raw!N68</f>
        <v>4.7988962636460704</v>
      </c>
      <c r="KW67">
        <f>MIN(1/ABS(Raw!BN68)/2,0.8)</f>
        <v>6.32865095439199E-2</v>
      </c>
      <c r="KY67">
        <f>Raw!CC68*1000</f>
        <v>430</v>
      </c>
      <c r="KZ67">
        <f>Raw!CP68</f>
        <v>4.8238317267666497</v>
      </c>
      <c r="LA67">
        <f t="shared" si="110"/>
        <v>4.7988962636460704</v>
      </c>
      <c r="NJ67" s="76"/>
      <c r="NV67" s="76"/>
      <c r="OH67" s="76"/>
      <c r="OT67" s="76"/>
      <c r="PF67" s="76"/>
      <c r="PR67" s="76"/>
      <c r="QD67" s="76"/>
      <c r="QP67" s="76"/>
      <c r="RB67" s="76"/>
      <c r="RN67" s="76"/>
      <c r="RZ67" s="76"/>
      <c r="SL67" s="76"/>
      <c r="SX67" s="76"/>
      <c r="TJ67" s="76"/>
      <c r="TV67" s="76"/>
      <c r="UF67">
        <f>IF(Raw!CC68&lt;3.5,Raw!C68)</f>
        <v>334.38960093059399</v>
      </c>
      <c r="UK67" t="b">
        <f>IF(Raw!CC68&gt;7,Raw!C68)</f>
        <v>0</v>
      </c>
      <c r="UP67">
        <f>Raw!C68</f>
        <v>334.38960093059399</v>
      </c>
      <c r="UU67" t="str">
        <f t="shared" si="98"/>
        <v xml:space="preserve"> </v>
      </c>
      <c r="UV67">
        <f>IF(AND(Raw!BL68&lt;$UU$3,Raw!BL68&gt;$UU$4),(Raw!C68)/((Raw!CC68*1000)^(1/3)))</f>
        <v>44.302674460702008</v>
      </c>
      <c r="UW67">
        <f>IF(AND(Raw!BL68&lt;$UU$3,Raw!BL68&gt;$UU$4),(10^($UU$2*Raw!CB68))*(Raw!D68))</f>
        <v>0.54361982140475273</v>
      </c>
      <c r="UX67">
        <f>IF(AND(Raw!BL68&lt;$UU$3,Raw!BL68&gt;$UU$4),(10^($FM$2*Raw!CB68))*(Raw!E68))</f>
        <v>0.18984319745455777</v>
      </c>
      <c r="UZ67">
        <f>Raw!C68</f>
        <v>334.38960093059399</v>
      </c>
      <c r="VA67">
        <f>((LOG10(Raw!CC69))+ABS(LOG10(MIN(Raw!CC$3:$CC266)))+0.3)/5</f>
        <v>0.32648769198312111</v>
      </c>
      <c r="VB67">
        <f>Raw!BQ68</f>
        <v>9.3000000000000007</v>
      </c>
      <c r="VE67">
        <f>(Raw!C68)/((Raw!CC68)^(1/2))</f>
        <v>509.93936076005792</v>
      </c>
      <c r="VF67">
        <f>((LOG10(Raw!CC69))+ABS(LOG10(MIN(Raw!CC$3:$CC266)))+0.3)/5</f>
        <v>0.32648769198312111</v>
      </c>
      <c r="VG67">
        <f>Raw!BQ68</f>
        <v>9.3000000000000007</v>
      </c>
      <c r="VK67">
        <f>(Raw!C68)/((Raw!CC68)^(1/2))</f>
        <v>509.93936076005792</v>
      </c>
      <c r="VL67">
        <f>Raw!BZ68</f>
        <v>317.55102038383501</v>
      </c>
      <c r="VM67">
        <f>MIN(Raw!BL69/150,0.6)</f>
        <v>7.5866666666666666E-2</v>
      </c>
      <c r="VO67">
        <f>(Raw!C68)/((Raw!CC68)^(1/2))</f>
        <v>509.93936076005792</v>
      </c>
      <c r="VP67">
        <f>Raw!BZ68</f>
        <v>317.55102038383501</v>
      </c>
      <c r="VQ67">
        <f>MIN(Raw!BN69/50,0.6)</f>
        <v>6.3388E-2</v>
      </c>
      <c r="VS67">
        <f>(Raw!C68)/((Raw!CC68)^(1/2))</f>
        <v>509.93936076005792</v>
      </c>
      <c r="VT67">
        <f>Raw!BZ68</f>
        <v>317.55102038383501</v>
      </c>
      <c r="VU67">
        <f>(LOG10(Raw!AS69)-LOG10(MIN(Raw!AS$3:AS$200)) + 0.1)/10</f>
        <v>0.34362461716384052</v>
      </c>
      <c r="VW67">
        <f>Raw!CB68</f>
        <v>1.7765</v>
      </c>
      <c r="VX67">
        <f>IF(ABS((Raw!BR68)-(Raw!CJ68))=343.0818,16.89,ABS((Raw!BR68)-(Raw!CJ68)))</f>
        <v>29.14447937461199</v>
      </c>
      <c r="VY67">
        <f>(LOG10(Raw!C69)-LOG10(MIN(Raw!C$3:C$200)))/2</f>
        <v>0.44737412275635635</v>
      </c>
      <c r="WA67" s="78"/>
      <c r="WN67">
        <f t="shared" ref="WN67:WN102" si="132">WN66+200</f>
        <v>13000</v>
      </c>
      <c r="WO67">
        <f t="shared" si="111"/>
        <v>0.5346458382367989</v>
      </c>
      <c r="WQ67">
        <f>Raw!BP68</f>
        <v>0.1</v>
      </c>
      <c r="WR67">
        <f>Raw!BZ68</f>
        <v>317.55102038383501</v>
      </c>
      <c r="WT67">
        <f>Raw!N68</f>
        <v>4.7988962636460704</v>
      </c>
      <c r="WU67">
        <f>Raw!CP68</f>
        <v>4.8238317267666497</v>
      </c>
      <c r="WV67">
        <f t="shared" si="112"/>
        <v>2.4935463120579371E-2</v>
      </c>
      <c r="WX67">
        <f>Raw!C68</f>
        <v>334.38960093059399</v>
      </c>
      <c r="WY67">
        <f>Raw!BP68</f>
        <v>0.1</v>
      </c>
      <c r="WZ67">
        <f>((LOG10(Raw!CC69))+ABS(LOG10(MIN(Raw!CC$3:$CC266)))+0.3)/5</f>
        <v>0.32648769198312111</v>
      </c>
      <c r="XD67">
        <f t="shared" ref="XD67:XD102" si="133">XD66+200</f>
        <v>13000</v>
      </c>
      <c r="XE67">
        <f t="shared" si="113"/>
        <v>5.9010493033245189E-2</v>
      </c>
      <c r="XG67">
        <f>(Raw!C68)/((Raw!CC68)^(1/2))</f>
        <v>509.93936076005792</v>
      </c>
      <c r="XH67">
        <f>Raw!BP68</f>
        <v>0.1</v>
      </c>
      <c r="XL67">
        <f t="shared" ref="XL67:XL102" si="134">XL66+200</f>
        <v>13000</v>
      </c>
      <c r="XM67">
        <f t="shared" si="114"/>
        <v>0.31341086055632944</v>
      </c>
      <c r="XR67">
        <f>Raw!CB68</f>
        <v>1.7765</v>
      </c>
      <c r="XS67">
        <f>IF(ABS((Raw!BR68)-(Raw!CJ68))=343.0818,16.89,(Raw!BR68)-(Raw!CJ68))</f>
        <v>29.14447937461199</v>
      </c>
      <c r="XT67">
        <f>(LOG10(Raw!C69)-LOG10(MIN(Raw!C$3:C$200)))/2</f>
        <v>0.44737412275635635</v>
      </c>
      <c r="XW67">
        <f t="shared" ref="XW67:XW98" si="135">XW66+200</f>
        <v>13000</v>
      </c>
      <c r="XX67">
        <f t="shared" si="115"/>
        <v>1.5922793732155076</v>
      </c>
      <c r="YC67">
        <v>334.38960093059399</v>
      </c>
      <c r="YD67">
        <f>Raw!CC68</f>
        <v>0.43</v>
      </c>
      <c r="YE67">
        <f>((LOG10(Raw!CC69))+ABS(LOG10(MIN(Raw!CC$3:$CC266)))+0.3)/5</f>
        <v>0.32648769198312111</v>
      </c>
      <c r="YF67">
        <v>1.51487333303066E-3</v>
      </c>
      <c r="YG67">
        <v>9.4679583314416103E-4</v>
      </c>
      <c r="YH67">
        <v>5.7285126038974404E-4</v>
      </c>
      <c r="YI67">
        <v>3.1559861104805303E-4</v>
      </c>
      <c r="YJ67">
        <v>1.3288362570444399E-4</v>
      </c>
      <c r="YT67">
        <v>334.38960093059399</v>
      </c>
      <c r="YU67">
        <v>0.43</v>
      </c>
      <c r="YV67" s="79">
        <v>2.4203779226430199E-8</v>
      </c>
      <c r="ZE67">
        <v>930.28350408434596</v>
      </c>
      <c r="ZF67" s="10" t="s">
        <v>823</v>
      </c>
      <c r="ZK67">
        <f t="shared" ref="ZK67:ZK96" si="136">ZK66+200</f>
        <v>13020</v>
      </c>
      <c r="ZL67" s="81">
        <f t="shared" si="116"/>
        <v>14136.585910005731</v>
      </c>
    </row>
    <row r="68" spans="1:688">
      <c r="A68" s="37">
        <f>Raw!CC69*1000</f>
        <v>430</v>
      </c>
      <c r="B68" s="37">
        <f>Raw!N69</f>
        <v>4.2683999999999997</v>
      </c>
      <c r="C68" s="37">
        <f>Raw!O69</f>
        <v>2.4153999999999998E-3</v>
      </c>
      <c r="E68" s="37">
        <f>(Raw!C69)/((Raw!CC69*1000)^(1/2))</f>
        <v>122.12736392949527</v>
      </c>
      <c r="F68" s="37">
        <f>Raw!N69</f>
        <v>4.2683999999999997</v>
      </c>
      <c r="G68" s="37">
        <f>Raw!O69</f>
        <v>2.4153999999999998E-3</v>
      </c>
      <c r="I68" s="37">
        <f>(Raw!C69)/((Raw!CC69*1000)^(1/3))</f>
        <v>335.52461939575198</v>
      </c>
      <c r="J68" s="37">
        <f>Raw!N69</f>
        <v>4.2683999999999997</v>
      </c>
      <c r="K68" s="37">
        <f>Raw!O69</f>
        <v>2.4153999999999998E-3</v>
      </c>
      <c r="M68" s="39">
        <f>Raw!CC69*1000</f>
        <v>430</v>
      </c>
      <c r="N68" s="39">
        <f>1/(Raw!R69)</f>
        <v>3.8641369450133309</v>
      </c>
      <c r="O68" s="39">
        <f>IF(1/(Raw!R69-Raw!S69)-1/(Raw!R69+Raw!S69)&gt;0,1/(Raw!R69-Raw!S69)-1/(Raw!R69+Raw!S69),2)</f>
        <v>6.7517553901450533E-3</v>
      </c>
      <c r="Q68" s="39">
        <f>(Raw!C69)/((Raw!CC69*1000)^(1/2))</f>
        <v>122.12736392949527</v>
      </c>
      <c r="R68" s="39">
        <f>1/(Raw!R69)</f>
        <v>3.8641369450133309</v>
      </c>
      <c r="S68" s="39">
        <f>IF(1/(Raw!R69-Raw!S69)-1/(Raw!R69+Raw!S69)&gt;0,1/(Raw!R69-Raw!S69)-1/(Raw!R69+Raw!S69),2)</f>
        <v>6.7517553901450533E-3</v>
      </c>
      <c r="U68" s="39">
        <f>(Raw!C69)/((Raw!CC69*1000)^(1/3))</f>
        <v>335.52461939575198</v>
      </c>
      <c r="V68" s="39">
        <f>1/(Raw!R69)</f>
        <v>3.8641369450133309</v>
      </c>
      <c r="W68" s="39">
        <f>IF(1/(Raw!R69-Raw!S69)-1/(Raw!R69+Raw!S69)&gt;0,1/(Raw!R69-Raw!S69)-1/(Raw!R69+Raw!S69),2)</f>
        <v>6.7517553901450533E-3</v>
      </c>
      <c r="Y68" s="41">
        <f>Raw!CC69*1000</f>
        <v>430</v>
      </c>
      <c r="Z68" s="41">
        <f>1/(Raw!AB69)</f>
        <v>3.9384033712732855</v>
      </c>
      <c r="AA68" s="41">
        <f>IF(1/(Raw!AB69-Raw!AC69)-1/(Raw!AB69+Raw!AC69)&gt;0,1/(Raw!AB69-Raw!AC69)-1/(Raw!AB69+Raw!AC69),5)</f>
        <v>0.34712571705865569</v>
      </c>
      <c r="AC68" s="41">
        <f>(Raw!C69)/((Raw!CC69*1000)^(1/2))</f>
        <v>122.12736392949527</v>
      </c>
      <c r="AD68" s="41">
        <f>1/(Raw!AB69)</f>
        <v>3.9384033712732855</v>
      </c>
      <c r="AE68" s="41">
        <f>IF(1/(Raw!AB69-Raw!AC69)-1/(Raw!AB69+Raw!AC69)&gt;0,1/(Raw!AB69-Raw!AC69)-1/(Raw!AB69+Raw!AC69),5)</f>
        <v>0.34712571705865569</v>
      </c>
      <c r="AG68" s="41">
        <f>(Raw!C69)/((Raw!CC69*1000)^(1/3))</f>
        <v>335.52461939575198</v>
      </c>
      <c r="AH68" s="41">
        <f>1/(Raw!AB69)</f>
        <v>3.9384033712732855</v>
      </c>
      <c r="AI68" s="41">
        <f>IF(1/(Raw!AB69-Raw!AC69)-1/(Raw!AB69+Raw!AC69)&gt;0,1/(Raw!AB69-Raw!AC69)-1/(Raw!AB69+Raw!AC69),5)</f>
        <v>0.34712571705865569</v>
      </c>
      <c r="AK68" s="43">
        <f>Raw!CC69*1000</f>
        <v>430</v>
      </c>
      <c r="AL68" s="43">
        <f>Raw!BL69</f>
        <v>11.38</v>
      </c>
      <c r="AM68" s="43">
        <f>Raw!BM69</f>
        <v>6.7794999999999996</v>
      </c>
      <c r="AO68" s="43">
        <f>(Raw!C69)/((Raw!CC69*1000)^(1/2))</f>
        <v>122.12736392949527</v>
      </c>
      <c r="AP68" s="43">
        <f>Raw!BL69</f>
        <v>11.38</v>
      </c>
      <c r="AQ68" s="43">
        <f>Raw!BM69</f>
        <v>6.7794999999999996</v>
      </c>
      <c r="AS68" s="43">
        <f>(Raw!C69)/((Raw!CC69*1000)^(1/3))</f>
        <v>335.52461939575198</v>
      </c>
      <c r="AT68" s="43">
        <f>Raw!BL69</f>
        <v>11.38</v>
      </c>
      <c r="AU68" s="43">
        <f>Raw!BM69</f>
        <v>6.7794999999999996</v>
      </c>
      <c r="AW68" s="21">
        <f>Raw!CC69*1000</f>
        <v>430</v>
      </c>
      <c r="AX68" s="21">
        <f>Raw!BN69</f>
        <v>3.1694</v>
      </c>
      <c r="AY68" s="21">
        <f>Raw!BO69</f>
        <v>2.2383999999999999</v>
      </c>
      <c r="BA68" s="21">
        <f>(Raw!C69)/((Raw!CC69*1000)^(1/2))</f>
        <v>122.12736392949527</v>
      </c>
      <c r="BB68" s="21">
        <f>Raw!BN69</f>
        <v>3.1694</v>
      </c>
      <c r="BC68" s="21">
        <f>Raw!BO69</f>
        <v>2.2383999999999999</v>
      </c>
      <c r="BE68" s="21">
        <f>(Raw!C69)/((Raw!CC69*1000)^(1/3))</f>
        <v>335.52461939575198</v>
      </c>
      <c r="BF68" s="21">
        <f>Raw!BN69</f>
        <v>3.1694</v>
      </c>
      <c r="BG68" s="21">
        <f>Raw!BO69</f>
        <v>2.2383999999999999</v>
      </c>
      <c r="BI68" s="46">
        <f>Raw!C69</f>
        <v>2532.4869197604899</v>
      </c>
      <c r="BJ68" s="46">
        <f>(Raw!C69)/(Raw!CG69)</f>
        <v>0.28873411466885074</v>
      </c>
      <c r="BK68" s="46"/>
      <c r="BM68" s="47">
        <f>Raw!CC69*1000</f>
        <v>430</v>
      </c>
      <c r="BN68" s="47">
        <f>(Raw!C69)/(Raw!CG69)</f>
        <v>0.28873411466885074</v>
      </c>
      <c r="BO68" s="47"/>
      <c r="BQ68" s="46">
        <f>(Raw!C69)/((Raw!CC69*1000)^(1/2))</f>
        <v>122.12736392949527</v>
      </c>
      <c r="BR68" s="47">
        <f>(Raw!C69)/(Raw!CG69)</f>
        <v>0.28873411466885074</v>
      </c>
      <c r="BS68" s="47"/>
      <c r="BU68" s="49">
        <f>(Raw!C69)/((Raw!CC69*1000)^(1/3))</f>
        <v>335.52461939575198</v>
      </c>
      <c r="BV68" s="49">
        <f>(Raw!C69)/(Raw!CG69)</f>
        <v>0.28873411466885074</v>
      </c>
      <c r="BW68" s="49"/>
      <c r="BY68" s="51">
        <f>Raw!C69</f>
        <v>2532.4869197604899</v>
      </c>
      <c r="BZ68" s="51">
        <f>Raw!BS69</f>
        <v>0.34200000000000003</v>
      </c>
      <c r="CA68" s="51"/>
      <c r="CG68" s="55"/>
      <c r="CH68" s="55" t="e">
        <f t="shared" ref="CH68:CH131" si="137">CH67+($CG$6-$CG$4)/250</f>
        <v>#N/A</v>
      </c>
      <c r="CI68" s="55" t="e">
        <f>CI3</f>
        <v>#N/A</v>
      </c>
      <c r="CK68" s="55"/>
      <c r="CL68" s="55" t="e">
        <f t="shared" ref="CL68:CL131" si="138">CL67+($CK$6-$CK$4)/1000</f>
        <v>#N/A</v>
      </c>
      <c r="CM68" s="55" t="e">
        <f>CM3</f>
        <v>#N/A</v>
      </c>
      <c r="CO68" s="57"/>
      <c r="CP68" s="57" t="e">
        <f t="shared" ref="CP68:CP131" si="139">CP67+($CO$6-$CO$4)/500</f>
        <v>#N/A</v>
      </c>
      <c r="CQ68" s="57" t="e">
        <f>CQ3</f>
        <v>#N/A</v>
      </c>
      <c r="CS68" s="57"/>
      <c r="CT68" s="57" t="e">
        <f t="shared" ref="CT68:CT131" si="140">CT67+($CS$6-$CS$4)/500</f>
        <v>#N/A</v>
      </c>
      <c r="CU68" s="57" t="e">
        <f>CU3</f>
        <v>#N/A</v>
      </c>
      <c r="CW68" s="57"/>
      <c r="CX68" s="57" t="e">
        <f t="shared" ref="CX68:CX131" si="141">CX67+($CW$6-$CW$4)/500</f>
        <v>#N/A</v>
      </c>
      <c r="CY68" s="57" t="e">
        <f>CY3</f>
        <v>#N/A</v>
      </c>
      <c r="DA68" s="57"/>
      <c r="DB68" s="57" t="e">
        <f t="shared" ref="DB68:DB131" si="142">DB67+($DA$6-$DA$4)/500</f>
        <v>#N/A</v>
      </c>
      <c r="DC68" s="57" t="e">
        <f>DC3</f>
        <v>#N/A</v>
      </c>
      <c r="DE68" s="57"/>
      <c r="DF68" s="57" t="e">
        <f t="shared" ref="DF68:DF131" si="143">DF67+($DE$6-$DE$4)/500</f>
        <v>#N/A</v>
      </c>
      <c r="DG68" s="57" t="e">
        <f>DG3</f>
        <v>#N/A</v>
      </c>
      <c r="DI68" s="59">
        <f t="shared" si="117"/>
        <v>9910</v>
      </c>
      <c r="DJ68" s="59">
        <f t="shared" si="99"/>
        <v>9.5620716512131416</v>
      </c>
      <c r="DL68" s="25">
        <f t="shared" si="118"/>
        <v>9910</v>
      </c>
      <c r="DM68" s="25">
        <f t="shared" si="100"/>
        <v>10.961389699609844</v>
      </c>
      <c r="DO68" s="39">
        <f t="shared" si="101"/>
        <v>430</v>
      </c>
      <c r="DP68" s="39">
        <f t="shared" si="102"/>
        <v>3.8641369450133309</v>
      </c>
      <c r="DQ68" s="39">
        <f t="shared" si="103"/>
        <v>6.7517553901450533E-3</v>
      </c>
      <c r="DS68" s="39">
        <f t="shared" si="104"/>
        <v>122.12736392949527</v>
      </c>
      <c r="DT68" s="39">
        <f t="shared" si="105"/>
        <v>3.8641369450133309</v>
      </c>
      <c r="DU68" s="39">
        <f t="shared" si="106"/>
        <v>6.7517553901450533E-3</v>
      </c>
      <c r="DW68" s="39">
        <f t="shared" si="107"/>
        <v>335.52461939575198</v>
      </c>
      <c r="DX68" s="39">
        <f t="shared" si="108"/>
        <v>3.8641369450133309</v>
      </c>
      <c r="DY68" s="39">
        <f t="shared" si="109"/>
        <v>6.7517553901450533E-3</v>
      </c>
      <c r="EA68" s="61">
        <f>Raw!N69</f>
        <v>4.2683999999999997</v>
      </c>
      <c r="EB68" s="61">
        <f>Raw!O69</f>
        <v>2.4153999999999998E-3</v>
      </c>
      <c r="EC68" s="61">
        <f>1/Raw!R69</f>
        <v>3.8641369450133309</v>
      </c>
      <c r="ED68" s="61">
        <f>1/(Raw!R69-Raw!S69)-1/(Raw!R69+Raw!S69)</f>
        <v>6.7517553901450533E-3</v>
      </c>
      <c r="EF68" s="62">
        <f>Raw!N69</f>
        <v>4.2683999999999997</v>
      </c>
      <c r="EG68" s="61">
        <f>Raw!O69</f>
        <v>2.4153999999999998E-3</v>
      </c>
      <c r="EH68" s="61">
        <f>1/Raw!AB69</f>
        <v>3.9384033712732855</v>
      </c>
      <c r="EI68" s="61">
        <f>1/(Raw!AB69-Raw!AC69)-1/(Raw!AB69+Raw!AC69)</f>
        <v>0.34712571705865569</v>
      </c>
      <c r="EK68" s="37">
        <f>Raw!CB69</f>
        <v>6.9733000000000001</v>
      </c>
      <c r="EL68" s="72">
        <f>(Raw!C69)/(Raw!CG69)</f>
        <v>0.28873411466885074</v>
      </c>
      <c r="EN68" s="37">
        <f>Raw!BS69</f>
        <v>0.34200000000000003</v>
      </c>
      <c r="EO68" s="72">
        <f>(Raw!C69)/(Raw!CG69)</f>
        <v>0.28873411466885074</v>
      </c>
      <c r="EQ68" s="64">
        <f>(Raw!C69)/((Raw!CC69*1000)^(1/3))</f>
        <v>335.52461939575198</v>
      </c>
      <c r="ER68" s="64">
        <f>Raw!BZ69</f>
        <v>447.24</v>
      </c>
      <c r="ET68" s="64">
        <f>Raw!BN69</f>
        <v>3.1694</v>
      </c>
      <c r="EU68" s="64">
        <f>Raw!BZ69</f>
        <v>447.24</v>
      </c>
      <c r="EW68" s="66">
        <f>Raw!AI69</f>
        <v>1.4039E-3</v>
      </c>
      <c r="EX68" s="66">
        <f>Raw!BZ69</f>
        <v>447.24</v>
      </c>
      <c r="EZ68" s="73">
        <f>Raw!AI69</f>
        <v>1.4039E-3</v>
      </c>
      <c r="FA68" s="66">
        <f>Raw!F69</f>
        <v>0.15515999999999999</v>
      </c>
      <c r="FB68" s="66">
        <f>Raw!G69</f>
        <v>2.2471000000000001E-2</v>
      </c>
      <c r="FD68" s="66">
        <f>(Raw!C69)/((Raw!CC69*1000)^(1/3))</f>
        <v>335.52461939575198</v>
      </c>
      <c r="FE68" s="66">
        <f>(Raw!BZ69)*(Raw!AI69)</f>
        <v>0.62788023599999998</v>
      </c>
      <c r="FG68" s="59">
        <f>Raw!CJ69</f>
        <v>206.55784041737499</v>
      </c>
      <c r="FH68" s="59">
        <f>Raw!BR69</f>
        <v>204.69</v>
      </c>
      <c r="FJ68" s="25">
        <f>Raw!CB69</f>
        <v>6.9733000000000001</v>
      </c>
      <c r="FK68" s="25">
        <f>(Raw!BR69)-(Raw!CJ69)</f>
        <v>-1.8678404173749925</v>
      </c>
      <c r="FM68" s="68" t="str">
        <f t="shared" si="119"/>
        <v xml:space="preserve"> </v>
      </c>
      <c r="FN68" s="68">
        <f>(Raw!C69)/((Raw!CC69*1000)^(1/3))</f>
        <v>335.52461939575198</v>
      </c>
      <c r="FO68" s="68">
        <f>(10^($FM$2*Raw!CB69))*(Raw!D69)</f>
        <v>8.4410729245551916E-2</v>
      </c>
      <c r="FP68" s="68">
        <f>(10^($FM$2*Raw!CB69))*(Raw!E69)</f>
        <v>9.9133397489680614E-3</v>
      </c>
      <c r="FR68" s="68" t="str">
        <f t="shared" si="120"/>
        <v xml:space="preserve"> </v>
      </c>
      <c r="FS68" s="74">
        <f>(Raw!C69)/((Raw!CC69*1000)^(1/3))</f>
        <v>335.52461939575198</v>
      </c>
      <c r="FT68" s="68">
        <f>(10^($FR$2*Raw!CB69))*(Raw!F69)</f>
        <v>0.13682921391051064</v>
      </c>
      <c r="FU68" s="68">
        <f>(10^($FR$2*Raw!CB69))*(Raw!G69)</f>
        <v>1.9816249457225345E-2</v>
      </c>
      <c r="FW68" s="68" t="str">
        <f t="shared" si="121"/>
        <v xml:space="preserve"> </v>
      </c>
      <c r="FX68" s="74">
        <f>(Raw!C69)/((Raw!CC69*1000)^(1/3))</f>
        <v>335.52461939575198</v>
      </c>
      <c r="FY68" s="74">
        <f>(10^($FW$2*Raw!CB69))*(Raw!BJ69)</f>
        <v>0.11124055907822447</v>
      </c>
      <c r="FZ68" s="74">
        <f>(10^($FW$2*Raw!CB69))*(Raw!BK69)</f>
        <v>9.6700466627437989E-2</v>
      </c>
      <c r="GB68" s="68" t="str">
        <f t="shared" si="122"/>
        <v xml:space="preserve"> </v>
      </c>
      <c r="GC68" s="74">
        <f>IF(  ( (10^($FR$2*Raw!CB69))*(Raw!BM69) )/( (10^($FR$2*Raw!CB69))*(Raw!BL69))&lt;0.9,(Raw!C69)/((Raw!CC69*1000)^(1/3)) )</f>
        <v>335.52461939575198</v>
      </c>
      <c r="GD68" s="74">
        <f>IF(  ( (10^($FR$2*Raw!CB69))*(Raw!BM69) )/( (10^($FR$2*Raw!CB69))*(Raw!BL69))&lt;0.9, (10^($GB$2*Raw!CB69))*(Raw!BL69) )</f>
        <v>10.588444024175974</v>
      </c>
      <c r="GE68" s="74">
        <f>IF( ( (10^($FR$2*Raw!CB69))*(Raw!BM69) )/( (10^($FR$2*Raw!CB69))*(Raw!BL69))&lt;0.9, (10^($FR$2*Raw!CB69))*(Raw!BM69) )</f>
        <v>5.9785618439437149</v>
      </c>
      <c r="GG68" s="68" t="str">
        <f t="shared" si="123"/>
        <v xml:space="preserve"> </v>
      </c>
      <c r="GH68" s="74" t="b">
        <f>IF( ( (10^($GG$2*Raw!CB69))*(Raw!BO69) )/( (10^($GG$2*Raw!CB69))*(Raw!BN69))&lt;0.5,(Raw!C69)/((Raw!CC69*1000)^(1/3)))</f>
        <v>0</v>
      </c>
      <c r="GI68" s="74" t="b">
        <f>IF( ( (10^($GG$2*Raw!CB69))*(Raw!BO69) )/( (10^($GG$2*Raw!CB69))*(Raw!BN69))&lt;0.5,(10^($GG$2*Raw!CB69))*(Raw!BN69))</f>
        <v>0</v>
      </c>
      <c r="GJ68" s="74" t="b">
        <f>IF( ( (10^($GG$2*Raw!CB69))*(Raw!BO69) )/( (10^($GG$2*Raw!CB69))*(Raw!BN69))&lt;0.5,(10^($GG$2*Raw!CB69))*(Raw!BO69))</f>
        <v>0</v>
      </c>
      <c r="GL68">
        <f>(Raw!C69)/((Raw!CC69*1000)^(1/3))</f>
        <v>335.52461939575198</v>
      </c>
      <c r="GM68" s="75">
        <f>Raw!U69</f>
        <v>0.27466000000000002</v>
      </c>
      <c r="GN68" s="75">
        <f>(LOG(Raw!CC69)+5)/25</f>
        <v>0.18533873822318345</v>
      </c>
      <c r="GO68">
        <f>(Raw!C69)/((Raw!CC69*1000)^(1/3))</f>
        <v>335.52461939575198</v>
      </c>
      <c r="GP68" s="75">
        <f>Raw!W69</f>
        <v>0.29419000000000001</v>
      </c>
      <c r="GR68">
        <f>(Raw!C69)/((Raw!CC69*1000)^(1/3))</f>
        <v>335.52461939575198</v>
      </c>
      <c r="GS68" s="75">
        <f>Raw!AE69</f>
        <v>0.50780999999999998</v>
      </c>
      <c r="GU68">
        <f>(Raw!C69)/((Raw!CC69*1000)^(1/3))</f>
        <v>335.52461939575198</v>
      </c>
      <c r="GV68" s="75">
        <f>Raw!AG69</f>
        <v>0.58594000000000002</v>
      </c>
      <c r="GX68">
        <f>(Raw!C69)/((Raw!CC69*1000)^(1/3))</f>
        <v>335.52461939575198</v>
      </c>
      <c r="GY68">
        <f>Raw!BQ69</f>
        <v>1.2</v>
      </c>
      <c r="HA68">
        <f>Raw!C69</f>
        <v>2532.4869197604899</v>
      </c>
      <c r="HB68" s="75">
        <f>Raw!U69</f>
        <v>0.27466000000000002</v>
      </c>
      <c r="HC68" s="4"/>
      <c r="HD68">
        <f>Raw!C69</f>
        <v>2532.4869197604899</v>
      </c>
      <c r="HE68" s="75">
        <f>Raw!W69</f>
        <v>0.29419000000000001</v>
      </c>
      <c r="HG68">
        <f>Raw!C69</f>
        <v>2532.4869197604899</v>
      </c>
      <c r="HH68" s="75">
        <f>Raw!AE69</f>
        <v>0.50780999999999998</v>
      </c>
      <c r="HJ68">
        <f>Raw!C69</f>
        <v>2532.4869197604899</v>
      </c>
      <c r="HK68" s="75">
        <f>Raw!AG69</f>
        <v>0.58594000000000002</v>
      </c>
      <c r="HM68">
        <f>Raw!C69</f>
        <v>2532.4869197604899</v>
      </c>
      <c r="HN68">
        <f>Raw!BQ69</f>
        <v>1.2</v>
      </c>
      <c r="HP68">
        <f>Raw!CC69*1000</f>
        <v>430</v>
      </c>
      <c r="HQ68">
        <f>Raw!N69</f>
        <v>4.2683999999999997</v>
      </c>
      <c r="HR68">
        <f>MIN(ABS(Raw!CB69)/100,0.3)</f>
        <v>6.9733000000000003E-2</v>
      </c>
      <c r="HS68" t="str">
        <f>IF( Raw!CB69&gt;0,"@rgb(255,0,0)","@rgb(0,128,255)" )</f>
        <v>@rgb(255,0,0)</v>
      </c>
      <c r="HU68" t="str">
        <f t="shared" si="124"/>
        <v xml:space="preserve"> </v>
      </c>
      <c r="HV68" t="b">
        <f>IF(Raw!CC69&gt;7,(Raw!C69)/((Raw!CC69*1000)^(1/3)))</f>
        <v>0</v>
      </c>
      <c r="HW68" t="b">
        <f>IF(Raw!CC69&gt;7,(10^($FM$2*Raw!CB69))*(Raw!D69))</f>
        <v>0</v>
      </c>
      <c r="HX68" t="b">
        <f>IF(Raw!CC69&gt;7,(10^($HU$2*Raw!CB69))*(Raw!E69))</f>
        <v>0</v>
      </c>
      <c r="IA68" t="b">
        <f>IF(Raw!CC69&gt;7,(Raw!C69)/((Raw!CC69*1000)^(1/3)))</f>
        <v>0</v>
      </c>
      <c r="IB68" t="b">
        <f>IF(Raw!CC69&gt;7,(10^($HZ$2*Raw!CB69))*(Raw!F69))</f>
        <v>0</v>
      </c>
      <c r="IC68" t="b">
        <f>IF(Raw!CC69&gt;7,(10^($HZ$2*Raw!CB69))*(Raw!G69))</f>
        <v>0</v>
      </c>
      <c r="IF68" t="b">
        <f>IF(Raw!CC69&gt;7,(Raw!C69)/((Raw!CC69*1000)^(1/3)))</f>
        <v>0</v>
      </c>
      <c r="IG68" t="b">
        <f>IF(Raw!CC69&gt;7,(10^($IE$2*Raw!CB69))*(Raw!BJ69))</f>
        <v>0</v>
      </c>
      <c r="IH68" t="b">
        <f>IF(Raw!CC69&gt;7,(10^($IE$2*Raw!CB69))*(Raw!BK69))</f>
        <v>0</v>
      </c>
      <c r="IJ68" t="str">
        <f t="shared" si="125"/>
        <v xml:space="preserve"> </v>
      </c>
      <c r="IK68" t="b">
        <f>IF(Raw!CC69&gt;7,(Raw!C69)/((Raw!CC69*1000)^(1/3)))</f>
        <v>0</v>
      </c>
      <c r="IL68" t="b">
        <f>IF(Raw!CC69&gt;7,(10^($IJ$2*Raw!CB69))*(Raw!BL69))</f>
        <v>0</v>
      </c>
      <c r="IM68" t="b">
        <f>IF(Raw!CC69&gt;7,(10^($IJ$2*Raw!CB69))*(Raw!BM69))</f>
        <v>0</v>
      </c>
      <c r="IO68" t="str">
        <f t="shared" si="126"/>
        <v xml:space="preserve"> </v>
      </c>
      <c r="IP68" t="b">
        <f>IF(Raw!CC69&gt;7,(Raw!C69)/((Raw!CC69*1000)^(1/3)))</f>
        <v>0</v>
      </c>
      <c r="IQ68" t="b">
        <f>IF(Raw!CC69&gt;7,(10^($IO$2*Raw!CB69))*(Raw!BN69))</f>
        <v>0</v>
      </c>
      <c r="IR68" t="b">
        <f>IF(Raw!CC69&gt;7,(10^($IO$2*Raw!CB69))*(Raw!BO69))</f>
        <v>0</v>
      </c>
      <c r="IT68" s="68" t="str">
        <f t="shared" si="127"/>
        <v xml:space="preserve"> </v>
      </c>
      <c r="IU68" s="68">
        <f>IF(Raw!CC69&lt;3.5,(Raw!C69)/((Raw!CC69*1000)^(1/3)))</f>
        <v>335.52461939575198</v>
      </c>
      <c r="IV68" s="68">
        <f>IF(Raw!CC69&lt;3.5,(10^($IT$2*Raw!CB69))*(Raw!D69))</f>
        <v>8.4723036234206614E-2</v>
      </c>
      <c r="IW68" s="68">
        <f>IF(Raw!CC69&lt;3.5,(10^($IT$2*Raw!CB69))*(Raw!E69))</f>
        <v>9.9500176134076027E-3</v>
      </c>
      <c r="IY68" s="68" t="str">
        <f t="shared" si="128"/>
        <v xml:space="preserve"> </v>
      </c>
      <c r="IZ68" s="74">
        <f>IF(Raw!CC69&lt;3.5,(Raw!C69)/((Raw!CC69*1000)^(1/3)))</f>
        <v>335.52461939575198</v>
      </c>
      <c r="JA68" s="68">
        <f>IF(Raw!CC69&lt;3.5,(10^($IY$2*Raw!CB69))*(Raw!F69))</f>
        <v>0.13744576281330614</v>
      </c>
      <c r="JB68" s="68">
        <f>IF(Raw!CC69&lt;3.5,(10^($IY$2*Raw!CB69))*(Raw!G69))</f>
        <v>1.9905540965311955E-2</v>
      </c>
      <c r="JD68" s="68" t="str">
        <f t="shared" si="129"/>
        <v xml:space="preserve"> </v>
      </c>
      <c r="JE68" s="74">
        <f>IF(Raw!CC69&lt;3.5,(Raw!C69)/((Raw!CC69*1000)^(1/3)))</f>
        <v>335.52461939575198</v>
      </c>
      <c r="JF68" s="74">
        <f>IF(Raw!CC69&lt;3.5,(10^($JD$2*Raw!CB69))*(Raw!BJ69))</f>
        <v>0.10992663172285216</v>
      </c>
      <c r="JG68" s="74">
        <f>IF(Raw!CC69&lt;3.5,(10^($JD$2*Raw!CB69))*(Raw!BK69))</f>
        <v>9.5558280814710184E-2</v>
      </c>
      <c r="JI68" s="68" t="str">
        <f t="shared" si="130"/>
        <v xml:space="preserve"> </v>
      </c>
      <c r="JJ68" s="74">
        <f>IF( AND( Raw!CC69&lt;3.5, ( (10^($JI$2*Raw!CB69))*(Raw!BM69) )/( (10^($JI$2*Raw!CB69))*(Raw!BL69))&lt;0.9 ),(Raw!C69)/((Raw!CC69*1000)^(1/3)) )</f>
        <v>335.52461939575198</v>
      </c>
      <c r="JK68" s="74">
        <f>IF( AND( Raw!CC69&lt;3.5, ( (10^($JI$2*Raw!CB69))*(Raw!BM69) )/( (10^($JI$2*Raw!CB69))*(Raw!BL69))&lt;0.9 ), (10^($JI$2*Raw!CB69))*(Raw!BL69) )</f>
        <v>11.004442995638559</v>
      </c>
      <c r="JL68" s="74">
        <f>IF( AND( Raw!CC69&lt;3.5, ( (10^($JI$2*Raw!CB69))*(Raw!BM69) )/( (10^($JI$2*Raw!CB69))*(Raw!BL69))&lt;0.9 ), (10^($JI$2*Raw!CB69))*(Raw!BM69) )</f>
        <v>6.5557663698533917</v>
      </c>
      <c r="JN68" s="68" t="str">
        <f t="shared" si="131"/>
        <v xml:space="preserve"> </v>
      </c>
      <c r="JO68" s="74" t="b">
        <f>IF( AND( Raw!CC69&lt;3.5, ( (10^($JN$2*Raw!CB69))*(Raw!BO69) )/( (10^($JN$2*Raw!CB69))*(Raw!BN69))&lt;0.5 ),(Raw!C69)/((Raw!CC69*1000)^(1/3)))</f>
        <v>0</v>
      </c>
      <c r="JP68" s="74" t="b">
        <f>IF( AND( Raw!CC69&lt;3.5, ( (10^($JN$2*Raw!CB69))*(Raw!BO69) )/( (10^($JN$2*Raw!CB69))*(Raw!BN69))&lt;0.5 ),(10^($JN$2*Raw!CB69))*(Raw!BN69))</f>
        <v>0</v>
      </c>
      <c r="JQ68" s="74" t="b">
        <f>IF( AND( Raw!CC69&lt;3.5, ( (10^($JN$2*Raw!CB69))*(Raw!BO69) )/( (10^($JN$2*Raw!CB69))*(Raw!BN69))&lt;0.5 ),(10^($JN$2*Raw!CB69))*(Raw!BO69))</f>
        <v>0</v>
      </c>
      <c r="JY68" s="76"/>
      <c r="KQ68">
        <f>Raw!CC69*1000</f>
        <v>430</v>
      </c>
      <c r="KR68">
        <f>Raw!N69</f>
        <v>4.2683999999999997</v>
      </c>
      <c r="KS68">
        <f>(1/ABS(Raw!BL69))*2</f>
        <v>0.17574692442882248</v>
      </c>
      <c r="KU68">
        <f>Raw!CC69*1000</f>
        <v>430</v>
      </c>
      <c r="KV68">
        <f>Raw!N69</f>
        <v>4.2683999999999997</v>
      </c>
      <c r="KW68">
        <f>MIN(1/ABS(Raw!BN69)/2,0.8)</f>
        <v>0.15775856629014956</v>
      </c>
      <c r="KY68">
        <f>Raw!CC69*1000</f>
        <v>430</v>
      </c>
      <c r="KZ68">
        <f>Raw!CP69</f>
        <v>4.3740386558045099</v>
      </c>
      <c r="LA68">
        <f t="shared" si="110"/>
        <v>4.2683999999999997</v>
      </c>
      <c r="NJ68" s="76"/>
      <c r="NV68" s="76"/>
      <c r="OH68" s="76"/>
      <c r="OT68" s="76"/>
      <c r="PF68" s="76"/>
      <c r="PR68" s="76"/>
      <c r="QD68" s="76"/>
      <c r="QP68" s="76"/>
      <c r="RB68" s="76"/>
      <c r="RN68" s="76"/>
      <c r="RZ68" s="76"/>
      <c r="SL68" s="76"/>
      <c r="SX68" s="76"/>
      <c r="TJ68" s="76"/>
      <c r="TV68" s="76"/>
      <c r="UF68">
        <f>IF(Raw!CC69&lt;3.5,Raw!C69)</f>
        <v>2532.4869197604899</v>
      </c>
      <c r="UK68" t="b">
        <f>IF(Raw!CC69&gt;7,Raw!C69)</f>
        <v>0</v>
      </c>
      <c r="UP68">
        <f>Raw!C69</f>
        <v>2532.4869197604899</v>
      </c>
      <c r="UU68" t="str">
        <f t="shared" si="98"/>
        <v xml:space="preserve"> </v>
      </c>
      <c r="UV68" t="b">
        <f>IF(AND(Raw!BL69&lt;$UU$3,Raw!BL69&gt;$UU$4),(Raw!C69)/((Raw!CC69*1000)^(1/3)))</f>
        <v>0</v>
      </c>
      <c r="UW68" t="b">
        <f>IF(AND(Raw!BL69&lt;$UU$3,Raw!BL69&gt;$UU$4),(10^($UU$2*Raw!CB69))*(Raw!D69))</f>
        <v>0</v>
      </c>
      <c r="UX68" t="b">
        <f>IF(AND(Raw!BL69&lt;$UU$3,Raw!BL69&gt;$UU$4),(10^($FM$2*Raw!CB69))*(Raw!E69))</f>
        <v>0</v>
      </c>
      <c r="UZ68">
        <f>Raw!C69</f>
        <v>2532.4869197604899</v>
      </c>
      <c r="VA68">
        <f>((LOG10(Raw!CC70))+ABS(LOG10(MIN(Raw!CC$3:$CC267)))+0.3)/5</f>
        <v>0.22901960800285134</v>
      </c>
      <c r="VB68">
        <f>Raw!BQ69</f>
        <v>1.2</v>
      </c>
      <c r="VE68">
        <f>(Raw!C69)/((Raw!CC69)^(1/2))</f>
        <v>3862.006346494964</v>
      </c>
      <c r="VF68">
        <f>((LOG10(Raw!CC70))+ABS(LOG10(MIN(Raw!CC$3:$CC267)))+0.3)/5</f>
        <v>0.22901960800285134</v>
      </c>
      <c r="VG68">
        <f>Raw!BQ69</f>
        <v>1.2</v>
      </c>
      <c r="VK68">
        <f>(Raw!C69)/((Raw!CC69)^(1/2))</f>
        <v>3862.006346494964</v>
      </c>
      <c r="VL68">
        <f>Raw!BZ69</f>
        <v>447.24</v>
      </c>
      <c r="VM68">
        <f>MIN(Raw!BL70/150,0.6)</f>
        <v>0.11296879850521999</v>
      </c>
      <c r="VO68">
        <f>(Raw!C69)/((Raw!CC69)^(1/2))</f>
        <v>3862.006346494964</v>
      </c>
      <c r="VP68">
        <f>Raw!BZ69</f>
        <v>447.24</v>
      </c>
      <c r="VQ68">
        <f>MIN(Raw!BN70/50,0.6)</f>
        <v>9.0499371925407412E-2</v>
      </c>
      <c r="VS68">
        <f>(Raw!C69)/((Raw!CC69)^(1/2))</f>
        <v>3862.006346494964</v>
      </c>
      <c r="VT68">
        <f>Raw!BZ69</f>
        <v>447.24</v>
      </c>
      <c r="VU68">
        <f>(LOG10(Raw!AS70)-LOG10(MIN(Raw!AS$3:AS$200)) + 0.1)/10</f>
        <v>0.20982679424679102</v>
      </c>
      <c r="VW68">
        <f>Raw!CB69</f>
        <v>6.9733000000000001</v>
      </c>
      <c r="VX68">
        <f>IF(ABS((Raw!BR69)-(Raw!CJ69))=343.0818,16.89,ABS((Raw!BR69)-(Raw!CJ69)))</f>
        <v>1.8678404173749925</v>
      </c>
      <c r="VY68">
        <f>(LOG10(Raw!C70)-LOG10(MIN(Raw!C$3:C$200)))/2</f>
        <v>0.38063130565104508</v>
      </c>
      <c r="WN68">
        <f t="shared" si="132"/>
        <v>13200</v>
      </c>
      <c r="WO68">
        <f t="shared" si="111"/>
        <v>0.53253026440565965</v>
      </c>
      <c r="WQ68">
        <f>Raw!BP69</f>
        <v>0.11</v>
      </c>
      <c r="WR68">
        <f>Raw!BZ69</f>
        <v>447.24</v>
      </c>
      <c r="WT68">
        <f>Raw!N69</f>
        <v>4.2683999999999997</v>
      </c>
      <c r="WU68">
        <f>Raw!CP69</f>
        <v>4.3740386558045099</v>
      </c>
      <c r="WV68">
        <f t="shared" si="112"/>
        <v>0.10563865580451015</v>
      </c>
      <c r="WX68">
        <f>Raw!C69</f>
        <v>2532.4869197604899</v>
      </c>
      <c r="WY68">
        <f>Raw!BP69</f>
        <v>0.11</v>
      </c>
      <c r="WZ68">
        <f>((LOG10(Raw!CC70))+ABS(LOG10(MIN(Raw!CC$3:$CC267)))+0.3)/5</f>
        <v>0.22901960800285134</v>
      </c>
      <c r="XD68">
        <f t="shared" si="133"/>
        <v>13200</v>
      </c>
      <c r="XE68">
        <f t="shared" si="113"/>
        <v>5.9010367232246605E-2</v>
      </c>
      <c r="XG68">
        <f>(Raw!C69)/((Raw!CC69)^(1/2))</f>
        <v>3862.006346494964</v>
      </c>
      <c r="XH68">
        <f>Raw!BP69</f>
        <v>0.11</v>
      </c>
      <c r="XL68">
        <f t="shared" si="134"/>
        <v>13200</v>
      </c>
      <c r="XM68">
        <f t="shared" si="114"/>
        <v>0.31295544856705165</v>
      </c>
      <c r="XR68">
        <f>Raw!CB69</f>
        <v>6.9733000000000001</v>
      </c>
      <c r="XS68">
        <f>IF(ABS((Raw!BR69)-(Raw!CJ69))=343.0818,16.89,(Raw!BR69)-(Raw!CJ69))</f>
        <v>-1.8678404173749925</v>
      </c>
      <c r="XT68">
        <f>(LOG10(Raw!C70)-LOG10(MIN(Raw!C$3:C$200)))/2</f>
        <v>0.38063130565104508</v>
      </c>
      <c r="XW68">
        <f t="shared" si="135"/>
        <v>13200</v>
      </c>
      <c r="XX68">
        <f t="shared" si="115"/>
        <v>1.5677094659431283</v>
      </c>
      <c r="YC68">
        <v>2532.4869197604899</v>
      </c>
      <c r="YD68">
        <f>Raw!CC69</f>
        <v>0.43</v>
      </c>
      <c r="YE68">
        <f>((LOG10(Raw!CC70))+ABS(LOG10(MIN(Raw!CC$3:$CC267)))+0.3)/5</f>
        <v>0.22901960800285134</v>
      </c>
      <c r="YF68">
        <v>2.6702598504905799</v>
      </c>
      <c r="YG68">
        <v>0.32344640521562501</v>
      </c>
      <c r="YH68">
        <v>4.8872747779591601E-2</v>
      </c>
      <c r="YI68">
        <v>8.0952906212604994E-3</v>
      </c>
      <c r="YJ68">
        <v>1.1808537920453199E-3</v>
      </c>
      <c r="YT68">
        <v>2532.4869197604899</v>
      </c>
      <c r="YU68">
        <v>0.43</v>
      </c>
      <c r="YV68" s="79">
        <v>9.48795942366939E-9</v>
      </c>
      <c r="ZE68">
        <v>2420.7517603548599</v>
      </c>
      <c r="ZF68">
        <v>5.9988821424850299E-2</v>
      </c>
      <c r="ZK68">
        <f t="shared" si="136"/>
        <v>13220</v>
      </c>
      <c r="ZL68" s="81">
        <f t="shared" si="116"/>
        <v>14207.652089492607</v>
      </c>
    </row>
    <row r="69" spans="1:688">
      <c r="A69" s="37">
        <f>Raw!CC70*1000</f>
        <v>140</v>
      </c>
      <c r="B69" s="37">
        <f>Raw!N70</f>
        <v>1.88787499224311</v>
      </c>
      <c r="C69" s="37">
        <f>Raw!O70</f>
        <v>0.20181942178727799</v>
      </c>
      <c r="E69" s="37">
        <f>(Raw!C70)/((Raw!CC70*1000)^(1/2))</f>
        <v>157.39740172644503</v>
      </c>
      <c r="F69" s="37">
        <f>Raw!N70</f>
        <v>1.88787499224311</v>
      </c>
      <c r="G69" s="37">
        <f>Raw!O70</f>
        <v>0.20181942178727799</v>
      </c>
      <c r="I69" s="37">
        <f>(Raw!C70)/((Raw!CC70*1000)^(1/3))</f>
        <v>358.66216427064199</v>
      </c>
      <c r="J69" s="37">
        <f>Raw!N70</f>
        <v>1.88787499224311</v>
      </c>
      <c r="K69" s="37">
        <f>Raw!O70</f>
        <v>0.20181942178727799</v>
      </c>
      <c r="M69" s="39">
        <f>Raw!CC70*1000</f>
        <v>140</v>
      </c>
      <c r="N69" s="39">
        <f>1/(Raw!R70)</f>
        <v>1.5515151515151515</v>
      </c>
      <c r="O69" s="39">
        <f>IF(1/(Raw!R70-Raw!S70)-1/(Raw!R70+Raw!S70)&gt;0,1/(Raw!R70-Raw!S70)-1/(Raw!R70+Raw!S70),2)</f>
        <v>1.3335214601977174E-3</v>
      </c>
      <c r="Q69" s="39">
        <f>(Raw!C70)/((Raw!CC70*1000)^(1/2))</f>
        <v>157.39740172644503</v>
      </c>
      <c r="R69" s="39">
        <f>1/(Raw!R70)</f>
        <v>1.5515151515151515</v>
      </c>
      <c r="S69" s="39">
        <f>IF(1/(Raw!R70-Raw!S70)-1/(Raw!R70+Raw!S70)&gt;0,1/(Raw!R70-Raw!S70)-1/(Raw!R70+Raw!S70),2)</f>
        <v>1.3335214601977174E-3</v>
      </c>
      <c r="U69" s="39">
        <f>(Raw!C70)/((Raw!CC70*1000)^(1/3))</f>
        <v>358.66216427064199</v>
      </c>
      <c r="V69" s="39">
        <f>1/(Raw!R70)</f>
        <v>1.5515151515151515</v>
      </c>
      <c r="W69" s="39">
        <f>IF(1/(Raw!R70-Raw!S70)-1/(Raw!R70+Raw!S70)&gt;0,1/(Raw!R70-Raw!S70)-1/(Raw!R70+Raw!S70),2)</f>
        <v>1.3335214601977174E-3</v>
      </c>
      <c r="Y69" s="41">
        <f>Raw!CC70*1000</f>
        <v>140</v>
      </c>
      <c r="Z69" s="41">
        <f>1/(Raw!AB70)</f>
        <v>1.5058823529411764</v>
      </c>
      <c r="AA69" s="41">
        <f>IF(1/(Raw!AB70-Raw!AC70)-1/(Raw!AB70+Raw!AC70)&gt;0,1/(Raw!AB70-Raw!AC70)-1/(Raw!AB70+Raw!AC70),5)</f>
        <v>0.11589019451473215</v>
      </c>
      <c r="AC69" s="41">
        <f>(Raw!C70)/((Raw!CC70*1000)^(1/2))</f>
        <v>157.39740172644503</v>
      </c>
      <c r="AD69" s="41">
        <f>1/(Raw!AB70)</f>
        <v>1.5058823529411764</v>
      </c>
      <c r="AE69" s="41">
        <f>IF(1/(Raw!AB70-Raw!AC70)-1/(Raw!AB70+Raw!AC70)&gt;0,1/(Raw!AB70-Raw!AC70)-1/(Raw!AB70+Raw!AC70),5)</f>
        <v>0.11589019451473215</v>
      </c>
      <c r="AG69" s="41">
        <f>(Raw!C70)/((Raw!CC70*1000)^(1/3))</f>
        <v>358.66216427064199</v>
      </c>
      <c r="AH69" s="41">
        <f>1/(Raw!AB70)</f>
        <v>1.5058823529411764</v>
      </c>
      <c r="AI69" s="41">
        <f>IF(1/(Raw!AB70-Raw!AC70)-1/(Raw!AB70+Raw!AC70)&gt;0,1/(Raw!AB70-Raw!AC70)-1/(Raw!AB70+Raw!AC70),5)</f>
        <v>0.11589019451473215</v>
      </c>
      <c r="AK69" s="43">
        <f>Raw!CC70*1000</f>
        <v>140</v>
      </c>
      <c r="AL69" s="43">
        <f>Raw!BL70</f>
        <v>16.945319775782998</v>
      </c>
      <c r="AM69" s="43">
        <f>Raw!BM70</f>
        <v>10.3891028592145</v>
      </c>
      <c r="AO69" s="43">
        <f>(Raw!C70)/((Raw!CC70*1000)^(1/2))</f>
        <v>157.39740172644503</v>
      </c>
      <c r="AP69" s="43">
        <f>Raw!BL70</f>
        <v>16.945319775782998</v>
      </c>
      <c r="AQ69" s="43">
        <f>Raw!BM70</f>
        <v>10.3891028592145</v>
      </c>
      <c r="AS69" s="43">
        <f>(Raw!C70)/((Raw!CC70*1000)^(1/3))</f>
        <v>358.66216427064199</v>
      </c>
      <c r="AT69" s="43">
        <f>Raw!BL70</f>
        <v>16.945319775782998</v>
      </c>
      <c r="AU69" s="43">
        <f>Raw!BM70</f>
        <v>10.3891028592145</v>
      </c>
      <c r="AW69" s="21">
        <f>Raw!CC70*1000</f>
        <v>140</v>
      </c>
      <c r="AX69" s="21">
        <f>Raw!BN70</f>
        <v>4.5249685962703703</v>
      </c>
      <c r="AY69" s="21">
        <f>Raw!BO70</f>
        <v>0.32912882509097702</v>
      </c>
      <c r="BA69" s="21">
        <f>(Raw!C70)/((Raw!CC70*1000)^(1/2))</f>
        <v>157.39740172644503</v>
      </c>
      <c r="BB69" s="21">
        <f>Raw!BN70</f>
        <v>4.5249685962703703</v>
      </c>
      <c r="BC69" s="21">
        <f>Raw!BO70</f>
        <v>0.32912882509097702</v>
      </c>
      <c r="BE69" s="21">
        <f>(Raw!C70)/((Raw!CC70*1000)^(1/3))</f>
        <v>358.66216427064199</v>
      </c>
      <c r="BF69" s="21">
        <f>Raw!BN70</f>
        <v>4.5249685962703703</v>
      </c>
      <c r="BG69" s="21">
        <f>Raw!BO70</f>
        <v>0.32912882509097702</v>
      </c>
      <c r="BI69" s="46">
        <f>Raw!C70</f>
        <v>1862.3511725324599</v>
      </c>
      <c r="BJ69" s="46">
        <f>(Raw!C70)/(Raw!CG70)</f>
        <v>0.33232533414212345</v>
      </c>
      <c r="BK69" s="46"/>
      <c r="BM69" s="47">
        <f>Raw!CC70*1000</f>
        <v>140</v>
      </c>
      <c r="BN69" s="47">
        <f>(Raw!C70)/(Raw!CG70)</f>
        <v>0.33232533414212345</v>
      </c>
      <c r="BO69" s="47"/>
      <c r="BQ69" s="46">
        <f>(Raw!C70)/((Raw!CC70*1000)^(1/2))</f>
        <v>157.39740172644503</v>
      </c>
      <c r="BR69" s="47">
        <f>(Raw!C70)/(Raw!CG70)</f>
        <v>0.33232533414212345</v>
      </c>
      <c r="BS69" s="47"/>
      <c r="BU69" s="49">
        <f>(Raw!C70)/((Raw!CC70*1000)^(1/3))</f>
        <v>358.66216427064199</v>
      </c>
      <c r="BV69" s="49">
        <f>(Raw!C70)/(Raw!CG70)</f>
        <v>0.33232533414212345</v>
      </c>
      <c r="BW69" s="49"/>
      <c r="BY69" s="51">
        <f>Raw!C70</f>
        <v>1862.3511725324599</v>
      </c>
      <c r="BZ69" s="51">
        <f>Raw!BS70</f>
        <v>0.34699999999999998</v>
      </c>
      <c r="CA69" s="51"/>
      <c r="CG69" s="55"/>
      <c r="CH69" s="55" t="e">
        <f t="shared" si="137"/>
        <v>#N/A</v>
      </c>
      <c r="CI69" s="55" t="e">
        <f>CI3</f>
        <v>#N/A</v>
      </c>
      <c r="CK69" s="55"/>
      <c r="CL69" s="55" t="e">
        <f t="shared" si="138"/>
        <v>#N/A</v>
      </c>
      <c r="CM69" s="55" t="e">
        <f>CM3</f>
        <v>#N/A</v>
      </c>
      <c r="CO69" s="57"/>
      <c r="CP69" s="57" t="e">
        <f t="shared" si="139"/>
        <v>#N/A</v>
      </c>
      <c r="CQ69" s="57" t="e">
        <f>CQ3</f>
        <v>#N/A</v>
      </c>
      <c r="CS69" s="57"/>
      <c r="CT69" s="57" t="e">
        <f t="shared" si="140"/>
        <v>#N/A</v>
      </c>
      <c r="CU69" s="57" t="e">
        <f>CU3</f>
        <v>#N/A</v>
      </c>
      <c r="CW69" s="57"/>
      <c r="CX69" s="57" t="e">
        <f t="shared" si="141"/>
        <v>#N/A</v>
      </c>
      <c r="CY69" s="57" t="e">
        <f>CY3</f>
        <v>#N/A</v>
      </c>
      <c r="DA69" s="57"/>
      <c r="DB69" s="57" t="e">
        <f t="shared" si="142"/>
        <v>#N/A</v>
      </c>
      <c r="DC69" s="57" t="e">
        <f>DC3</f>
        <v>#N/A</v>
      </c>
      <c r="DE69" s="57"/>
      <c r="DF69" s="57" t="e">
        <f t="shared" si="143"/>
        <v>#N/A</v>
      </c>
      <c r="DG69" s="57" t="e">
        <f>DG3</f>
        <v>#N/A</v>
      </c>
      <c r="DI69" s="59">
        <f t="shared" si="117"/>
        <v>10060</v>
      </c>
      <c r="DJ69" s="59">
        <f t="shared" si="99"/>
        <v>9.6051772761739329</v>
      </c>
      <c r="DL69" s="25">
        <f t="shared" si="118"/>
        <v>10060</v>
      </c>
      <c r="DM69" s="25">
        <f t="shared" si="100"/>
        <v>11.001237544194614</v>
      </c>
      <c r="DO69" s="39">
        <f t="shared" si="101"/>
        <v>140</v>
      </c>
      <c r="DP69" s="39">
        <f t="shared" si="102"/>
        <v>1.5515151515151515</v>
      </c>
      <c r="DQ69" s="39">
        <f t="shared" si="103"/>
        <v>1.3335214601977174E-3</v>
      </c>
      <c r="DS69" s="39">
        <f t="shared" si="104"/>
        <v>157.39740172644503</v>
      </c>
      <c r="DT69" s="39">
        <f t="shared" si="105"/>
        <v>1.5515151515151515</v>
      </c>
      <c r="DU69" s="39">
        <f t="shared" si="106"/>
        <v>1.3335214601977174E-3</v>
      </c>
      <c r="DW69" s="39">
        <f t="shared" si="107"/>
        <v>358.66216427064199</v>
      </c>
      <c r="DX69" s="39">
        <f t="shared" si="108"/>
        <v>1.5515151515151515</v>
      </c>
      <c r="DY69" s="39">
        <f t="shared" si="109"/>
        <v>1.3335214601977174E-3</v>
      </c>
      <c r="EA69" s="61">
        <f>Raw!N70</f>
        <v>1.88787499224311</v>
      </c>
      <c r="EB69" s="61">
        <f>Raw!O70</f>
        <v>0.20181942178727799</v>
      </c>
      <c r="EC69" s="61">
        <f>1/Raw!R70</f>
        <v>1.5515151515151515</v>
      </c>
      <c r="ED69" s="61">
        <f>1/(Raw!R70-Raw!S70)-1/(Raw!R70+Raw!S70)</f>
        <v>1.3335214601977174E-3</v>
      </c>
      <c r="EF69" s="62">
        <f>Raw!N70</f>
        <v>1.88787499224311</v>
      </c>
      <c r="EG69" s="61">
        <f>Raw!O70</f>
        <v>0.20181942178727799</v>
      </c>
      <c r="EH69" s="61">
        <f>1/Raw!AB70</f>
        <v>1.5058823529411764</v>
      </c>
      <c r="EI69" s="61">
        <f>1/(Raw!AB70-Raw!AC70)-1/(Raw!AB70+Raw!AC70)</f>
        <v>0.11589019451473215</v>
      </c>
      <c r="EK69" s="37">
        <f>Raw!CB70</f>
        <v>10.5456</v>
      </c>
      <c r="EL69" s="72">
        <f>(Raw!C70)/(Raw!CG70)</f>
        <v>0.33232533414212345</v>
      </c>
      <c r="EN69" s="37">
        <f>Raw!BS70</f>
        <v>0.34699999999999998</v>
      </c>
      <c r="EO69" s="72">
        <f>(Raw!C70)/(Raw!CG70)</f>
        <v>0.33232533414212345</v>
      </c>
      <c r="EQ69" s="64">
        <f>(Raw!C70)/((Raw!CC70*1000)^(1/3))</f>
        <v>358.66216427064199</v>
      </c>
      <c r="ER69" s="64">
        <f>Raw!BZ70</f>
        <v>296.55976700782799</v>
      </c>
      <c r="ET69" s="64">
        <f>Raw!BN70</f>
        <v>4.5249685962703703</v>
      </c>
      <c r="EU69" s="64">
        <f>Raw!BZ70</f>
        <v>296.55976700782799</v>
      </c>
      <c r="EW69" s="66">
        <f>Raw!AI70</f>
        <v>7.3195416107006402E-5</v>
      </c>
      <c r="EX69" s="66">
        <f>Raw!BZ70</f>
        <v>296.55976700782799</v>
      </c>
      <c r="EZ69" s="73">
        <f>Raw!AI70</f>
        <v>7.3195416107006402E-5</v>
      </c>
      <c r="FA69" s="66">
        <f>Raw!F70</f>
        <v>0.34904157121954599</v>
      </c>
      <c r="FB69" s="66">
        <f>Raw!G70</f>
        <v>7.1324980454797099E-2</v>
      </c>
      <c r="FD69" s="66">
        <f>(Raw!C70)/((Raw!CC70*1000)^(1/3))</f>
        <v>358.66216427064199</v>
      </c>
      <c r="FE69" s="66">
        <f>(Raw!BZ70)*(Raw!AI70)</f>
        <v>2.1706815546734839E-2</v>
      </c>
      <c r="FG69" s="59">
        <f>Raw!CJ70</f>
        <v>277.04295110670802</v>
      </c>
      <c r="FH69" s="59">
        <f>Raw!BR70</f>
        <v>273.78100000000001</v>
      </c>
      <c r="FJ69" s="25">
        <f>Raw!CB70</f>
        <v>10.5456</v>
      </c>
      <c r="FK69" s="25">
        <f>(Raw!BR70)-(Raw!CJ70)</f>
        <v>-3.2619511067080111</v>
      </c>
      <c r="FM69" s="68" t="str">
        <f t="shared" si="119"/>
        <v xml:space="preserve"> </v>
      </c>
      <c r="FN69" s="68">
        <f>(Raw!C70)/((Raw!CC70*1000)^(1/3))</f>
        <v>358.66216427064199</v>
      </c>
      <c r="FO69" s="68">
        <f>(10^($FM$2*Raw!CB70))*(Raw!D70)</f>
        <v>0.20543496234667619</v>
      </c>
      <c r="FP69" s="68">
        <f>(10^($FM$2*Raw!CB70))*(Raw!E70)</f>
        <v>2.9509101462877198E-2</v>
      </c>
      <c r="FR69" s="68" t="str">
        <f t="shared" si="120"/>
        <v xml:space="preserve"> </v>
      </c>
      <c r="FS69" s="74">
        <f>(Raw!C70)/((Raw!CC70*1000)^(1/3))</f>
        <v>358.66216427064199</v>
      </c>
      <c r="FT69" s="68">
        <f>(10^($FR$2*Raw!CB70))*(Raw!F70)</f>
        <v>0.28860583473957113</v>
      </c>
      <c r="FU69" s="68">
        <f>(10^($FR$2*Raw!CB70))*(Raw!G70)</f>
        <v>5.8975225930874974E-2</v>
      </c>
      <c r="FW69" s="68" t="str">
        <f t="shared" si="121"/>
        <v xml:space="preserve"> </v>
      </c>
      <c r="FX69" s="74">
        <f>(Raw!C70)/((Raw!CC70*1000)^(1/3))</f>
        <v>358.66216427064199</v>
      </c>
      <c r="FY69" s="74">
        <f>(10^($FW$2*Raw!CB70))*(Raw!BJ70)</f>
        <v>0.38859091450667699</v>
      </c>
      <c r="FZ69" s="74">
        <f>(10^($FW$2*Raw!CB70))*(Raw!BK70)</f>
        <v>0.10056630399272447</v>
      </c>
      <c r="GB69" s="68" t="str">
        <f t="shared" si="122"/>
        <v xml:space="preserve"> </v>
      </c>
      <c r="GC69" s="74">
        <f>IF(  ( (10^($FR$2*Raw!CB70))*(Raw!BM70) )/( (10^($FR$2*Raw!CB70))*(Raw!BL70))&lt;0.9,(Raw!C70)/((Raw!CC70*1000)^(1/3)) )</f>
        <v>358.66216427064199</v>
      </c>
      <c r="GD69" s="74">
        <f>IF(  ( (10^($FR$2*Raw!CB70))*(Raw!BM70) )/( (10^($FR$2*Raw!CB70))*(Raw!BL70))&lt;0.9, (10^($GB$2*Raw!CB70))*(Raw!BL70) )</f>
        <v>15.194976223116607</v>
      </c>
      <c r="GE69" s="74">
        <f>IF( ( (10^($FR$2*Raw!CB70))*(Raw!BM70) )/( (10^($FR$2*Raw!CB70))*(Raw!BL70))&lt;0.9, (10^($FR$2*Raw!CB70))*(Raw!BM70) )</f>
        <v>8.5902538554437982</v>
      </c>
      <c r="GG69" s="68" t="str">
        <f t="shared" si="123"/>
        <v xml:space="preserve"> </v>
      </c>
      <c r="GH69" s="74">
        <f>IF( ( (10^($GG$2*Raw!CB70))*(Raw!BO70) )/( (10^($GG$2*Raw!CB70))*(Raw!BN70))&lt;0.5,(Raw!C70)/((Raw!CC70*1000)^(1/3)))</f>
        <v>358.66216427064199</v>
      </c>
      <c r="GI69" s="74">
        <f>IF( ( (10^($GG$2*Raw!CB70))*(Raw!BO70) )/( (10^($GG$2*Raw!CB70))*(Raw!BN70))&lt;0.5,(10^($GG$2*Raw!CB70))*(Raw!BN70))</f>
        <v>3.8130200550488267</v>
      </c>
      <c r="GJ69" s="74">
        <f>IF( ( (10^($GG$2*Raw!CB70))*(Raw!BO70) )/( (10^($GG$2*Raw!CB70))*(Raw!BN70))&lt;0.5,(10^($GG$2*Raw!CB70))*(Raw!BO70))</f>
        <v>0.27734442440129747</v>
      </c>
      <c r="GL69">
        <f>(Raw!C70)/((Raw!CC70*1000)^(1/3))</f>
        <v>358.66216427064199</v>
      </c>
      <c r="GM69" s="75">
        <f>Raw!U70</f>
        <v>0.68359375</v>
      </c>
      <c r="GN69" s="75">
        <f>(LOG(Raw!CC70)+5)/25</f>
        <v>0.16584512142712954</v>
      </c>
      <c r="GO69">
        <f>(Raw!C70)/((Raw!CC70*1000)^(1/3))</f>
        <v>358.66216427064199</v>
      </c>
      <c r="GP69" s="75">
        <f>Raw!W70</f>
        <v>0.908203125</v>
      </c>
      <c r="GR69">
        <f>(Raw!C70)/((Raw!CC70*1000)^(1/3))</f>
        <v>358.66216427064199</v>
      </c>
      <c r="GS69" s="75">
        <f>Raw!AE70</f>
        <v>0.9765625</v>
      </c>
      <c r="GU69">
        <f>(Raw!C70)/((Raw!CC70*1000)^(1/3))</f>
        <v>358.66216427064199</v>
      </c>
      <c r="GV69" s="75">
        <f>Raw!AG70</f>
        <v>1.1328125</v>
      </c>
      <c r="GX69">
        <f>(Raw!C70)/((Raw!CC70*1000)^(1/3))</f>
        <v>358.66216427064199</v>
      </c>
      <c r="GY69">
        <f>Raw!BQ70</f>
        <v>4</v>
      </c>
      <c r="HA69">
        <f>Raw!C70</f>
        <v>1862.3511725324599</v>
      </c>
      <c r="HB69" s="75">
        <f>Raw!U70</f>
        <v>0.68359375</v>
      </c>
      <c r="HC69" s="4"/>
      <c r="HD69">
        <f>Raw!C70</f>
        <v>1862.3511725324599</v>
      </c>
      <c r="HE69" s="75">
        <f>Raw!W70</f>
        <v>0.908203125</v>
      </c>
      <c r="HG69">
        <f>Raw!C70</f>
        <v>1862.3511725324599</v>
      </c>
      <c r="HH69" s="75">
        <f>Raw!AE70</f>
        <v>0.9765625</v>
      </c>
      <c r="HJ69">
        <f>Raw!C70</f>
        <v>1862.3511725324599</v>
      </c>
      <c r="HK69" s="75">
        <f>Raw!AG70</f>
        <v>1.1328125</v>
      </c>
      <c r="HM69">
        <f>Raw!C70</f>
        <v>1862.3511725324599</v>
      </c>
      <c r="HN69">
        <f>Raw!BQ70</f>
        <v>4</v>
      </c>
      <c r="HP69">
        <f>Raw!CC70*1000</f>
        <v>140</v>
      </c>
      <c r="HQ69">
        <f>Raw!N70</f>
        <v>1.88787499224311</v>
      </c>
      <c r="HR69">
        <f>MIN(ABS(Raw!CB70)/100,0.3)</f>
        <v>0.10545600000000001</v>
      </c>
      <c r="HS69" t="str">
        <f>IF( Raw!CB70&gt;0,"@rgb(255,0,0)","@rgb(0,128,255)" )</f>
        <v>@rgb(255,0,0)</v>
      </c>
      <c r="HU69" t="str">
        <f t="shared" si="124"/>
        <v xml:space="preserve"> </v>
      </c>
      <c r="HV69" t="b">
        <f>IF(Raw!CC70&gt;7,(Raw!C70)/((Raw!CC70*1000)^(1/3)))</f>
        <v>0</v>
      </c>
      <c r="HW69" t="b">
        <f>IF(Raw!CC70&gt;7,(10^($FM$2*Raw!CB70))*(Raw!D70))</f>
        <v>0</v>
      </c>
      <c r="HX69" t="b">
        <f>IF(Raw!CC70&gt;7,(10^($HU$2*Raw!CB70))*(Raw!E70))</f>
        <v>0</v>
      </c>
      <c r="IA69" t="b">
        <f>IF(Raw!CC70&gt;7,(Raw!C70)/((Raw!CC70*1000)^(1/3)))</f>
        <v>0</v>
      </c>
      <c r="IB69" t="b">
        <f>IF(Raw!CC70&gt;7,(10^($HZ$2*Raw!CB70))*(Raw!F70))</f>
        <v>0</v>
      </c>
      <c r="IC69" t="b">
        <f>IF(Raw!CC70&gt;7,(10^($HZ$2*Raw!CB70))*(Raw!G70))</f>
        <v>0</v>
      </c>
      <c r="IF69" t="b">
        <f>IF(Raw!CC70&gt;7,(Raw!C70)/((Raw!CC70*1000)^(1/3)))</f>
        <v>0</v>
      </c>
      <c r="IG69" t="b">
        <f>IF(Raw!CC70&gt;7,(10^($IE$2*Raw!CB70))*(Raw!BJ70))</f>
        <v>0</v>
      </c>
      <c r="IH69" t="b">
        <f>IF(Raw!CC70&gt;7,(10^($IE$2*Raw!CB70))*(Raw!BK70))</f>
        <v>0</v>
      </c>
      <c r="IJ69" t="str">
        <f t="shared" si="125"/>
        <v xml:space="preserve"> </v>
      </c>
      <c r="IK69" t="b">
        <f>IF(Raw!CC70&gt;7,(Raw!C70)/((Raw!CC70*1000)^(1/3)))</f>
        <v>0</v>
      </c>
      <c r="IL69" t="b">
        <f>IF(Raw!CC70&gt;7,(10^($IJ$2*Raw!CB70))*(Raw!BL70))</f>
        <v>0</v>
      </c>
      <c r="IM69" t="b">
        <f>IF(Raw!CC70&gt;7,(10^($IJ$2*Raw!CB70))*(Raw!BM70))</f>
        <v>0</v>
      </c>
      <c r="IO69" t="str">
        <f t="shared" si="126"/>
        <v xml:space="preserve"> </v>
      </c>
      <c r="IP69" t="b">
        <f>IF(Raw!CC70&gt;7,(Raw!C70)/((Raw!CC70*1000)^(1/3)))</f>
        <v>0</v>
      </c>
      <c r="IQ69" t="b">
        <f>IF(Raw!CC70&gt;7,(10^($IO$2*Raw!CB70))*(Raw!BN70))</f>
        <v>0</v>
      </c>
      <c r="IR69" t="b">
        <f>IF(Raw!CC70&gt;7,(10^($IO$2*Raw!CB70))*(Raw!BO70))</f>
        <v>0</v>
      </c>
      <c r="IT69" s="68" t="str">
        <f t="shared" si="127"/>
        <v xml:space="preserve"> </v>
      </c>
      <c r="IU69" s="68">
        <f>IF(Raw!CC70&lt;3.5,(Raw!C70)/((Raw!CC70*1000)^(1/3)))</f>
        <v>358.66216427064199</v>
      </c>
      <c r="IV69" s="68">
        <f>IF(Raw!CC70&lt;3.5,(10^($IT$2*Raw!CB70))*(Raw!D70))</f>
        <v>0.20658550436580309</v>
      </c>
      <c r="IW69" s="68">
        <f>IF(Raw!CC70&lt;3.5,(10^($IT$2*Raw!CB70))*(Raw!E70))</f>
        <v>2.9674367690163402E-2</v>
      </c>
      <c r="IY69" s="68" t="str">
        <f t="shared" si="128"/>
        <v xml:space="preserve"> </v>
      </c>
      <c r="IZ69" s="74">
        <f>IF(Raw!CC70&lt;3.5,(Raw!C70)/((Raw!CC70*1000)^(1/3)))</f>
        <v>358.66216427064199</v>
      </c>
      <c r="JA69" s="68">
        <f>IF(Raw!CC70&lt;3.5,(10^($IY$2*Raw!CB70))*(Raw!F70))</f>
        <v>0.29057475143595501</v>
      </c>
      <c r="JB69" s="68">
        <f>IF(Raw!CC70&lt;3.5,(10^($IY$2*Raw!CB70))*(Raw!G70))</f>
        <v>5.9377564667765351E-2</v>
      </c>
      <c r="JD69" s="68" t="str">
        <f t="shared" si="129"/>
        <v xml:space="preserve"> </v>
      </c>
      <c r="JE69" s="74">
        <f>IF(Raw!CC70&lt;3.5,(Raw!C70)/((Raw!CC70*1000)^(1/3)))</f>
        <v>358.66216427064199</v>
      </c>
      <c r="JF69" s="74">
        <f>IF(Raw!CC70&lt;3.5,(10^($JD$2*Raw!CB70))*(Raw!BJ70))</f>
        <v>0.3816707675751595</v>
      </c>
      <c r="JG69" s="74">
        <f>IF(Raw!CC70&lt;3.5,(10^($JD$2*Raw!CB70))*(Raw!BK70))</f>
        <v>9.8775388214693977E-2</v>
      </c>
      <c r="JI69" s="68" t="str">
        <f t="shared" si="130"/>
        <v xml:space="preserve"> </v>
      </c>
      <c r="JJ69" s="74">
        <f>IF( AND( Raw!CC70&lt;3.5, ( (10^($JI$2*Raw!CB70))*(Raw!BM70) )/( (10^($JI$2*Raw!CB70))*(Raw!BL70))&lt;0.9 ),(Raw!C70)/((Raw!CC70*1000)^(1/3)) )</f>
        <v>358.66216427064199</v>
      </c>
      <c r="JK69" s="74">
        <f>IF( AND( Raw!CC70&lt;3.5, ( (10^($JI$2*Raw!CB70))*(Raw!BM70) )/( (10^($JI$2*Raw!CB70))*(Raw!BL70))&lt;0.9 ), (10^($JI$2*Raw!CB70))*(Raw!BL70) )</f>
        <v>16.106807373216391</v>
      </c>
      <c r="JL69" s="74">
        <f>IF( AND( Raw!CC70&lt;3.5, ( (10^($JI$2*Raw!CB70))*(Raw!BM70) )/( (10^($JI$2*Raw!CB70))*(Raw!BL70))&lt;0.9 ), (10^($JI$2*Raw!CB70))*(Raw!BM70) )</f>
        <v>9.8750145024139862</v>
      </c>
      <c r="JN69" s="68" t="str">
        <f t="shared" si="131"/>
        <v xml:space="preserve"> </v>
      </c>
      <c r="JO69" s="74">
        <f>IF( AND( Raw!CC70&lt;3.5, ( (10^($JN$2*Raw!CB70))*(Raw!BO70) )/( (10^($JN$2*Raw!CB70))*(Raw!BN70))&lt;0.5 ),(Raw!C70)/((Raw!CC70*1000)^(1/3)))</f>
        <v>358.66216427064199</v>
      </c>
      <c r="JP69" s="74">
        <f>IF( AND( Raw!CC70&lt;3.5, ( (10^($JN$2*Raw!CB70))*(Raw!BO70) )/( (10^($JN$2*Raw!CB70))*(Raw!BN70))&lt;0.5 ),(10^($JN$2*Raw!CB70))*(Raw!BN70))</f>
        <v>4.4325312845077214</v>
      </c>
      <c r="JQ69" s="74">
        <f>IF( AND( Raw!CC70&lt;3.5, ( (10^($JN$2*Raw!CB70))*(Raw!BO70) )/( (10^($JN$2*Raw!CB70))*(Raw!BN70))&lt;0.5 ),(10^($JN$2*Raw!CB70))*(Raw!BO70))</f>
        <v>0.32240529029339071</v>
      </c>
      <c r="KQ69">
        <f>Raw!CC70*1000</f>
        <v>140</v>
      </c>
      <c r="KR69">
        <f>Raw!N70</f>
        <v>1.88787499224311</v>
      </c>
      <c r="KS69">
        <f>(1/ABS(Raw!BL70))*2</f>
        <v>0.11802668975643957</v>
      </c>
      <c r="KU69">
        <f>Raw!CC70*1000</f>
        <v>140</v>
      </c>
      <c r="KV69">
        <f>Raw!N70</f>
        <v>1.88787499224311</v>
      </c>
      <c r="KW69">
        <f>MIN(1/ABS(Raw!BN70)/2,0.8)</f>
        <v>0.11049800443081896</v>
      </c>
      <c r="KY69">
        <f>Raw!CC70*1000</f>
        <v>140</v>
      </c>
      <c r="KZ69">
        <f>Raw!CP70</f>
        <v>1.9497458076046701</v>
      </c>
      <c r="LA69">
        <f t="shared" si="110"/>
        <v>1.88787499224311</v>
      </c>
      <c r="NJ69" s="76"/>
      <c r="NV69" s="76"/>
      <c r="OH69" s="76"/>
      <c r="OT69" s="76"/>
      <c r="PF69" s="76"/>
      <c r="PR69" s="76"/>
      <c r="QD69" s="76"/>
      <c r="QP69" s="76"/>
      <c r="RB69" s="76"/>
      <c r="RN69" s="76"/>
      <c r="RZ69" s="76"/>
      <c r="SL69" s="76"/>
      <c r="SX69" s="76"/>
      <c r="TJ69" s="76"/>
      <c r="TV69" s="76"/>
      <c r="UF69">
        <f>IF(Raw!CC70&lt;3.5,Raw!C70)</f>
        <v>1862.3511725324599</v>
      </c>
      <c r="UK69" t="b">
        <f>IF(Raw!CC70&gt;7,Raw!C70)</f>
        <v>0</v>
      </c>
      <c r="UP69">
        <f>Raw!C70</f>
        <v>1862.3511725324599</v>
      </c>
      <c r="UU69" t="str">
        <f t="shared" ref="UU69:UU100" si="144">IF(ROW()=2,-0.0078," ")</f>
        <v xml:space="preserve"> </v>
      </c>
      <c r="UV69">
        <f>IF(AND(Raw!BL70&lt;$UU$3,Raw!BL70&gt;$UU$4),(Raw!C70)/((Raw!CC70*1000)^(1/3)))</f>
        <v>358.66216427064199</v>
      </c>
      <c r="UW69">
        <f>IF(AND(Raw!BL70&lt;$UU$3,Raw!BL70&gt;$UU$4),(10^($UU$2*Raw!CB70))*(Raw!D70))</f>
        <v>0.20543496234667619</v>
      </c>
      <c r="UX69">
        <f>IF(AND(Raw!BL70&lt;$UU$3,Raw!BL70&gt;$UU$4),(10^($FM$2*Raw!CB70))*(Raw!E70))</f>
        <v>2.9509101462877198E-2</v>
      </c>
      <c r="UZ69">
        <f>Raw!C70</f>
        <v>1862.3511725324599</v>
      </c>
      <c r="VA69">
        <f>((LOG10(Raw!CC71))+ABS(LOG10(MIN(Raw!CC$3:$CC268)))+0.3)/5</f>
        <v>0.22901960800285134</v>
      </c>
      <c r="VB69">
        <f>Raw!BQ70</f>
        <v>4</v>
      </c>
      <c r="VE69">
        <f>(Raw!C70)/((Raw!CC70)^(1/2))</f>
        <v>4977.3428724808491</v>
      </c>
      <c r="VF69">
        <f>((LOG10(Raw!CC71))+ABS(LOG10(MIN(Raw!CC$3:$CC268)))+0.3)/5</f>
        <v>0.22901960800285134</v>
      </c>
      <c r="VG69">
        <f>Raw!BQ70</f>
        <v>4</v>
      </c>
      <c r="VK69">
        <f>(Raw!C70)/((Raw!CC70)^(1/2))</f>
        <v>4977.3428724808491</v>
      </c>
      <c r="VL69">
        <f>Raw!BZ70</f>
        <v>296.55976700782799</v>
      </c>
      <c r="VM69">
        <f>MIN(Raw!BL71/150,0.6)</f>
        <v>0.11411542956933866</v>
      </c>
      <c r="VO69">
        <f>(Raw!C70)/((Raw!CC70)^(1/2))</f>
        <v>4977.3428724808491</v>
      </c>
      <c r="VP69">
        <f>Raw!BZ70</f>
        <v>296.55976700782799</v>
      </c>
      <c r="VQ69">
        <f>MIN(Raw!BN71/50,0.6)</f>
        <v>5.7965794843543597E-2</v>
      </c>
      <c r="VS69">
        <f>(Raw!C70)/((Raw!CC70)^(1/2))</f>
        <v>4977.3428724808491</v>
      </c>
      <c r="VT69">
        <f>Raw!BZ70</f>
        <v>296.55976700782799</v>
      </c>
      <c r="VU69">
        <f>(LOG10(Raw!AS71)-LOG10(MIN(Raw!AS$3:AS$200)) + 0.1)/10</f>
        <v>6.3554116496252033E-2</v>
      </c>
      <c r="VW69">
        <f>Raw!CB70</f>
        <v>10.5456</v>
      </c>
      <c r="VX69">
        <f>IF(ABS((Raw!BR70)-(Raw!CJ70))=343.0818,16.89,ABS((Raw!BR70)-(Raw!CJ70)))</f>
        <v>3.2619511067080111</v>
      </c>
      <c r="VY69">
        <f>(LOG10(Raw!C71)-LOG10(MIN(Raw!C$3:C$200)))/2</f>
        <v>0.44577241593480821</v>
      </c>
      <c r="WN69">
        <f t="shared" si="132"/>
        <v>13400</v>
      </c>
      <c r="WO69">
        <f t="shared" si="111"/>
        <v>0.53062789193494764</v>
      </c>
      <c r="WQ69">
        <f>Raw!BP70</f>
        <v>0.3</v>
      </c>
      <c r="WR69">
        <f>Raw!BZ70</f>
        <v>296.55976700782799</v>
      </c>
      <c r="WT69">
        <f>Raw!N70</f>
        <v>1.88787499224311</v>
      </c>
      <c r="WU69">
        <f>Raw!CP70</f>
        <v>1.9497458076046701</v>
      </c>
      <c r="WV69">
        <f t="shared" si="112"/>
        <v>6.1870815361560139E-2</v>
      </c>
      <c r="WX69">
        <f>Raw!C70</f>
        <v>1862.3511725324599</v>
      </c>
      <c r="WY69">
        <f>Raw!BP70</f>
        <v>0.3</v>
      </c>
      <c r="WZ69">
        <f>((LOG10(Raw!CC71))+ABS(LOG10(MIN(Raw!CC$3:$CC268)))+0.3)/5</f>
        <v>0.22901960800285134</v>
      </c>
      <c r="XD69">
        <f t="shared" si="133"/>
        <v>13400</v>
      </c>
      <c r="XE69">
        <f t="shared" si="113"/>
        <v>5.9010273530282729E-2</v>
      </c>
      <c r="XG69">
        <f>(Raw!C70)/((Raw!CC70)^(1/2))</f>
        <v>4977.3428724808491</v>
      </c>
      <c r="XH69">
        <f>Raw!BP70</f>
        <v>0.3</v>
      </c>
      <c r="XL69">
        <f t="shared" si="134"/>
        <v>13400</v>
      </c>
      <c r="XM69">
        <f t="shared" si="114"/>
        <v>0.31254551046968893</v>
      </c>
      <c r="XR69">
        <f>Raw!CB70</f>
        <v>10.5456</v>
      </c>
      <c r="XS69">
        <f>IF(ABS((Raw!BR70)-(Raw!CJ70))=343.0818,16.89,(Raw!BR70)-(Raw!CJ70))</f>
        <v>-3.2619511067080111</v>
      </c>
      <c r="XT69">
        <f>(LOG10(Raw!C71)-LOG10(MIN(Raw!C$3:C$200)))/2</f>
        <v>0.44577241593480821</v>
      </c>
      <c r="XW69">
        <f t="shared" si="135"/>
        <v>13400</v>
      </c>
      <c r="XX69">
        <f t="shared" si="115"/>
        <v>1.544352622277104</v>
      </c>
      <c r="YC69">
        <v>1862.3511725324599</v>
      </c>
      <c r="YD69">
        <f>Raw!CC70</f>
        <v>0.14000000000000001</v>
      </c>
      <c r="YE69">
        <f>((LOG10(Raw!CC71))+ABS(LOG10(MIN(Raw!CC$3:$CC268)))+0.3)/5</f>
        <v>0.22901960800285134</v>
      </c>
      <c r="YF69">
        <v>2.34758873695603</v>
      </c>
      <c r="YG69">
        <v>0.49137669880264601</v>
      </c>
      <c r="YH69">
        <v>0.11790150681601</v>
      </c>
      <c r="YI69">
        <v>2.9151498488535901E-2</v>
      </c>
      <c r="YJ69">
        <v>6.0545536973733499E-3</v>
      </c>
      <c r="YT69">
        <v>1862.3511725324599</v>
      </c>
      <c r="YU69">
        <v>0.14000000000000001</v>
      </c>
      <c r="YV69" s="79">
        <v>3.9346415783435097E-8</v>
      </c>
      <c r="ZE69">
        <v>651.18322637848803</v>
      </c>
      <c r="ZF69">
        <v>1.0949746284473E-2</v>
      </c>
      <c r="ZK69">
        <f t="shared" si="136"/>
        <v>13420</v>
      </c>
      <c r="ZL69" s="81">
        <f t="shared" si="116"/>
        <v>14278.000411214984</v>
      </c>
    </row>
    <row r="70" spans="1:688">
      <c r="A70" s="37">
        <f>Raw!CC71*1000</f>
        <v>140</v>
      </c>
      <c r="B70" s="37">
        <f>Raw!N71</f>
        <v>2.2485772163850299</v>
      </c>
      <c r="C70" s="37">
        <f>Raw!O71</f>
        <v>0.20041621845226101</v>
      </c>
      <c r="E70" s="37">
        <f>(Raw!C71)/((Raw!CC71*1000)^(1/2))</f>
        <v>212.4612730641889</v>
      </c>
      <c r="F70" s="37">
        <f>Raw!N71</f>
        <v>2.2485772163850299</v>
      </c>
      <c r="G70" s="37">
        <f>Raw!O71</f>
        <v>0.20041621845226101</v>
      </c>
      <c r="I70" s="37">
        <f>(Raw!C71)/((Raw!CC71*1000)^(1/3))</f>
        <v>484.13645450981329</v>
      </c>
      <c r="J70" s="37">
        <f>Raw!N71</f>
        <v>2.2485772163850299</v>
      </c>
      <c r="K70" s="37">
        <f>Raw!O71</f>
        <v>0.20041621845226101</v>
      </c>
      <c r="M70" s="39">
        <f>Raw!CC71*1000</f>
        <v>140</v>
      </c>
      <c r="N70" s="39">
        <f>1/(Raw!R71)</f>
        <v>2.0227160493827161</v>
      </c>
      <c r="O70" s="39">
        <f>IF(1/(Raw!R71-Raw!S71)-1/(Raw!R71+Raw!S71)&gt;0,1/(Raw!R71-Raw!S71)-1/(Raw!R71+Raw!S71),2)</f>
        <v>1.3571705764632291E-3</v>
      </c>
      <c r="Q70" s="39">
        <f>(Raw!C71)/((Raw!CC71*1000)^(1/2))</f>
        <v>212.4612730641889</v>
      </c>
      <c r="R70" s="39">
        <f>1/(Raw!R71)</f>
        <v>2.0227160493827161</v>
      </c>
      <c r="S70" s="39">
        <f>IF(1/(Raw!R71-Raw!S71)-1/(Raw!R71+Raw!S71)&gt;0,1/(Raw!R71-Raw!S71)-1/(Raw!R71+Raw!S71),2)</f>
        <v>1.3571705764632291E-3</v>
      </c>
      <c r="U70" s="39">
        <f>(Raw!C71)/((Raw!CC71*1000)^(1/3))</f>
        <v>484.13645450981329</v>
      </c>
      <c r="V70" s="39">
        <f>1/(Raw!R71)</f>
        <v>2.0227160493827161</v>
      </c>
      <c r="W70" s="39">
        <f>IF(1/(Raw!R71-Raw!S71)-1/(Raw!R71+Raw!S71)&gt;0,1/(Raw!R71-Raw!S71)-1/(Raw!R71+Raw!S71),2)</f>
        <v>1.3571705764632291E-3</v>
      </c>
      <c r="Y70" s="41">
        <f>Raw!CC71*1000</f>
        <v>140</v>
      </c>
      <c r="Z70" s="41">
        <f>1/(Raw!AB71)</f>
        <v>1.9692307692307693</v>
      </c>
      <c r="AA70" s="41">
        <f>IF(1/(Raw!AB71-Raw!AC71)-1/(Raw!AB71+Raw!AC71)&gt;0,1/(Raw!AB71-Raw!AC71)-1/(Raw!AB71+Raw!AC71),5)</f>
        <v>7.4757110464672261E-2</v>
      </c>
      <c r="AC70" s="41">
        <f>(Raw!C71)/((Raw!CC71*1000)^(1/2))</f>
        <v>212.4612730641889</v>
      </c>
      <c r="AD70" s="41">
        <f>1/(Raw!AB71)</f>
        <v>1.9692307692307693</v>
      </c>
      <c r="AE70" s="41">
        <f>IF(1/(Raw!AB71-Raw!AC71)-1/(Raw!AB71+Raw!AC71)&gt;0,1/(Raw!AB71-Raw!AC71)-1/(Raw!AB71+Raw!AC71),5)</f>
        <v>7.4757110464672261E-2</v>
      </c>
      <c r="AG70" s="41">
        <f>(Raw!C71)/((Raw!CC71*1000)^(1/3))</f>
        <v>484.13645450981329</v>
      </c>
      <c r="AH70" s="41">
        <f>1/(Raw!AB71)</f>
        <v>1.9692307692307693</v>
      </c>
      <c r="AI70" s="41">
        <f>IF(1/(Raw!AB71-Raw!AC71)-1/(Raw!AB71+Raw!AC71)&gt;0,1/(Raw!AB71-Raw!AC71)-1/(Raw!AB71+Raw!AC71),5)</f>
        <v>7.4757110464672261E-2</v>
      </c>
      <c r="AK70" s="43">
        <f>Raw!CC71*1000</f>
        <v>140</v>
      </c>
      <c r="AL70" s="43">
        <f>Raw!BL71</f>
        <v>17.1173144354008</v>
      </c>
      <c r="AM70" s="43">
        <f>Raw!BM71</f>
        <v>10.135680321971099</v>
      </c>
      <c r="AO70" s="43">
        <f>(Raw!C71)/((Raw!CC71*1000)^(1/2))</f>
        <v>212.4612730641889</v>
      </c>
      <c r="AP70" s="43">
        <f>Raw!BL71</f>
        <v>17.1173144354008</v>
      </c>
      <c r="AQ70" s="43">
        <f>Raw!BM71</f>
        <v>10.135680321971099</v>
      </c>
      <c r="AS70" s="43">
        <f>(Raw!C71)/((Raw!CC71*1000)^(1/3))</f>
        <v>484.13645450981329</v>
      </c>
      <c r="AT70" s="43">
        <f>Raw!BL71</f>
        <v>17.1173144354008</v>
      </c>
      <c r="AU70" s="43">
        <f>Raw!BM71</f>
        <v>10.135680321971099</v>
      </c>
      <c r="AW70" s="21">
        <f>Raw!CC71*1000</f>
        <v>140</v>
      </c>
      <c r="AX70" s="21">
        <f>Raw!BN71</f>
        <v>2.8982897421771798</v>
      </c>
      <c r="AY70" s="21">
        <f>Raw!BO71</f>
        <v>4.4953215825468303E-2</v>
      </c>
      <c r="BA70" s="21">
        <f>(Raw!C71)/((Raw!CC71*1000)^(1/2))</f>
        <v>212.4612730641889</v>
      </c>
      <c r="BB70" s="21">
        <f>Raw!BN71</f>
        <v>2.8982897421771798</v>
      </c>
      <c r="BC70" s="21">
        <f>Raw!BO71</f>
        <v>4.4953215825468303E-2</v>
      </c>
      <c r="BE70" s="21">
        <f>(Raw!C71)/((Raw!CC71*1000)^(1/3))</f>
        <v>484.13645450981329</v>
      </c>
      <c r="BF70" s="21">
        <f>Raw!BN71</f>
        <v>2.8982897421771798</v>
      </c>
      <c r="BG70" s="21">
        <f>Raw!BO71</f>
        <v>4.4953215825468303E-2</v>
      </c>
      <c r="BI70" s="46">
        <f>Raw!C71</f>
        <v>2513.8756845333101</v>
      </c>
      <c r="BJ70" s="46">
        <f>(Raw!C71)/(Raw!CG71)</f>
        <v>0.30273069418753734</v>
      </c>
      <c r="BK70" s="46"/>
      <c r="BM70" s="47">
        <f>Raw!CC71*1000</f>
        <v>140</v>
      </c>
      <c r="BN70" s="47">
        <f>(Raw!C71)/(Raw!CG71)</f>
        <v>0.30273069418753734</v>
      </c>
      <c r="BO70" s="47"/>
      <c r="BQ70" s="46">
        <f>(Raw!C71)/((Raw!CC71*1000)^(1/2))</f>
        <v>212.4612730641889</v>
      </c>
      <c r="BR70" s="47">
        <f>(Raw!C71)/(Raw!CG71)</f>
        <v>0.30273069418753734</v>
      </c>
      <c r="BS70" s="47"/>
      <c r="BU70" s="49">
        <f>(Raw!C71)/((Raw!CC71*1000)^(1/3))</f>
        <v>484.13645450981329</v>
      </c>
      <c r="BV70" s="49">
        <f>(Raw!C71)/(Raw!CG71)</f>
        <v>0.30273069418753734</v>
      </c>
      <c r="BW70" s="49"/>
      <c r="BY70" s="51">
        <f>Raw!C71</f>
        <v>2513.8756845333101</v>
      </c>
      <c r="BZ70" s="51">
        <f>Raw!BS71</f>
        <v>0.34499999999999997</v>
      </c>
      <c r="CA70" s="51"/>
      <c r="CG70" s="55"/>
      <c r="CH70" s="55" t="e">
        <f t="shared" si="137"/>
        <v>#N/A</v>
      </c>
      <c r="CI70" s="55" t="e">
        <f>CI3</f>
        <v>#N/A</v>
      </c>
      <c r="CK70" s="55"/>
      <c r="CL70" s="55" t="e">
        <f t="shared" si="138"/>
        <v>#N/A</v>
      </c>
      <c r="CM70" s="55" t="e">
        <f>CM3</f>
        <v>#N/A</v>
      </c>
      <c r="CO70" s="57"/>
      <c r="CP70" s="57" t="e">
        <f t="shared" si="139"/>
        <v>#N/A</v>
      </c>
      <c r="CQ70" s="57" t="e">
        <f>CQ3</f>
        <v>#N/A</v>
      </c>
      <c r="CS70" s="57"/>
      <c r="CT70" s="57" t="e">
        <f t="shared" si="140"/>
        <v>#N/A</v>
      </c>
      <c r="CU70" s="57" t="e">
        <f>CU3</f>
        <v>#N/A</v>
      </c>
      <c r="CW70" s="57"/>
      <c r="CX70" s="57" t="e">
        <f t="shared" si="141"/>
        <v>#N/A</v>
      </c>
      <c r="CY70" s="57" t="e">
        <f>CY3</f>
        <v>#N/A</v>
      </c>
      <c r="DA70" s="57"/>
      <c r="DB70" s="57" t="e">
        <f t="shared" si="142"/>
        <v>#N/A</v>
      </c>
      <c r="DC70" s="57" t="e">
        <f>DC3</f>
        <v>#N/A</v>
      </c>
      <c r="DE70" s="57"/>
      <c r="DF70" s="57" t="e">
        <f t="shared" si="143"/>
        <v>#N/A</v>
      </c>
      <c r="DG70" s="57" t="e">
        <f>DG3</f>
        <v>#N/A</v>
      </c>
      <c r="DI70" s="59">
        <f t="shared" si="117"/>
        <v>10210</v>
      </c>
      <c r="DJ70" s="59">
        <f t="shared" si="99"/>
        <v>9.6478349281529407</v>
      </c>
      <c r="DL70" s="25">
        <f t="shared" si="118"/>
        <v>10210</v>
      </c>
      <c r="DM70" s="25">
        <f t="shared" si="100"/>
        <v>11.040637266953208</v>
      </c>
      <c r="DO70" s="39">
        <f t="shared" si="101"/>
        <v>140</v>
      </c>
      <c r="DP70" s="39">
        <f t="shared" si="102"/>
        <v>2.0227160493827161</v>
      </c>
      <c r="DQ70" s="39">
        <f t="shared" si="103"/>
        <v>1.3571705764632291E-3</v>
      </c>
      <c r="DS70" s="39">
        <f t="shared" si="104"/>
        <v>212.4612730641889</v>
      </c>
      <c r="DT70" s="39">
        <f t="shared" si="105"/>
        <v>2.0227160493827161</v>
      </c>
      <c r="DU70" s="39">
        <f t="shared" si="106"/>
        <v>1.3571705764632291E-3</v>
      </c>
      <c r="DW70" s="39">
        <f t="shared" si="107"/>
        <v>484.13645450981329</v>
      </c>
      <c r="DX70" s="39">
        <f t="shared" si="108"/>
        <v>2.0227160493827161</v>
      </c>
      <c r="DY70" s="39">
        <f t="shared" si="109"/>
        <v>1.3571705764632291E-3</v>
      </c>
      <c r="EA70" s="61">
        <f>Raw!N71</f>
        <v>2.2485772163850299</v>
      </c>
      <c r="EB70" s="61">
        <f>Raw!O71</f>
        <v>0.20041621845226101</v>
      </c>
      <c r="EC70" s="61">
        <f>1/Raw!R71</f>
        <v>2.0227160493827161</v>
      </c>
      <c r="ED70" s="61">
        <f>1/(Raw!R71-Raw!S71)-1/(Raw!R71+Raw!S71)</f>
        <v>1.3571705764632291E-3</v>
      </c>
      <c r="EF70" s="62">
        <f>Raw!N71</f>
        <v>2.2485772163850299</v>
      </c>
      <c r="EG70" s="61">
        <f>Raw!O71</f>
        <v>0.20041621845226101</v>
      </c>
      <c r="EH70" s="61">
        <f>1/Raw!AB71</f>
        <v>1.9692307692307693</v>
      </c>
      <c r="EI70" s="61">
        <f>1/(Raw!AB71-Raw!AC71)-1/(Raw!AB71+Raw!AC71)</f>
        <v>7.4757110464672261E-2</v>
      </c>
      <c r="EK70" s="37">
        <f>Raw!CB71</f>
        <v>18.527200000000001</v>
      </c>
      <c r="EL70" s="72">
        <f>(Raw!C71)/(Raw!CG71)</f>
        <v>0.30273069418753734</v>
      </c>
      <c r="EN70" s="37">
        <f>Raw!BS71</f>
        <v>0.34499999999999997</v>
      </c>
      <c r="EO70" s="72">
        <f>(Raw!C71)/(Raw!CG71)</f>
        <v>0.30273069418753734</v>
      </c>
      <c r="EQ70" s="64">
        <f>(Raw!C71)/((Raw!CC71*1000)^(1/3))</f>
        <v>484.13645450981329</v>
      </c>
      <c r="ER70" s="64">
        <f>Raw!BZ71</f>
        <v>447.93057727813698</v>
      </c>
      <c r="ET70" s="64">
        <f>Raw!BN71</f>
        <v>2.8982897421771798</v>
      </c>
      <c r="EU70" s="64">
        <f>Raw!BZ71</f>
        <v>447.93057727813698</v>
      </c>
      <c r="EW70" s="66">
        <f>Raw!AI71</f>
        <v>5.6919535173732202E-6</v>
      </c>
      <c r="EX70" s="66">
        <f>Raw!BZ71</f>
        <v>447.93057727813698</v>
      </c>
      <c r="EZ70" s="73">
        <f>Raw!AI71</f>
        <v>5.6919535173732202E-6</v>
      </c>
      <c r="FA70" s="66">
        <f>Raw!F71</f>
        <v>0.11625993486172199</v>
      </c>
      <c r="FB70" s="66">
        <f>Raw!G71</f>
        <v>4.5732898226023199E-3</v>
      </c>
      <c r="FD70" s="66">
        <f>(Raw!C71)/((Raw!CC71*1000)^(1/3))</f>
        <v>484.13645450981329</v>
      </c>
      <c r="FE70" s="66">
        <f>(Raw!BZ71)*(Raw!AI71)</f>
        <v>2.5496000248773089E-3</v>
      </c>
      <c r="FG70" s="59">
        <f>Raw!CJ71</f>
        <v>143.991108258764</v>
      </c>
      <c r="FH70" s="59">
        <f>Raw!BR71</f>
        <v>139.608</v>
      </c>
      <c r="FJ70" s="25">
        <f>Raw!CB71</f>
        <v>18.527200000000001</v>
      </c>
      <c r="FK70" s="25">
        <f>(Raw!BR71)-(Raw!CJ71)</f>
        <v>-4.3831082587639969</v>
      </c>
      <c r="FM70" s="68" t="str">
        <f t="shared" si="119"/>
        <v xml:space="preserve"> </v>
      </c>
      <c r="FN70" s="68">
        <f>(Raw!C71)/((Raw!CC71*1000)^(1/3))</f>
        <v>484.13645450981329</v>
      </c>
      <c r="FO70" s="68">
        <f>(10^($FM$2*Raw!CB71))*(Raw!D71)</f>
        <v>4.6138958722840781E-2</v>
      </c>
      <c r="FP70" s="68">
        <f>(10^($FM$2*Raw!CB71))*(Raw!E71)</f>
        <v>1.6394061844957387E-3</v>
      </c>
      <c r="FR70" s="68" t="str">
        <f t="shared" si="120"/>
        <v xml:space="preserve"> </v>
      </c>
      <c r="FS70" s="74">
        <f>(Raw!C71)/((Raw!CC71*1000)^(1/3))</f>
        <v>484.13645450981329</v>
      </c>
      <c r="FT70" s="68">
        <f>(10^($FR$2*Raw!CB71))*(Raw!F71)</f>
        <v>8.3245755533944518E-2</v>
      </c>
      <c r="FU70" s="68">
        <f>(10^($FR$2*Raw!CB71))*(Raw!G71)</f>
        <v>3.2746187842874414E-3</v>
      </c>
      <c r="FW70" s="68" t="str">
        <f t="shared" si="121"/>
        <v xml:space="preserve"> </v>
      </c>
      <c r="FX70" s="74">
        <f>(Raw!C71)/((Raw!CC71*1000)^(1/3))</f>
        <v>484.13645450981329</v>
      </c>
      <c r="FY70" s="74">
        <f>(10^($FW$2*Raw!CB71))*(Raw!BJ71)</f>
        <v>2.1783972182450904E-2</v>
      </c>
      <c r="FZ70" s="74">
        <f>(10^($FW$2*Raw!CB71))*(Raw!BK71)</f>
        <v>3.5402618277090075E-3</v>
      </c>
      <c r="GB70" s="68" t="str">
        <f t="shared" si="122"/>
        <v xml:space="preserve"> </v>
      </c>
      <c r="GC70" s="74">
        <f>IF(  ( (10^($FR$2*Raw!CB71))*(Raw!BM71) )/( (10^($FR$2*Raw!CB71))*(Raw!BL71))&lt;0.9,(Raw!C71)/((Raw!CC71*1000)^(1/3)) )</f>
        <v>484.13645450981329</v>
      </c>
      <c r="GD70" s="74">
        <f>IF(  ( (10^($FR$2*Raw!CB71))*(Raw!BM71) )/( (10^($FR$2*Raw!CB71))*(Raw!BL71))&lt;0.9, (10^($GB$2*Raw!CB71))*(Raw!BL71) )</f>
        <v>14.133460207224966</v>
      </c>
      <c r="GE70" s="74">
        <f>IF( ( (10^($FR$2*Raw!CB71))*(Raw!BM71) )/( (10^($FR$2*Raw!CB71))*(Raw!BL71))&lt;0.9, (10^($FR$2*Raw!CB71))*(Raw!BM71) )</f>
        <v>7.2574646395300828</v>
      </c>
      <c r="GG70" s="68" t="str">
        <f t="shared" si="123"/>
        <v xml:space="preserve"> </v>
      </c>
      <c r="GH70" s="74">
        <f>IF( ( (10^($GG$2*Raw!CB71))*(Raw!BO71) )/( (10^($GG$2*Raw!CB71))*(Raw!BN71))&lt;0.5,(Raw!C71)/((Raw!CC71*1000)^(1/3)))</f>
        <v>484.13645450981329</v>
      </c>
      <c r="GI70" s="74">
        <f>IF( ( (10^($GG$2*Raw!CB71))*(Raw!BO71) )/( (10^($GG$2*Raw!CB71))*(Raw!BN71))&lt;0.5,(10^($GG$2*Raw!CB71))*(Raw!BN71))</f>
        <v>2.1454828125274132</v>
      </c>
      <c r="GJ70" s="74">
        <f>IF( ( (10^($GG$2*Raw!CB71))*(Raw!BO71) )/( (10^($GG$2*Raw!CB71))*(Raw!BN71))&lt;0.5,(10^($GG$2*Raw!CB71))*(Raw!BO71))</f>
        <v>3.3276987637863825E-2</v>
      </c>
      <c r="GL70">
        <f>(Raw!C71)/((Raw!CC71*1000)^(1/3))</f>
        <v>484.13645450981329</v>
      </c>
      <c r="GM70" s="75">
        <f>Raw!U71</f>
        <v>0.5126953125</v>
      </c>
      <c r="GN70" s="75">
        <f>(LOG(Raw!CC71)+5)/25</f>
        <v>0.16584512142712954</v>
      </c>
      <c r="GO70">
        <f>(Raw!C71)/((Raw!CC71*1000)^(1/3))</f>
        <v>484.13645450981329</v>
      </c>
      <c r="GP70" s="75">
        <f>Raw!W71</f>
        <v>0.548095703125</v>
      </c>
      <c r="GR70">
        <f>(Raw!C71)/((Raw!CC71*1000)^(1/3))</f>
        <v>484.13645450981329</v>
      </c>
      <c r="GS70" s="75">
        <f>Raw!AE71</f>
        <v>0.8984375</v>
      </c>
      <c r="GU70">
        <f>(Raw!C71)/((Raw!CC71*1000)^(1/3))</f>
        <v>484.13645450981329</v>
      </c>
      <c r="GV70" s="75">
        <f>Raw!AG71</f>
        <v>0.95703125</v>
      </c>
      <c r="GX70">
        <f>(Raw!C71)/((Raw!CC71*1000)^(1/3))</f>
        <v>484.13645450981329</v>
      </c>
      <c r="GY70">
        <f>Raw!BQ71</f>
        <v>3.46</v>
      </c>
      <c r="HA70">
        <f>Raw!C71</f>
        <v>2513.8756845333101</v>
      </c>
      <c r="HB70" s="75">
        <f>Raw!U71</f>
        <v>0.5126953125</v>
      </c>
      <c r="HC70" s="4"/>
      <c r="HD70">
        <f>Raw!C71</f>
        <v>2513.8756845333101</v>
      </c>
      <c r="HE70" s="75">
        <f>Raw!W71</f>
        <v>0.548095703125</v>
      </c>
      <c r="HG70">
        <f>Raw!C71</f>
        <v>2513.8756845333101</v>
      </c>
      <c r="HH70" s="75">
        <f>Raw!AE71</f>
        <v>0.8984375</v>
      </c>
      <c r="HJ70">
        <f>Raw!C71</f>
        <v>2513.8756845333101</v>
      </c>
      <c r="HK70" s="75">
        <f>Raw!AG71</f>
        <v>0.95703125</v>
      </c>
      <c r="HM70">
        <f>Raw!C71</f>
        <v>2513.8756845333101</v>
      </c>
      <c r="HN70">
        <f>Raw!BQ71</f>
        <v>3.46</v>
      </c>
      <c r="HP70">
        <f>Raw!CC71*1000</f>
        <v>140</v>
      </c>
      <c r="HQ70">
        <f>Raw!N71</f>
        <v>2.2485772163850299</v>
      </c>
      <c r="HR70">
        <f>MIN(ABS(Raw!CB71)/100,0.3)</f>
        <v>0.18527199999999999</v>
      </c>
      <c r="HS70" t="str">
        <f>IF( Raw!CB71&gt;0,"@rgb(255,0,0)","@rgb(0,128,255)" )</f>
        <v>@rgb(255,0,0)</v>
      </c>
      <c r="HU70" t="str">
        <f t="shared" si="124"/>
        <v xml:space="preserve"> </v>
      </c>
      <c r="HV70" t="b">
        <f>IF(Raw!CC71&gt;7,(Raw!C71)/((Raw!CC71*1000)^(1/3)))</f>
        <v>0</v>
      </c>
      <c r="HW70" t="b">
        <f>IF(Raw!CC71&gt;7,(10^($FM$2*Raw!CB71))*(Raw!D71))</f>
        <v>0</v>
      </c>
      <c r="HX70" t="b">
        <f>IF(Raw!CC71&gt;7,(10^($HU$2*Raw!CB71))*(Raw!E71))</f>
        <v>0</v>
      </c>
      <c r="IA70" t="b">
        <f>IF(Raw!CC71&gt;7,(Raw!C71)/((Raw!CC71*1000)^(1/3)))</f>
        <v>0</v>
      </c>
      <c r="IB70" t="b">
        <f>IF(Raw!CC71&gt;7,(10^($HZ$2*Raw!CB71))*(Raw!F71))</f>
        <v>0</v>
      </c>
      <c r="IC70" t="b">
        <f>IF(Raw!CC71&gt;7,(10^($HZ$2*Raw!CB71))*(Raw!G71))</f>
        <v>0</v>
      </c>
      <c r="IF70" t="b">
        <f>IF(Raw!CC71&gt;7,(Raw!C71)/((Raw!CC71*1000)^(1/3)))</f>
        <v>0</v>
      </c>
      <c r="IG70" t="b">
        <f>IF(Raw!CC71&gt;7,(10^($IE$2*Raw!CB71))*(Raw!BJ71))</f>
        <v>0</v>
      </c>
      <c r="IH70" t="b">
        <f>IF(Raw!CC71&gt;7,(10^($IE$2*Raw!CB71))*(Raw!BK71))</f>
        <v>0</v>
      </c>
      <c r="IJ70" t="str">
        <f t="shared" si="125"/>
        <v xml:space="preserve"> </v>
      </c>
      <c r="IK70" t="b">
        <f>IF(Raw!CC71&gt;7,(Raw!C71)/((Raw!CC71*1000)^(1/3)))</f>
        <v>0</v>
      </c>
      <c r="IL70" t="b">
        <f>IF(Raw!CC71&gt;7,(10^($IJ$2*Raw!CB71))*(Raw!BL71))</f>
        <v>0</v>
      </c>
      <c r="IM70" t="b">
        <f>IF(Raw!CC71&gt;7,(10^($IJ$2*Raw!CB71))*(Raw!BM71))</f>
        <v>0</v>
      </c>
      <c r="IO70" t="str">
        <f t="shared" si="126"/>
        <v xml:space="preserve"> </v>
      </c>
      <c r="IP70" t="b">
        <f>IF(Raw!CC71&gt;7,(Raw!C71)/((Raw!CC71*1000)^(1/3)))</f>
        <v>0</v>
      </c>
      <c r="IQ70" t="b">
        <f>IF(Raw!CC71&gt;7,(10^($IO$2*Raw!CB71))*(Raw!BN71))</f>
        <v>0</v>
      </c>
      <c r="IR70" t="b">
        <f>IF(Raw!CC71&gt;7,(10^($IO$2*Raw!CB71))*(Raw!BO71))</f>
        <v>0</v>
      </c>
      <c r="IT70" s="68" t="str">
        <f t="shared" si="127"/>
        <v xml:space="preserve"> </v>
      </c>
      <c r="IU70" s="68">
        <f>IF(Raw!CC71&lt;3.5,(Raw!C71)/((Raw!CC71*1000)^(1/3)))</f>
        <v>484.13645450981329</v>
      </c>
      <c r="IV70" s="68">
        <f>IF(Raw!CC71&lt;3.5,(10^($IT$2*Raw!CB71))*(Raw!D71))</f>
        <v>4.6593898042255229E-2</v>
      </c>
      <c r="IW70" s="68">
        <f>IF(Raw!CC71&lt;3.5,(10^($IT$2*Raw!CB71))*(Raw!E71))</f>
        <v>1.6555710558856323E-3</v>
      </c>
      <c r="IY70" s="68" t="str">
        <f t="shared" si="128"/>
        <v xml:space="preserve"> </v>
      </c>
      <c r="IZ70" s="74">
        <f>IF(Raw!CC71&lt;3.5,(Raw!C71)/((Raw!CC71*1000)^(1/3)))</f>
        <v>484.13645450981329</v>
      </c>
      <c r="JA70" s="68">
        <f>IF(Raw!CC71&lt;3.5,(10^($IY$2*Raw!CB71))*(Raw!F71))</f>
        <v>8.4246082552086737E-2</v>
      </c>
      <c r="JB70" s="68">
        <f>IF(Raw!CC71&lt;3.5,(10^($IY$2*Raw!CB71))*(Raw!G71))</f>
        <v>3.3139684138634869E-3</v>
      </c>
      <c r="JD70" s="68" t="str">
        <f t="shared" si="129"/>
        <v xml:space="preserve"> </v>
      </c>
      <c r="JE70" s="74">
        <f>IF(Raw!CC71&lt;3.5,(Raw!C71)/((Raw!CC71*1000)^(1/3)))</f>
        <v>484.13645450981329</v>
      </c>
      <c r="JF70" s="74">
        <f>IF(Raw!CC71&lt;3.5,(10^($JD$2*Raw!CB71))*(Raw!BJ71))</f>
        <v>2.1107021170853661E-2</v>
      </c>
      <c r="JG70" s="74">
        <f>IF(Raw!CC71&lt;3.5,(10^($JD$2*Raw!CB71))*(Raw!BK71))</f>
        <v>3.4302459038217468E-3</v>
      </c>
      <c r="JI70" s="68" t="str">
        <f t="shared" si="130"/>
        <v xml:space="preserve"> </v>
      </c>
      <c r="JJ70" s="74">
        <f>IF( AND( Raw!CC71&lt;3.5, ( (10^($JI$2*Raw!CB71))*(Raw!BM71) )/( (10^($JI$2*Raw!CB71))*(Raw!BL71))&lt;0.9 ),(Raw!C71)/((Raw!CC71*1000)^(1/3)) )</f>
        <v>484.13645450981329</v>
      </c>
      <c r="JK70" s="74">
        <f>IF( AND( Raw!CC71&lt;3.5, ( (10^($JI$2*Raw!CB71))*(Raw!BM71) )/( (10^($JI$2*Raw!CB71))*(Raw!BL71))&lt;0.9 ), (10^($JI$2*Raw!CB71))*(Raw!BL71) )</f>
        <v>15.657188511574935</v>
      </c>
      <c r="JL70" s="74">
        <f>IF( AND( Raw!CC71&lt;3.5, ( (10^($JI$2*Raw!CB71))*(Raw!BM71) )/( (10^($JI$2*Raw!CB71))*(Raw!BL71))&lt;0.9 ), (10^($JI$2*Raw!CB71))*(Raw!BM71) )</f>
        <v>9.2710955385593561</v>
      </c>
      <c r="JN70" s="68" t="str">
        <f t="shared" si="131"/>
        <v xml:space="preserve"> </v>
      </c>
      <c r="JO70" s="74">
        <f>IF( AND( Raw!CC71&lt;3.5, ( (10^($JN$2*Raw!CB71))*(Raw!BO71) )/( (10^($JN$2*Raw!CB71))*(Raw!BN71))&lt;0.5 ),(Raw!C71)/((Raw!CC71*1000)^(1/3)))</f>
        <v>484.13645450981329</v>
      </c>
      <c r="JP70" s="74">
        <f>IF( AND( Raw!CC71&lt;3.5, ( (10^($JN$2*Raw!CB71))*(Raw!BO71) )/( (10^($JN$2*Raw!CB71))*(Raw!BN71))&lt;0.5 ),(10^($JN$2*Raw!CB71))*(Raw!BN71))</f>
        <v>2.7950763771755551</v>
      </c>
      <c r="JQ70" s="74">
        <f>IF( AND( Raw!CC71&lt;3.5, ( (10^($JN$2*Raw!CB71))*(Raw!BO71) )/( (10^($JN$2*Raw!CB71))*(Raw!BN71))&lt;0.5 ),(10^($JN$2*Raw!CB71))*(Raw!BO71))</f>
        <v>4.335235011302041E-2</v>
      </c>
      <c r="JY70" s="76"/>
      <c r="KQ70">
        <f>Raw!CC71*1000</f>
        <v>140</v>
      </c>
      <c r="KR70">
        <f>Raw!N71</f>
        <v>2.2485772163850299</v>
      </c>
      <c r="KS70">
        <f>(1/ABS(Raw!BL71))*2</f>
        <v>0.11684075837642753</v>
      </c>
      <c r="KU70">
        <f>Raw!CC71*1000</f>
        <v>140</v>
      </c>
      <c r="KV70">
        <f>Raw!N71</f>
        <v>2.2485772163850299</v>
      </c>
      <c r="KW70">
        <f>MIN(1/ABS(Raw!BN71)/2,0.8)</f>
        <v>0.17251553311726614</v>
      </c>
      <c r="KY70">
        <f>Raw!CC71*1000</f>
        <v>140</v>
      </c>
      <c r="KZ70">
        <f>Raw!CP71</f>
        <v>2.3951617611053702</v>
      </c>
      <c r="LA70">
        <f t="shared" si="110"/>
        <v>2.2485772163850299</v>
      </c>
      <c r="NJ70" s="76"/>
      <c r="NV70" s="76"/>
      <c r="OH70" s="76"/>
      <c r="OT70" s="76"/>
      <c r="PF70" s="76"/>
      <c r="PR70" s="76"/>
      <c r="QD70" s="76"/>
      <c r="QP70" s="76"/>
      <c r="RB70" s="76"/>
      <c r="RN70" s="76"/>
      <c r="RZ70" s="76"/>
      <c r="SL70" s="76"/>
      <c r="SX70" s="76"/>
      <c r="TJ70" s="76"/>
      <c r="TV70" s="76"/>
      <c r="UF70">
        <f>IF(Raw!CC71&lt;3.5,Raw!C71)</f>
        <v>2513.8756845333101</v>
      </c>
      <c r="UK70" t="b">
        <f>IF(Raw!CC71&gt;7,Raw!C71)</f>
        <v>0</v>
      </c>
      <c r="UP70">
        <f>Raw!C71</f>
        <v>2513.8756845333101</v>
      </c>
      <c r="UU70" t="str">
        <f t="shared" si="144"/>
        <v xml:space="preserve"> </v>
      </c>
      <c r="UV70">
        <f>IF(AND(Raw!BL71&lt;$UU$3,Raw!BL71&gt;$UU$4),(Raw!C71)/((Raw!CC71*1000)^(1/3)))</f>
        <v>484.13645450981329</v>
      </c>
      <c r="UW70">
        <f>IF(AND(Raw!BL71&lt;$UU$3,Raw!BL71&gt;$UU$4),(10^($UU$2*Raw!CB71))*(Raw!D71))</f>
        <v>4.6138958722840781E-2</v>
      </c>
      <c r="UX70">
        <f>IF(AND(Raw!BL71&lt;$UU$3,Raw!BL71&gt;$UU$4),(10^($FM$2*Raw!CB71))*(Raw!E71))</f>
        <v>1.6394061844957387E-3</v>
      </c>
      <c r="UZ70">
        <f>Raw!C71</f>
        <v>2513.8756845333101</v>
      </c>
      <c r="VA70">
        <f>((LOG10(Raw!CC72))+ABS(LOG10(MIN(Raw!CC$3:$CC269)))+0.3)/5</f>
        <v>0.18041199826559245</v>
      </c>
      <c r="VB70">
        <f>Raw!BQ71</f>
        <v>3.46</v>
      </c>
      <c r="VE70">
        <f>(Raw!C71)/((Raw!CC71)^(1/2))</f>
        <v>6718.6153746181835</v>
      </c>
      <c r="VF70">
        <f>((LOG10(Raw!CC72))+ABS(LOG10(MIN(Raw!CC$3:$CC269)))+0.3)/5</f>
        <v>0.18041199826559245</v>
      </c>
      <c r="VG70">
        <f>Raw!BQ71</f>
        <v>3.46</v>
      </c>
      <c r="VK70">
        <f>(Raw!C71)/((Raw!CC71)^(1/2))</f>
        <v>6718.6153746181835</v>
      </c>
      <c r="VL70">
        <f>Raw!BZ71</f>
        <v>447.93057727813698</v>
      </c>
      <c r="VM70">
        <f>MIN(Raw!BL72/150,0.6)</f>
        <v>7.2184245258338664E-2</v>
      </c>
      <c r="VO70">
        <f>(Raw!C71)/((Raw!CC71)^(1/2))</f>
        <v>6718.6153746181835</v>
      </c>
      <c r="VP70">
        <f>Raw!BZ71</f>
        <v>447.93057727813698</v>
      </c>
      <c r="VQ70">
        <f>MIN(Raw!BN72/50,0.6)</f>
        <v>4.4168216044901197E-2</v>
      </c>
      <c r="VS70">
        <f>(Raw!C71)/((Raw!CC71)^(1/2))</f>
        <v>6718.6153746181835</v>
      </c>
      <c r="VT70">
        <f>Raw!BZ71</f>
        <v>447.93057727813698</v>
      </c>
      <c r="VU70">
        <f>(LOG10(Raw!AS72)-LOG10(MIN(Raw!AS$3:AS$200)) + 0.1)/10</f>
        <v>0.17740569209154217</v>
      </c>
      <c r="VW70">
        <f>Raw!CB71</f>
        <v>18.527200000000001</v>
      </c>
      <c r="VX70">
        <f>IF(ABS((Raw!BR71)-(Raw!CJ71))=343.0818,16.89,ABS((Raw!BR71)-(Raw!CJ71)))</f>
        <v>4.3831082587639969</v>
      </c>
      <c r="VY70">
        <f>(LOG10(Raw!C72)-LOG10(MIN(Raw!C$3:C$200)))/2</f>
        <v>0.43981565171859605</v>
      </c>
      <c r="WN70">
        <f t="shared" si="132"/>
        <v>13600</v>
      </c>
      <c r="WO70">
        <f t="shared" si="111"/>
        <v>0.52891723501338139</v>
      </c>
      <c r="WQ70">
        <f>Raw!BP71</f>
        <v>0.28000000000000003</v>
      </c>
      <c r="WR70">
        <f>Raw!BZ71</f>
        <v>447.93057727813698</v>
      </c>
      <c r="WT70">
        <f>Raw!N71</f>
        <v>2.2485772163850299</v>
      </c>
      <c r="WU70">
        <f>Raw!CP71</f>
        <v>2.3951617611053702</v>
      </c>
      <c r="WV70">
        <f t="shared" si="112"/>
        <v>0.14658454472034022</v>
      </c>
      <c r="WX70">
        <f>Raw!C71</f>
        <v>2513.8756845333101</v>
      </c>
      <c r="WY70">
        <f>Raw!BP71</f>
        <v>0.28000000000000003</v>
      </c>
      <c r="WZ70">
        <f>((LOG10(Raw!CC72))+ABS(LOG10(MIN(Raw!CC$3:$CC269)))+0.3)/5</f>
        <v>0.18041199826559245</v>
      </c>
      <c r="XD70">
        <f t="shared" si="133"/>
        <v>13600</v>
      </c>
      <c r="XE70">
        <f t="shared" si="113"/>
        <v>5.9010203737052666E-2</v>
      </c>
      <c r="XG70">
        <f>(Raw!C71)/((Raw!CC71)^(1/2))</f>
        <v>6718.6153746181835</v>
      </c>
      <c r="XH70">
        <f>Raw!BP71</f>
        <v>0.28000000000000003</v>
      </c>
      <c r="XL70">
        <f t="shared" si="134"/>
        <v>13600</v>
      </c>
      <c r="XM70">
        <f t="shared" si="114"/>
        <v>0.3121765055958034</v>
      </c>
      <c r="XR70">
        <f>Raw!CB71</f>
        <v>18.527200000000001</v>
      </c>
      <c r="XS70">
        <f>IF(ABS((Raw!BR71)-(Raw!CJ71))=343.0818,16.89,(Raw!BR71)-(Raw!CJ71))</f>
        <v>-4.3831082587639969</v>
      </c>
      <c r="XT70">
        <f>(LOG10(Raw!C72)-LOG10(MIN(Raw!C$3:C$200)))/2</f>
        <v>0.43981565171859605</v>
      </c>
      <c r="XW70">
        <f t="shared" si="135"/>
        <v>13600</v>
      </c>
      <c r="XX70">
        <f t="shared" si="115"/>
        <v>1.522148950932672</v>
      </c>
      <c r="YC70">
        <v>2513.8756845333101</v>
      </c>
      <c r="YD70">
        <f>Raw!CC71</f>
        <v>0.14000000000000001</v>
      </c>
      <c r="YE70">
        <f>((LOG10(Raw!CC72))+ABS(LOG10(MIN(Raw!CC$3:$CC269)))+0.3)/5</f>
        <v>0.18041199826559245</v>
      </c>
      <c r="YF70">
        <v>2.48599616422523</v>
      </c>
      <c r="YG70">
        <v>0.30112669467383701</v>
      </c>
      <c r="YH70">
        <v>4.5500239796097103E-2</v>
      </c>
      <c r="YI70">
        <v>7.5366677999688797E-3</v>
      </c>
      <c r="YJ70">
        <v>1.09936791245098E-3</v>
      </c>
      <c r="YT70">
        <v>2513.8756845333101</v>
      </c>
      <c r="YU70">
        <v>0.14000000000000001</v>
      </c>
      <c r="YV70" s="79">
        <v>2.6595134507070801E-9</v>
      </c>
      <c r="ZE70">
        <v>732.637875664685</v>
      </c>
      <c r="ZF70">
        <v>1.1460768386989001E-4</v>
      </c>
      <c r="ZK70">
        <f t="shared" si="136"/>
        <v>13620</v>
      </c>
      <c r="ZL70" s="81">
        <f t="shared" si="116"/>
        <v>14347.648664878439</v>
      </c>
    </row>
    <row r="71" spans="1:688">
      <c r="A71" s="37">
        <f>Raw!CC72*1000</f>
        <v>80</v>
      </c>
      <c r="B71" s="37">
        <f>Raw!N72</f>
        <v>2.0714587206944901</v>
      </c>
      <c r="C71" s="37">
        <f>Raw!O72</f>
        <v>7.0363173422748504E-2</v>
      </c>
      <c r="E71" s="37">
        <f>(Raw!C72)/((Raw!CC72*1000)^(1/2))</f>
        <v>273.45462641761634</v>
      </c>
      <c r="F71" s="37">
        <f>Raw!N72</f>
        <v>2.0714587206944901</v>
      </c>
      <c r="G71" s="37">
        <f>Raw!O72</f>
        <v>7.0363173422748504E-2</v>
      </c>
      <c r="I71" s="37">
        <f>(Raw!C72)/((Raw!CC72*1000)^(1/3))</f>
        <v>567.63209046039924</v>
      </c>
      <c r="J71" s="37">
        <f>Raw!N72</f>
        <v>2.0714587206944901</v>
      </c>
      <c r="K71" s="37">
        <f>Raw!O72</f>
        <v>7.0363173422748504E-2</v>
      </c>
      <c r="M71" s="39">
        <f>Raw!CC72*1000</f>
        <v>80</v>
      </c>
      <c r="N71" s="39">
        <f>1/(Raw!R72)</f>
        <v>1.8660592255125286</v>
      </c>
      <c r="O71" s="39">
        <f>IF(1/(Raw!R72-Raw!S72)-1/(Raw!R72+Raw!S72)&gt;0,1/(Raw!R72-Raw!S72)-1/(Raw!R72+Raw!S72),2)</f>
        <v>2.5519446731276929E-3</v>
      </c>
      <c r="Q71" s="39">
        <f>(Raw!C72)/((Raw!CC72*1000)^(1/2))</f>
        <v>273.45462641761634</v>
      </c>
      <c r="R71" s="39">
        <f>1/(Raw!R72)</f>
        <v>1.8660592255125286</v>
      </c>
      <c r="S71" s="39">
        <f>IF(1/(Raw!R72-Raw!S72)-1/(Raw!R72+Raw!S72)&gt;0,1/(Raw!R72-Raw!S72)-1/(Raw!R72+Raw!S72),2)</f>
        <v>2.5519446731276929E-3</v>
      </c>
      <c r="U71" s="39">
        <f>(Raw!C72)/((Raw!CC72*1000)^(1/3))</f>
        <v>567.63209046039924</v>
      </c>
      <c r="V71" s="39">
        <f>1/(Raw!R72)</f>
        <v>1.8660592255125286</v>
      </c>
      <c r="W71" s="39">
        <f>IF(1/(Raw!R72-Raw!S72)-1/(Raw!R72+Raw!S72)&gt;0,1/(Raw!R72-Raw!S72)-1/(Raw!R72+Raw!S72),2)</f>
        <v>2.5519446731276929E-3</v>
      </c>
      <c r="Y71" s="41">
        <f>Raw!CC72*1000</f>
        <v>80</v>
      </c>
      <c r="Z71" s="41">
        <f>1/(Raw!AB72)</f>
        <v>1.8962962962962964</v>
      </c>
      <c r="AA71" s="41">
        <f>IF(1/(Raw!AB72-Raw!AC72)-1/(Raw!AB72+Raw!AC72)&gt;0,1/(Raw!AB72-Raw!AC72)-1/(Raw!AB72+Raw!AC72),5)</f>
        <v>0.12485659571502428</v>
      </c>
      <c r="AC71" s="41">
        <f>(Raw!C72)/((Raw!CC72*1000)^(1/2))</f>
        <v>273.45462641761634</v>
      </c>
      <c r="AD71" s="41">
        <f>1/(Raw!AB72)</f>
        <v>1.8962962962962964</v>
      </c>
      <c r="AE71" s="41">
        <f>IF(1/(Raw!AB72-Raw!AC72)-1/(Raw!AB72+Raw!AC72)&gt;0,1/(Raw!AB72-Raw!AC72)-1/(Raw!AB72+Raw!AC72),5)</f>
        <v>0.12485659571502428</v>
      </c>
      <c r="AG71" s="41">
        <f>(Raw!C72)/((Raw!CC72*1000)^(1/3))</f>
        <v>567.63209046039924</v>
      </c>
      <c r="AH71" s="41">
        <f>1/(Raw!AB72)</f>
        <v>1.8962962962962964</v>
      </c>
      <c r="AI71" s="41">
        <f>IF(1/(Raw!AB72-Raw!AC72)-1/(Raw!AB72+Raw!AC72)&gt;0,1/(Raw!AB72-Raw!AC72)-1/(Raw!AB72+Raw!AC72),5)</f>
        <v>0.12485659571502428</v>
      </c>
      <c r="AK71" s="43">
        <f>Raw!CC72*1000</f>
        <v>80</v>
      </c>
      <c r="AL71" s="43">
        <f>Raw!BL72</f>
        <v>10.8276367887508</v>
      </c>
      <c r="AM71" s="43">
        <f>Raw!BM72</f>
        <v>6.9196013880054004</v>
      </c>
      <c r="AO71" s="43">
        <f>(Raw!C72)/((Raw!CC72*1000)^(1/2))</f>
        <v>273.45462641761634</v>
      </c>
      <c r="AP71" s="43">
        <f>Raw!BL72</f>
        <v>10.8276367887508</v>
      </c>
      <c r="AQ71" s="43">
        <f>Raw!BM72</f>
        <v>6.9196013880054004</v>
      </c>
      <c r="AS71" s="43">
        <f>(Raw!C72)/((Raw!CC72*1000)^(1/3))</f>
        <v>567.63209046039924</v>
      </c>
      <c r="AT71" s="43">
        <f>Raw!BL72</f>
        <v>10.8276367887508</v>
      </c>
      <c r="AU71" s="43">
        <f>Raw!BM72</f>
        <v>6.9196013880054004</v>
      </c>
      <c r="AW71" s="21">
        <f>Raw!CC72*1000</f>
        <v>80</v>
      </c>
      <c r="AX71" s="21">
        <f>Raw!BN72</f>
        <v>2.2084108022450599</v>
      </c>
      <c r="AY71" s="21">
        <f>Raw!BO72</f>
        <v>0.11964535621941701</v>
      </c>
      <c r="BA71" s="21">
        <f>(Raw!C72)/((Raw!CC72*1000)^(1/2))</f>
        <v>273.45462641761634</v>
      </c>
      <c r="BB71" s="21">
        <f>Raw!BN72</f>
        <v>2.2084108022450599</v>
      </c>
      <c r="BC71" s="21">
        <f>Raw!BO72</f>
        <v>0.11964535621941701</v>
      </c>
      <c r="BE71" s="21">
        <f>(Raw!C72)/((Raw!CC72*1000)^(1/3))</f>
        <v>567.63209046039924</v>
      </c>
      <c r="BF71" s="21">
        <f>Raw!BN72</f>
        <v>2.2084108022450599</v>
      </c>
      <c r="BG71" s="21">
        <f>Raw!BO72</f>
        <v>0.11964535621941701</v>
      </c>
      <c r="BI71" s="46">
        <f>Raw!C72</f>
        <v>2445.8525337264</v>
      </c>
      <c r="BJ71" s="46">
        <f>(Raw!C72)/(Raw!CG72)</f>
        <v>0.3111375822066404</v>
      </c>
      <c r="BK71" s="46"/>
      <c r="BM71" s="47">
        <f>Raw!CC72*1000</f>
        <v>80</v>
      </c>
      <c r="BN71" s="47">
        <f>(Raw!C72)/(Raw!CG72)</f>
        <v>0.3111375822066404</v>
      </c>
      <c r="BO71" s="47"/>
      <c r="BQ71" s="46">
        <f>(Raw!C72)/((Raw!CC72*1000)^(1/2))</f>
        <v>273.45462641761634</v>
      </c>
      <c r="BR71" s="47">
        <f>(Raw!C72)/(Raw!CG72)</f>
        <v>0.3111375822066404</v>
      </c>
      <c r="BS71" s="47"/>
      <c r="BU71" s="49">
        <f>(Raw!C72)/((Raw!CC72*1000)^(1/3))</f>
        <v>567.63209046039924</v>
      </c>
      <c r="BV71" s="49">
        <f>(Raw!C72)/(Raw!CG72)</f>
        <v>0.3111375822066404</v>
      </c>
      <c r="BW71" s="49"/>
      <c r="BY71" s="51">
        <f>Raw!C72</f>
        <v>2445.8525337264</v>
      </c>
      <c r="BZ71" s="51">
        <f>Raw!BS72</f>
        <v>0.34100000000000003</v>
      </c>
      <c r="CA71" s="51"/>
      <c r="CG71" s="55"/>
      <c r="CH71" s="55" t="e">
        <f t="shared" si="137"/>
        <v>#N/A</v>
      </c>
      <c r="CI71" s="55" t="e">
        <f>CI3</f>
        <v>#N/A</v>
      </c>
      <c r="CK71" s="55"/>
      <c r="CL71" s="55" t="e">
        <f t="shared" si="138"/>
        <v>#N/A</v>
      </c>
      <c r="CM71" s="55" t="e">
        <f>CM3</f>
        <v>#N/A</v>
      </c>
      <c r="CO71" s="57"/>
      <c r="CP71" s="57" t="e">
        <f t="shared" si="139"/>
        <v>#N/A</v>
      </c>
      <c r="CQ71" s="57" t="e">
        <f>CQ3</f>
        <v>#N/A</v>
      </c>
      <c r="CS71" s="57"/>
      <c r="CT71" s="57" t="e">
        <f t="shared" si="140"/>
        <v>#N/A</v>
      </c>
      <c r="CU71" s="57" t="e">
        <f>CU3</f>
        <v>#N/A</v>
      </c>
      <c r="CW71" s="57"/>
      <c r="CX71" s="57" t="e">
        <f t="shared" si="141"/>
        <v>#N/A</v>
      </c>
      <c r="CY71" s="57" t="e">
        <f>CY3</f>
        <v>#N/A</v>
      </c>
      <c r="DA71" s="57"/>
      <c r="DB71" s="57" t="e">
        <f t="shared" si="142"/>
        <v>#N/A</v>
      </c>
      <c r="DC71" s="57" t="e">
        <f>DC3</f>
        <v>#N/A</v>
      </c>
      <c r="DE71" s="57"/>
      <c r="DF71" s="57" t="e">
        <f t="shared" si="143"/>
        <v>#N/A</v>
      </c>
      <c r="DG71" s="57" t="e">
        <f>DG3</f>
        <v>#N/A</v>
      </c>
      <c r="DI71" s="59">
        <f t="shared" si="117"/>
        <v>10360</v>
      </c>
      <c r="DJ71" s="59">
        <f t="shared" si="99"/>
        <v>9.690055742845912</v>
      </c>
      <c r="DL71" s="25">
        <f t="shared" si="118"/>
        <v>10360</v>
      </c>
      <c r="DM71" s="25">
        <f t="shared" si="100"/>
        <v>11.079600381363832</v>
      </c>
      <c r="DO71" s="39">
        <f t="shared" si="101"/>
        <v>80</v>
      </c>
      <c r="DP71" s="39">
        <f t="shared" si="102"/>
        <v>1.8660592255125286</v>
      </c>
      <c r="DQ71" s="39">
        <f t="shared" si="103"/>
        <v>2.5519446731276929E-3</v>
      </c>
      <c r="DS71" s="39">
        <f t="shared" si="104"/>
        <v>273.45462641761634</v>
      </c>
      <c r="DT71" s="39">
        <f t="shared" si="105"/>
        <v>1.8660592255125286</v>
      </c>
      <c r="DU71" s="39">
        <f t="shared" si="106"/>
        <v>2.5519446731276929E-3</v>
      </c>
      <c r="DW71" s="39">
        <f t="shared" si="107"/>
        <v>567.63209046039924</v>
      </c>
      <c r="DX71" s="39">
        <f t="shared" si="108"/>
        <v>1.8660592255125286</v>
      </c>
      <c r="DY71" s="39">
        <f t="shared" si="109"/>
        <v>2.5519446731276929E-3</v>
      </c>
      <c r="EA71" s="61">
        <f>Raw!N72</f>
        <v>2.0714587206944901</v>
      </c>
      <c r="EB71" s="61">
        <f>Raw!O72</f>
        <v>7.0363173422748504E-2</v>
      </c>
      <c r="EC71" s="61">
        <f>1/Raw!R72</f>
        <v>1.8660592255125286</v>
      </c>
      <c r="ED71" s="61">
        <f>1/(Raw!R72-Raw!S72)-1/(Raw!R72+Raw!S72)</f>
        <v>2.5519446731276929E-3</v>
      </c>
      <c r="EF71" s="62">
        <f>Raw!N72</f>
        <v>2.0714587206944901</v>
      </c>
      <c r="EG71" s="61">
        <f>Raw!O72</f>
        <v>7.0363173422748504E-2</v>
      </c>
      <c r="EH71" s="61">
        <f>1/Raw!AB72</f>
        <v>1.8962962962962964</v>
      </c>
      <c r="EI71" s="61">
        <f>1/(Raw!AB72-Raw!AC72)-1/(Raw!AB72+Raw!AC72)</f>
        <v>0.12485659571502428</v>
      </c>
      <c r="EK71" s="37">
        <f>Raw!CB72</f>
        <v>25.488099999999999</v>
      </c>
      <c r="EL71" s="72">
        <f>(Raw!C72)/(Raw!CG72)</f>
        <v>0.3111375822066404</v>
      </c>
      <c r="EN71" s="37">
        <f>Raw!BS72</f>
        <v>0.34100000000000003</v>
      </c>
      <c r="EO71" s="72">
        <f>(Raw!C72)/(Raw!CG72)</f>
        <v>0.3111375822066404</v>
      </c>
      <c r="EQ71" s="64">
        <f>(Raw!C72)/((Raw!CC72*1000)^(1/3))</f>
        <v>567.63209046039924</v>
      </c>
      <c r="ER71" s="64">
        <f>Raw!BZ72</f>
        <v>594.38775515556301</v>
      </c>
      <c r="ET71" s="64">
        <f>Raw!BN72</f>
        <v>2.2084108022450599</v>
      </c>
      <c r="EU71" s="64">
        <f>Raw!BZ72</f>
        <v>594.38775515556301</v>
      </c>
      <c r="EW71" s="66">
        <f>Raw!AI72</f>
        <v>8.8484332526688397E-5</v>
      </c>
      <c r="EX71" s="66">
        <f>Raw!BZ72</f>
        <v>594.38775515556301</v>
      </c>
      <c r="EZ71" s="73">
        <f>Raw!AI72</f>
        <v>8.8484332526688397E-5</v>
      </c>
      <c r="FA71" s="66">
        <f>Raw!F72</f>
        <v>3.6599055224283202E-2</v>
      </c>
      <c r="FB71" s="66">
        <f>Raw!G72</f>
        <v>8.0370941256790694E-3</v>
      </c>
      <c r="FD71" s="66">
        <f>(Raw!C72)/((Raw!CC72*1000)^(1/3))</f>
        <v>567.63209046039924</v>
      </c>
      <c r="FE71" s="66">
        <f>(Raw!BZ72)*(Raw!AI72)</f>
        <v>5.2594003776976685E-2</v>
      </c>
      <c r="FG71" s="59">
        <f>Raw!CJ72</f>
        <v>213.36207383214301</v>
      </c>
      <c r="FH71" s="59">
        <f>Raw!BR72</f>
        <v>225.166</v>
      </c>
      <c r="FJ71" s="25">
        <f>Raw!CB72</f>
        <v>25.488099999999999</v>
      </c>
      <c r="FK71" s="25">
        <f>(Raw!BR72)-(Raw!CJ72)</f>
        <v>11.803926167856986</v>
      </c>
      <c r="FM71" s="68" t="str">
        <f t="shared" si="119"/>
        <v xml:space="preserve"> </v>
      </c>
      <c r="FN71" s="68">
        <f>(Raw!C72)/((Raw!CC72*1000)^(1/3))</f>
        <v>567.63209046039924</v>
      </c>
      <c r="FO71" s="68">
        <f>(10^($FM$2*Raw!CB72))*(Raw!D72)</f>
        <v>1.3872491695149435E-2</v>
      </c>
      <c r="FP71" s="68">
        <f>(10^($FM$2*Raw!CB72))*(Raw!E72)</f>
        <v>2.5425053701655775E-3</v>
      </c>
      <c r="FR71" s="68" t="str">
        <f t="shared" si="120"/>
        <v xml:space="preserve"> </v>
      </c>
      <c r="FS71" s="74">
        <f>(Raw!C72)/((Raw!CC72*1000)^(1/3))</f>
        <v>567.63209046039924</v>
      </c>
      <c r="FT71" s="68">
        <f>(10^($FR$2*Raw!CB72))*(Raw!F72)</f>
        <v>2.3115221083742844E-2</v>
      </c>
      <c r="FU71" s="68">
        <f>(10^($FR$2*Raw!CB72))*(Raw!G72)</f>
        <v>5.0760656647404236E-3</v>
      </c>
      <c r="FW71" s="68" t="str">
        <f t="shared" si="121"/>
        <v xml:space="preserve"> </v>
      </c>
      <c r="FX71" s="74">
        <f>(Raw!C72)/((Raw!CC72*1000)^(1/3))</f>
        <v>567.63209046039924</v>
      </c>
      <c r="FY71" s="74">
        <f>(10^($FW$2*Raw!CB72))*(Raw!BJ72)</f>
        <v>3.4074984649695686E-3</v>
      </c>
      <c r="FZ71" s="74">
        <f>(10^($FW$2*Raw!CB72))*(Raw!BK72)</f>
        <v>1.5847973668823446E-3</v>
      </c>
      <c r="GB71" s="68" t="str">
        <f t="shared" si="122"/>
        <v xml:space="preserve"> </v>
      </c>
      <c r="GC71" s="74">
        <f>IF(  ( (10^($FR$2*Raw!CB72))*(Raw!BM72) )/( (10^($FR$2*Raw!CB72))*(Raw!BL72))&lt;0.9,(Raw!C72)/((Raw!CC72*1000)^(1/3)) )</f>
        <v>567.63209046039924</v>
      </c>
      <c r="GD71" s="74">
        <f>IF(  ( (10^($FR$2*Raw!CB72))*(Raw!BM72) )/( (10^($FR$2*Raw!CB72))*(Raw!BL72))&lt;0.9, (10^($GB$2*Raw!CB72))*(Raw!BL72) )</f>
        <v>8.3194019953008578</v>
      </c>
      <c r="GE71" s="74">
        <f>IF( ( (10^($FR$2*Raw!CB72))*(Raw!BM72) )/( (10^($FR$2*Raw!CB72))*(Raw!BL72))&lt;0.9, (10^($FR$2*Raw!CB72))*(Raw!BM72) )</f>
        <v>4.3702799133731274</v>
      </c>
      <c r="GG71" s="68" t="str">
        <f t="shared" si="123"/>
        <v xml:space="preserve"> </v>
      </c>
      <c r="GH71" s="74">
        <f>IF( ( (10^($GG$2*Raw!CB72))*(Raw!BO72) )/( (10^($GG$2*Raw!CB72))*(Raw!BN72))&lt;0.5,(Raw!C72)/((Raw!CC72*1000)^(1/3)))</f>
        <v>567.63209046039924</v>
      </c>
      <c r="GI71" s="74">
        <f>IF( ( (10^($GG$2*Raw!CB72))*(Raw!BO72) )/( (10^($GG$2*Raw!CB72))*(Raw!BN72))&lt;0.5,(10^($GG$2*Raw!CB72))*(Raw!BN72))</f>
        <v>1.4601206994132074</v>
      </c>
      <c r="GJ71" s="74">
        <f>IF( ( (10^($GG$2*Raw!CB72))*(Raw!BO72) )/( (10^($GG$2*Raw!CB72))*(Raw!BN72))&lt;0.5,(10^($GG$2*Raw!CB72))*(Raw!BO72))</f>
        <v>7.9105147025653799E-2</v>
      </c>
      <c r="GL71">
        <f>(Raw!C72)/((Raw!CC72*1000)^(1/3))</f>
        <v>567.63209046039924</v>
      </c>
      <c r="GM71" s="75">
        <f>Raw!U72</f>
        <v>0.538330078125</v>
      </c>
      <c r="GN71" s="75">
        <f>(LOG(Raw!CC72)+5)/25</f>
        <v>0.15612359947967774</v>
      </c>
      <c r="GO71">
        <f>(Raw!C72)/((Raw!CC72*1000)^(1/3))</f>
        <v>567.63209046039924</v>
      </c>
      <c r="GP71" s="75">
        <f>Raw!W72</f>
        <v>0.5419921875</v>
      </c>
      <c r="GR71">
        <f>(Raw!C72)/((Raw!CC72*1000)^(1/3))</f>
        <v>567.63209046039924</v>
      </c>
      <c r="GS71" s="75">
        <f>Raw!AE72</f>
        <v>0.78125</v>
      </c>
      <c r="GU71">
        <f>(Raw!C72)/((Raw!CC72*1000)^(1/3))</f>
        <v>567.63209046039924</v>
      </c>
      <c r="GV71" s="75">
        <f>Raw!AG72</f>
        <v>1.015625</v>
      </c>
      <c r="GX71">
        <f>(Raw!C72)/((Raw!CC72*1000)^(1/3))</f>
        <v>567.63209046039924</v>
      </c>
      <c r="GY71">
        <f>Raw!BQ72</f>
        <v>2.2000000000000002</v>
      </c>
      <c r="HA71">
        <f>Raw!C72</f>
        <v>2445.8525337264</v>
      </c>
      <c r="HB71" s="75">
        <f>Raw!U72</f>
        <v>0.538330078125</v>
      </c>
      <c r="HC71" s="4"/>
      <c r="HD71">
        <f>Raw!C72</f>
        <v>2445.8525337264</v>
      </c>
      <c r="HE71" s="75">
        <f>Raw!W72</f>
        <v>0.5419921875</v>
      </c>
      <c r="HG71">
        <f>Raw!C72</f>
        <v>2445.8525337264</v>
      </c>
      <c r="HH71" s="75">
        <f>Raw!AE72</f>
        <v>0.78125</v>
      </c>
      <c r="HJ71">
        <f>Raw!C72</f>
        <v>2445.8525337264</v>
      </c>
      <c r="HK71" s="75">
        <f>Raw!AG72</f>
        <v>1.015625</v>
      </c>
      <c r="HM71">
        <f>Raw!C72</f>
        <v>2445.8525337264</v>
      </c>
      <c r="HN71">
        <f>Raw!BQ72</f>
        <v>2.2000000000000002</v>
      </c>
      <c r="HP71">
        <f>Raw!CC72*1000</f>
        <v>80</v>
      </c>
      <c r="HQ71">
        <f>Raw!N72</f>
        <v>2.0714587206944901</v>
      </c>
      <c r="HR71">
        <f>MIN(ABS(Raw!CB72)/100,0.3)</f>
        <v>0.25488099999999997</v>
      </c>
      <c r="HS71" t="str">
        <f>IF( Raw!CB72&gt;0,"@rgb(255,0,0)","@rgb(0,128,255)" )</f>
        <v>@rgb(255,0,0)</v>
      </c>
      <c r="HU71" t="str">
        <f t="shared" si="124"/>
        <v xml:space="preserve"> </v>
      </c>
      <c r="HV71" t="b">
        <f>IF(Raw!CC72&gt;7,(Raw!C72)/((Raw!CC72*1000)^(1/3)))</f>
        <v>0</v>
      </c>
      <c r="HW71" t="b">
        <f>IF(Raw!CC72&gt;7,(10^($FM$2*Raw!CB72))*(Raw!D72))</f>
        <v>0</v>
      </c>
      <c r="HX71" t="b">
        <f>IF(Raw!CC72&gt;7,(10^($HU$2*Raw!CB72))*(Raw!E72))</f>
        <v>0</v>
      </c>
      <c r="IA71" t="b">
        <f>IF(Raw!CC72&gt;7,(Raw!C72)/((Raw!CC72*1000)^(1/3)))</f>
        <v>0</v>
      </c>
      <c r="IB71" t="b">
        <f>IF(Raw!CC72&gt;7,(10^($HZ$2*Raw!CB72))*(Raw!F72))</f>
        <v>0</v>
      </c>
      <c r="IC71" t="b">
        <f>IF(Raw!CC72&gt;7,(10^($HZ$2*Raw!CB72))*(Raw!G72))</f>
        <v>0</v>
      </c>
      <c r="IF71" t="b">
        <f>IF(Raw!CC72&gt;7,(Raw!C72)/((Raw!CC72*1000)^(1/3)))</f>
        <v>0</v>
      </c>
      <c r="IG71" t="b">
        <f>IF(Raw!CC72&gt;7,(10^($IE$2*Raw!CB72))*(Raw!BJ72))</f>
        <v>0</v>
      </c>
      <c r="IH71" t="b">
        <f>IF(Raw!CC72&gt;7,(10^($IE$2*Raw!CB72))*(Raw!BK72))</f>
        <v>0</v>
      </c>
      <c r="IJ71" t="str">
        <f t="shared" si="125"/>
        <v xml:space="preserve"> </v>
      </c>
      <c r="IK71" t="b">
        <f>IF(Raw!CC72&gt;7,(Raw!C72)/((Raw!CC72*1000)^(1/3)))</f>
        <v>0</v>
      </c>
      <c r="IL71" t="b">
        <f>IF(Raw!CC72&gt;7,(10^($IJ$2*Raw!CB72))*(Raw!BL72))</f>
        <v>0</v>
      </c>
      <c r="IM71" t="b">
        <f>IF(Raw!CC72&gt;7,(10^($IJ$2*Raw!CB72))*(Raw!BM72))</f>
        <v>0</v>
      </c>
      <c r="IO71" t="str">
        <f t="shared" si="126"/>
        <v xml:space="preserve"> </v>
      </c>
      <c r="IP71" t="b">
        <f>IF(Raw!CC72&gt;7,(Raw!C72)/((Raw!CC72*1000)^(1/3)))</f>
        <v>0</v>
      </c>
      <c r="IQ71" t="b">
        <f>IF(Raw!CC72&gt;7,(10^($IO$2*Raw!CB72))*(Raw!BN72))</f>
        <v>0</v>
      </c>
      <c r="IR71" t="b">
        <f>IF(Raw!CC72&gt;7,(10^($IO$2*Raw!CB72))*(Raw!BO72))</f>
        <v>0</v>
      </c>
      <c r="IT71" s="68" t="str">
        <f t="shared" si="127"/>
        <v xml:space="preserve"> </v>
      </c>
      <c r="IU71" s="68">
        <f>IF(Raw!CC72&lt;3.5,(Raw!C72)/((Raw!CC72*1000)^(1/3)))</f>
        <v>567.63209046039924</v>
      </c>
      <c r="IV71" s="68">
        <f>IF(Raw!CC72&lt;3.5,(10^($IT$2*Raw!CB72))*(Raw!D72))</f>
        <v>1.4061017103085501E-2</v>
      </c>
      <c r="IW71" s="68">
        <f>IF(Raw!CC72&lt;3.5,(10^($IT$2*Raw!CB72))*(Raw!E72))</f>
        <v>2.5770576966418443E-3</v>
      </c>
      <c r="IY71" s="68" t="str">
        <f t="shared" si="128"/>
        <v xml:space="preserve"> </v>
      </c>
      <c r="IZ71" s="74">
        <f>IF(Raw!CC72&lt;3.5,(Raw!C72)/((Raw!CC72*1000)^(1/3)))</f>
        <v>567.63209046039924</v>
      </c>
      <c r="JA71" s="68">
        <f>IF(Raw!CC72&lt;3.5,(10^($IY$2*Raw!CB72))*(Raw!F72))</f>
        <v>2.3498206691986202E-2</v>
      </c>
      <c r="JB71" s="68">
        <f>IF(Raw!CC72&lt;3.5,(10^($IY$2*Raw!CB72))*(Raw!G72))</f>
        <v>5.1601686931757049E-3</v>
      </c>
      <c r="JD71" s="68" t="str">
        <f t="shared" si="129"/>
        <v xml:space="preserve"> </v>
      </c>
      <c r="JE71" s="74">
        <f>IF(Raw!CC72&lt;3.5,(Raw!C72)/((Raw!CC72*1000)^(1/3)))</f>
        <v>567.63209046039924</v>
      </c>
      <c r="JF71" s="74">
        <f>IF(Raw!CC72&lt;3.5,(10^($JD$2*Raw!CB72))*(Raw!BJ72))</f>
        <v>3.2626799556976904E-3</v>
      </c>
      <c r="JG71" s="74">
        <f>IF(Raw!CC72&lt;3.5,(10^($JD$2*Raw!CB72))*(Raw!BK72))</f>
        <v>1.517443560408378E-3</v>
      </c>
      <c r="JI71" s="68" t="str">
        <f t="shared" si="130"/>
        <v xml:space="preserve"> </v>
      </c>
      <c r="JJ71" s="74">
        <f>IF( AND( Raw!CC72&lt;3.5, ( (10^($JI$2*Raw!CB72))*(Raw!BM72) )/( (10^($JI$2*Raw!CB72))*(Raw!BL72))&lt;0.9 ),(Raw!C72)/((Raw!CC72*1000)^(1/3)) )</f>
        <v>567.63209046039924</v>
      </c>
      <c r="JK71" s="74">
        <f>IF( AND( Raw!CC72&lt;3.5, ( (10^($JI$2*Raw!CB72))*(Raw!BM72) )/( (10^($JI$2*Raw!CB72))*(Raw!BL72))&lt;0.9 ), (10^($JI$2*Raw!CB72))*(Raw!BL72) )</f>
        <v>9.5777511727852165</v>
      </c>
      <c r="JL71" s="74">
        <f>IF( AND( Raw!CC72&lt;3.5, ( (10^($JI$2*Raw!CB72))*(Raw!BM72) )/( (10^($JI$2*Raw!CB72))*(Raw!BL72))&lt;0.9 ), (10^($JI$2*Raw!CB72))*(Raw!BM72) )</f>
        <v>6.1208388868408923</v>
      </c>
      <c r="JN71" s="68" t="str">
        <f t="shared" si="131"/>
        <v xml:space="preserve"> </v>
      </c>
      <c r="JO71" s="74">
        <f>IF( AND( Raw!CC72&lt;3.5, ( (10^($JN$2*Raw!CB72))*(Raw!BO72) )/( (10^($JN$2*Raw!CB72))*(Raw!BN72))&lt;0.5 ),(Raw!C72)/((Raw!CC72*1000)^(1/3)))</f>
        <v>567.63209046039924</v>
      </c>
      <c r="JP71" s="74">
        <f>IF( AND( Raw!CC72&lt;3.5, ( (10^($JN$2*Raw!CB72))*(Raw!BO72) )/( (10^($JN$2*Raw!CB72))*(Raw!BN72))&lt;0.5 ),(10^($JN$2*Raw!CB72))*(Raw!BN72))</f>
        <v>2.100946424648388</v>
      </c>
      <c r="JQ71" s="74">
        <f>IF( AND( Raw!CC72&lt;3.5, ( (10^($JN$2*Raw!CB72))*(Raw!BO72) )/( (10^($JN$2*Raw!CB72))*(Raw!BN72))&lt;0.5 ),(10^($JN$2*Raw!CB72))*(Raw!BO72))</f>
        <v>0.11382324480546234</v>
      </c>
      <c r="KQ71">
        <f>Raw!CC72*1000</f>
        <v>80</v>
      </c>
      <c r="KR71">
        <f>Raw!N72</f>
        <v>2.0714587206944901</v>
      </c>
      <c r="KS71">
        <f>(1/ABS(Raw!BL72))*2</f>
        <v>0.18471251289827786</v>
      </c>
      <c r="KU71">
        <f>Raw!CC72*1000</f>
        <v>80</v>
      </c>
      <c r="KV71">
        <f>Raw!N72</f>
        <v>2.0714587206944901</v>
      </c>
      <c r="KW71">
        <f>MIN(1/ABS(Raw!BN72)/2,0.8)</f>
        <v>0.22640715191743419</v>
      </c>
      <c r="KY71">
        <f>Raw!CC72*1000</f>
        <v>80</v>
      </c>
      <c r="KZ71">
        <f>Raw!CP72</f>
        <v>2.2562920577307501</v>
      </c>
      <c r="LA71">
        <f t="shared" si="110"/>
        <v>2.0714587206944901</v>
      </c>
      <c r="NJ71" s="76"/>
      <c r="NV71" s="76"/>
      <c r="OH71" s="76"/>
      <c r="OT71" s="76"/>
      <c r="PF71" s="76"/>
      <c r="PR71" s="76"/>
      <c r="QD71" s="76"/>
      <c r="QP71" s="76"/>
      <c r="RB71" s="76"/>
      <c r="RN71" s="76"/>
      <c r="RZ71" s="76"/>
      <c r="SL71" s="76"/>
      <c r="SX71" s="76"/>
      <c r="TJ71" s="76"/>
      <c r="TV71" s="76"/>
      <c r="UF71">
        <f>IF(Raw!CC72&lt;3.5,Raw!C72)</f>
        <v>2445.8525337264</v>
      </c>
      <c r="UK71" t="b">
        <f>IF(Raw!CC72&gt;7,Raw!C72)</f>
        <v>0</v>
      </c>
      <c r="UP71">
        <f>Raw!C72</f>
        <v>2445.8525337264</v>
      </c>
      <c r="UU71" t="str">
        <f t="shared" si="144"/>
        <v xml:space="preserve"> </v>
      </c>
      <c r="UV71" t="b">
        <f>IF(AND(Raw!BL72&lt;$UU$3,Raw!BL72&gt;$UU$4),(Raw!C72)/((Raw!CC72*1000)^(1/3)))</f>
        <v>0</v>
      </c>
      <c r="UW71" t="b">
        <f>IF(AND(Raw!BL72&lt;$UU$3,Raw!BL72&gt;$UU$4),(10^($UU$2*Raw!CB72))*(Raw!D72))</f>
        <v>0</v>
      </c>
      <c r="UX71" t="b">
        <f>IF(AND(Raw!BL72&lt;$UU$3,Raw!BL72&gt;$UU$4),(10^($FM$2*Raw!CB72))*(Raw!E72))</f>
        <v>0</v>
      </c>
      <c r="UZ71">
        <f>Raw!C72</f>
        <v>2445.8525337264</v>
      </c>
      <c r="VA71">
        <f>((LOG10(Raw!CC73))+ABS(LOG10(MIN(Raw!CC$3:$CC270)))+0.3)/5</f>
        <v>0.19064250275506872</v>
      </c>
      <c r="VB71">
        <f>Raw!BQ72</f>
        <v>2.2000000000000002</v>
      </c>
      <c r="VE71">
        <f>(Raw!C72)/((Raw!CC72)^(1/2))</f>
        <v>8647.3945619011811</v>
      </c>
      <c r="VF71">
        <f>((LOG10(Raw!CC73))+ABS(LOG10(MIN(Raw!CC$3:$CC270)))+0.3)/5</f>
        <v>0.19064250275506872</v>
      </c>
      <c r="VG71">
        <f>Raw!BQ72</f>
        <v>2.2000000000000002</v>
      </c>
      <c r="VK71">
        <f>(Raw!C72)/((Raw!CC72)^(1/2))</f>
        <v>8647.3945619011811</v>
      </c>
      <c r="VL71">
        <f>Raw!BZ72</f>
        <v>594.38775515556301</v>
      </c>
      <c r="VM71">
        <f>MIN(Raw!BL73/150,0.6)</f>
        <v>0.16864000197615067</v>
      </c>
      <c r="VO71">
        <f>(Raw!C72)/((Raw!CC72)^(1/2))</f>
        <v>8647.3945619011811</v>
      </c>
      <c r="VP71">
        <f>Raw!BZ72</f>
        <v>594.38775515556301</v>
      </c>
      <c r="VQ71">
        <f>MIN(Raw!BN73/50,0.6)</f>
        <v>9.0675087055640202E-2</v>
      </c>
      <c r="VS71">
        <f>(Raw!C72)/((Raw!CC72)^(1/2))</f>
        <v>8647.3945619011811</v>
      </c>
      <c r="VT71">
        <f>Raw!BZ72</f>
        <v>594.38775515556301</v>
      </c>
      <c r="VU71">
        <f>(LOG10(Raw!AS73)-LOG10(MIN(Raw!AS$3:AS$200)) + 0.1)/10</f>
        <v>0.20587461924582978</v>
      </c>
      <c r="VW71">
        <f>Raw!CB72</f>
        <v>25.488099999999999</v>
      </c>
      <c r="VX71">
        <f>IF(ABS((Raw!BR72)-(Raw!CJ72))=343.0818,16.89,ABS((Raw!BR72)-(Raw!CJ72)))</f>
        <v>11.803926167856986</v>
      </c>
      <c r="VY71">
        <f>(LOG10(Raw!C73)-LOG10(MIN(Raw!C$3:C$200)))/2</f>
        <v>0.20641605616631242</v>
      </c>
      <c r="WN71">
        <f t="shared" si="132"/>
        <v>13800</v>
      </c>
      <c r="WO71">
        <f t="shared" si="111"/>
        <v>0.52737897310707471</v>
      </c>
      <c r="WQ71">
        <f>Raw!BP72</f>
        <v>0.36</v>
      </c>
      <c r="WR71">
        <f>Raw!BZ72</f>
        <v>594.38775515556301</v>
      </c>
      <c r="WT71">
        <f>Raw!N72</f>
        <v>2.0714587206944901</v>
      </c>
      <c r="WU71">
        <f>Raw!CP72</f>
        <v>2.2562920577307501</v>
      </c>
      <c r="WV71">
        <f t="shared" si="112"/>
        <v>0.18483333703626004</v>
      </c>
      <c r="WX71">
        <f>Raw!C72</f>
        <v>2445.8525337264</v>
      </c>
      <c r="WY71">
        <f>Raw!BP72</f>
        <v>0.36</v>
      </c>
      <c r="WZ71">
        <f>((LOG10(Raw!CC73))+ABS(LOG10(MIN(Raw!CC$3:$CC270)))+0.3)/5</f>
        <v>0.19064250275506872</v>
      </c>
      <c r="XD71">
        <f t="shared" si="133"/>
        <v>13800</v>
      </c>
      <c r="XE71">
        <f t="shared" si="113"/>
        <v>5.901015175207007E-2</v>
      </c>
      <c r="XG71">
        <f>(Raw!C72)/((Raw!CC72)^(1/2))</f>
        <v>8647.3945619011811</v>
      </c>
      <c r="XH71">
        <f>Raw!BP72</f>
        <v>0.36</v>
      </c>
      <c r="XL71">
        <f t="shared" si="134"/>
        <v>13800</v>
      </c>
      <c r="XM71">
        <f t="shared" si="114"/>
        <v>0.31184434667271904</v>
      </c>
      <c r="XR71">
        <f>Raw!CB72</f>
        <v>25.488099999999999</v>
      </c>
      <c r="XS71">
        <f>IF(ABS((Raw!BR72)-(Raw!CJ72))=343.0818,16.89,(Raw!BR72)-(Raw!CJ72))</f>
        <v>11.803926167856986</v>
      </c>
      <c r="XT71">
        <f>(LOG10(Raw!C73)-LOG10(MIN(Raw!C$3:C$200)))/2</f>
        <v>0.20641605616631242</v>
      </c>
      <c r="XW71">
        <f t="shared" si="135"/>
        <v>13800</v>
      </c>
      <c r="XX71">
        <f t="shared" si="115"/>
        <v>1.5010415175730563</v>
      </c>
      <c r="YC71">
        <v>2445.8525337264</v>
      </c>
      <c r="YD71">
        <f>Raw!CC72</f>
        <v>0.08</v>
      </c>
      <c r="YE71">
        <f>((LOG10(Raw!CC73))+ABS(LOG10(MIN(Raw!CC$3:$CC270)))+0.3)/5</f>
        <v>0.19064250275506872</v>
      </c>
      <c r="YF71">
        <v>0.42573450245468503</v>
      </c>
      <c r="YG71">
        <v>6.18826490777361E-2</v>
      </c>
      <c r="YH71">
        <v>1.0908878751257499E-2</v>
      </c>
      <c r="YI71">
        <v>2.0650841298371701E-3</v>
      </c>
      <c r="YJ71">
        <v>3.3888625586922001E-4</v>
      </c>
      <c r="YT71">
        <v>2445.8525337264</v>
      </c>
      <c r="YU71">
        <v>0.08</v>
      </c>
      <c r="YV71" s="79">
        <v>4.03597996725141E-9</v>
      </c>
      <c r="ZE71">
        <v>3187.7549424546701</v>
      </c>
      <c r="ZF71">
        <v>0.46854792598329897</v>
      </c>
      <c r="ZK71">
        <f t="shared" si="136"/>
        <v>13820</v>
      </c>
      <c r="ZL71" s="81">
        <f t="shared" si="116"/>
        <v>14416.613945790647</v>
      </c>
    </row>
    <row r="72" spans="1:688">
      <c r="A72" s="37">
        <f>Raw!CC73*1000</f>
        <v>90</v>
      </c>
      <c r="B72" s="37">
        <f>Raw!N73</f>
        <v>1.0790085300629599</v>
      </c>
      <c r="C72" s="37">
        <f>Raw!O73</f>
        <v>2.7156520354402899E-2</v>
      </c>
      <c r="E72" s="37">
        <f>(Raw!C73)/((Raw!CC73*1000)^(1/2))</f>
        <v>88.005501683894209</v>
      </c>
      <c r="F72" s="37">
        <f>Raw!N73</f>
        <v>1.0790085300629599</v>
      </c>
      <c r="G72" s="37">
        <f>Raw!O73</f>
        <v>2.7156520354402899E-2</v>
      </c>
      <c r="I72" s="37">
        <f>(Raw!C73)/((Raw!CC73*1000)^(1/3))</f>
        <v>186.30173864167801</v>
      </c>
      <c r="J72" s="37">
        <f>Raw!N73</f>
        <v>1.0790085300629599</v>
      </c>
      <c r="K72" s="37">
        <f>Raw!O73</f>
        <v>2.7156520354402899E-2</v>
      </c>
      <c r="M72" s="39">
        <f>Raw!CC73*1000</f>
        <v>90</v>
      </c>
      <c r="N72" s="39">
        <f>1/(Raw!R73)</f>
        <v>1.28</v>
      </c>
      <c r="O72" s="39">
        <f>IF(1/(Raw!R73-Raw!S73)-1/(Raw!R73+Raw!S73)&gt;0,1/(Raw!R73-Raw!S73)-1/(Raw!R73+Raw!S73),2)</f>
        <v>1.2104129188559298E-3</v>
      </c>
      <c r="Q72" s="39">
        <f>(Raw!C73)/((Raw!CC73*1000)^(1/2))</f>
        <v>88.005501683894209</v>
      </c>
      <c r="R72" s="39">
        <f>1/(Raw!R73)</f>
        <v>1.28</v>
      </c>
      <c r="S72" s="39">
        <f>IF(1/(Raw!R73-Raw!S73)-1/(Raw!R73+Raw!S73)&gt;0,1/(Raw!R73-Raw!S73)-1/(Raw!R73+Raw!S73),2)</f>
        <v>1.2104129188559298E-3</v>
      </c>
      <c r="U72" s="39">
        <f>(Raw!C73)/((Raw!CC73*1000)^(1/3))</f>
        <v>186.30173864167801</v>
      </c>
      <c r="V72" s="39">
        <f>1/(Raw!R73)</f>
        <v>1.28</v>
      </c>
      <c r="W72" s="39">
        <f>IF(1/(Raw!R73-Raw!S73)-1/(Raw!R73+Raw!S73)&gt;0,1/(Raw!R73-Raw!S73)-1/(Raw!R73+Raw!S73),2)</f>
        <v>1.2104129188559298E-3</v>
      </c>
      <c r="Y72" s="41">
        <f>Raw!CC73*1000</f>
        <v>90</v>
      </c>
      <c r="Z72" s="41">
        <f>1/(Raw!AB73)</f>
        <v>1.3128205128205128</v>
      </c>
      <c r="AA72" s="41">
        <f>IF(1/(Raw!AB73-Raw!AC73)-1/(Raw!AB73+Raw!AC73)&gt;0,1/(Raw!AB73-Raw!AC73)-1/(Raw!AB73+Raw!AC73),5)</f>
        <v>3.4741920690246175E-2</v>
      </c>
      <c r="AC72" s="41">
        <f>(Raw!C73)/((Raw!CC73*1000)^(1/2))</f>
        <v>88.005501683894209</v>
      </c>
      <c r="AD72" s="41">
        <f>1/(Raw!AB73)</f>
        <v>1.3128205128205128</v>
      </c>
      <c r="AE72" s="41">
        <f>IF(1/(Raw!AB73-Raw!AC73)-1/(Raw!AB73+Raw!AC73)&gt;0,1/(Raw!AB73-Raw!AC73)-1/(Raw!AB73+Raw!AC73),5)</f>
        <v>3.4741920690246175E-2</v>
      </c>
      <c r="AG72" s="41">
        <f>(Raw!C73)/((Raw!CC73*1000)^(1/3))</f>
        <v>186.30173864167801</v>
      </c>
      <c r="AH72" s="41">
        <f>1/(Raw!AB73)</f>
        <v>1.3128205128205128</v>
      </c>
      <c r="AI72" s="41">
        <f>IF(1/(Raw!AB73-Raw!AC73)-1/(Raw!AB73+Raw!AC73)&gt;0,1/(Raw!AB73-Raw!AC73)-1/(Raw!AB73+Raw!AC73),5)</f>
        <v>3.4741920690246175E-2</v>
      </c>
      <c r="AK72" s="43">
        <f>Raw!CC73*1000</f>
        <v>90</v>
      </c>
      <c r="AL72" s="43">
        <f>Raw!BL73</f>
        <v>25.296000296422601</v>
      </c>
      <c r="AM72" s="43">
        <f>Raw!BM73</f>
        <v>16.456673328412201</v>
      </c>
      <c r="AO72" s="43">
        <f>(Raw!C73)/((Raw!CC73*1000)^(1/2))</f>
        <v>88.005501683894209</v>
      </c>
      <c r="AP72" s="43">
        <f>Raw!BL73</f>
        <v>25.296000296422601</v>
      </c>
      <c r="AQ72" s="43">
        <f>Raw!BM73</f>
        <v>16.456673328412201</v>
      </c>
      <c r="AS72" s="43">
        <f>(Raw!C73)/((Raw!CC73*1000)^(1/3))</f>
        <v>186.30173864167801</v>
      </c>
      <c r="AT72" s="43">
        <f>Raw!BL73</f>
        <v>25.296000296422601</v>
      </c>
      <c r="AU72" s="43">
        <f>Raw!BM73</f>
        <v>16.456673328412201</v>
      </c>
      <c r="AW72" s="21">
        <f>Raw!CC73*1000</f>
        <v>90</v>
      </c>
      <c r="AX72" s="21">
        <f>Raw!BN73</f>
        <v>4.5337543527820099</v>
      </c>
      <c r="AY72" s="21">
        <f>Raw!BO73</f>
        <v>1.17516416239413</v>
      </c>
      <c r="BA72" s="21">
        <f>(Raw!C73)/((Raw!CC73*1000)^(1/2))</f>
        <v>88.005501683894209</v>
      </c>
      <c r="BB72" s="21">
        <f>Raw!BN73</f>
        <v>4.5337543527820099</v>
      </c>
      <c r="BC72" s="21">
        <f>Raw!BO73</f>
        <v>1.17516416239413</v>
      </c>
      <c r="BE72" s="21">
        <f>(Raw!C73)/((Raw!CC73*1000)^(1/3))</f>
        <v>186.30173864167801</v>
      </c>
      <c r="BF72" s="21">
        <f>Raw!BN73</f>
        <v>4.5337543527820099</v>
      </c>
      <c r="BG72" s="21">
        <f>Raw!BO73</f>
        <v>1.17516416239413</v>
      </c>
      <c r="BI72" s="46">
        <f>Raw!C73</f>
        <v>834.89349584066804</v>
      </c>
      <c r="BJ72" s="46">
        <f>(Raw!C73)/(Raw!CG73)</f>
        <v>0.31902693765405732</v>
      </c>
      <c r="BK72" s="46"/>
      <c r="BM72" s="47">
        <f>Raw!CC73*1000</f>
        <v>90</v>
      </c>
      <c r="BN72" s="47">
        <f>(Raw!C73)/(Raw!CG73)</f>
        <v>0.31902693765405732</v>
      </c>
      <c r="BO72" s="47"/>
      <c r="BQ72" s="46">
        <f>(Raw!C73)/((Raw!CC73*1000)^(1/2))</f>
        <v>88.005501683894209</v>
      </c>
      <c r="BR72" s="47">
        <f>(Raw!C73)/(Raw!CG73)</f>
        <v>0.31902693765405732</v>
      </c>
      <c r="BS72" s="47"/>
      <c r="BU72" s="49">
        <f>(Raw!C73)/((Raw!CC73*1000)^(1/3))</f>
        <v>186.30173864167801</v>
      </c>
      <c r="BV72" s="49">
        <f>(Raw!C73)/(Raw!CG73)</f>
        <v>0.31902693765405732</v>
      </c>
      <c r="BW72" s="49"/>
      <c r="BY72" s="51">
        <f>Raw!C73</f>
        <v>834.89349584066804</v>
      </c>
      <c r="BZ72" s="51">
        <f>Raw!BS73</f>
        <v>0.36799999999999999</v>
      </c>
      <c r="CA72" s="51"/>
      <c r="CG72" s="55"/>
      <c r="CH72" s="55" t="e">
        <f t="shared" si="137"/>
        <v>#N/A</v>
      </c>
      <c r="CI72" s="55" t="e">
        <f>CI3</f>
        <v>#N/A</v>
      </c>
      <c r="CK72" s="55"/>
      <c r="CL72" s="55" t="e">
        <f t="shared" si="138"/>
        <v>#N/A</v>
      </c>
      <c r="CM72" s="55" t="e">
        <f>CM3</f>
        <v>#N/A</v>
      </c>
      <c r="CO72" s="57"/>
      <c r="CP72" s="57" t="e">
        <f t="shared" si="139"/>
        <v>#N/A</v>
      </c>
      <c r="CQ72" s="57" t="e">
        <f>CQ3</f>
        <v>#N/A</v>
      </c>
      <c r="CS72" s="57"/>
      <c r="CT72" s="57" t="e">
        <f t="shared" si="140"/>
        <v>#N/A</v>
      </c>
      <c r="CU72" s="57" t="e">
        <f>CU3</f>
        <v>#N/A</v>
      </c>
      <c r="CW72" s="57"/>
      <c r="CX72" s="57" t="e">
        <f t="shared" si="141"/>
        <v>#N/A</v>
      </c>
      <c r="CY72" s="57" t="e">
        <f>CY3</f>
        <v>#N/A</v>
      </c>
      <c r="DA72" s="57"/>
      <c r="DB72" s="57" t="e">
        <f t="shared" si="142"/>
        <v>#N/A</v>
      </c>
      <c r="DC72" s="57" t="e">
        <f>DC3</f>
        <v>#N/A</v>
      </c>
      <c r="DE72" s="57"/>
      <c r="DF72" s="57" t="e">
        <f t="shared" si="143"/>
        <v>#N/A</v>
      </c>
      <c r="DG72" s="57" t="e">
        <f>DG3</f>
        <v>#N/A</v>
      </c>
      <c r="DI72" s="59">
        <f t="shared" si="117"/>
        <v>10510</v>
      </c>
      <c r="DJ72" s="59">
        <f t="shared" si="99"/>
        <v>9.7318504226885558</v>
      </c>
      <c r="DL72" s="25">
        <f t="shared" si="118"/>
        <v>10510</v>
      </c>
      <c r="DM72" s="25">
        <f t="shared" si="100"/>
        <v>11.1181379435412</v>
      </c>
      <c r="DO72" s="39">
        <f t="shared" si="101"/>
        <v>90</v>
      </c>
      <c r="DP72" s="39">
        <f t="shared" si="102"/>
        <v>1.28</v>
      </c>
      <c r="DQ72" s="39">
        <f t="shared" si="103"/>
        <v>1.2104129188559298E-3</v>
      </c>
      <c r="DS72" s="39">
        <f t="shared" si="104"/>
        <v>88.005501683894209</v>
      </c>
      <c r="DT72" s="39">
        <f t="shared" si="105"/>
        <v>1.28</v>
      </c>
      <c r="DU72" s="39">
        <f t="shared" si="106"/>
        <v>1.2104129188559298E-3</v>
      </c>
      <c r="DW72" s="39">
        <f t="shared" si="107"/>
        <v>186.30173864167801</v>
      </c>
      <c r="DX72" s="39">
        <f t="shared" si="108"/>
        <v>1.28</v>
      </c>
      <c r="DY72" s="39">
        <f t="shared" si="109"/>
        <v>1.2104129188559298E-3</v>
      </c>
      <c r="EA72" s="61">
        <f>Raw!N73</f>
        <v>1.0790085300629599</v>
      </c>
      <c r="EB72" s="61">
        <f>Raw!O73</f>
        <v>2.7156520354402899E-2</v>
      </c>
      <c r="EC72" s="61">
        <f>1/Raw!R73</f>
        <v>1.28</v>
      </c>
      <c r="ED72" s="61">
        <f>1/(Raw!R73-Raw!S73)-1/(Raw!R73+Raw!S73)</f>
        <v>1.2104129188559298E-3</v>
      </c>
      <c r="EF72" s="62">
        <f>Raw!N73</f>
        <v>1.0790085300629599</v>
      </c>
      <c r="EG72" s="61">
        <f>Raw!O73</f>
        <v>2.7156520354402899E-2</v>
      </c>
      <c r="EH72" s="61">
        <f>1/Raw!AB73</f>
        <v>1.3128205128205128</v>
      </c>
      <c r="EI72" s="61">
        <f>1/(Raw!AB73-Raw!AC73)-1/(Raw!AB73+Raw!AC73)</f>
        <v>3.4741920690246175E-2</v>
      </c>
      <c r="EK72" s="37">
        <f>Raw!CB73</f>
        <v>15.031000000000001</v>
      </c>
      <c r="EL72" s="72">
        <f>(Raw!C73)/(Raw!CG73)</f>
        <v>0.31902693765405732</v>
      </c>
      <c r="EN72" s="37">
        <f>Raw!BS73</f>
        <v>0.36799999999999999</v>
      </c>
      <c r="EO72" s="72">
        <f>(Raw!C73)/(Raw!CG73)</f>
        <v>0.31902693765405732</v>
      </c>
      <c r="EQ72" s="64">
        <f>(Raw!C73)/((Raw!CC73*1000)^(1/3))</f>
        <v>186.30173864167801</v>
      </c>
      <c r="ER72" s="64">
        <f>Raw!BZ73</f>
        <v>358.16881847381597</v>
      </c>
      <c r="ET72" s="64">
        <f>Raw!BN73</f>
        <v>4.5337543527820099</v>
      </c>
      <c r="EU72" s="64">
        <f>Raw!BZ73</f>
        <v>358.16881847381597</v>
      </c>
      <c r="EW72" s="66">
        <f>Raw!AI73</f>
        <v>7.2441529976408103E-5</v>
      </c>
      <c r="EX72" s="66">
        <f>Raw!BZ73</f>
        <v>358.16881847381597</v>
      </c>
      <c r="EZ72" s="73">
        <f>Raw!AI73</f>
        <v>7.2441529976408103E-5</v>
      </c>
      <c r="FA72" s="66">
        <f>Raw!F73</f>
        <v>0.14347396620814901</v>
      </c>
      <c r="FB72" s="66">
        <f>Raw!G73</f>
        <v>3.8144090618842698E-2</v>
      </c>
      <c r="FD72" s="66">
        <f>(Raw!C73)/((Raw!CC73*1000)^(1/3))</f>
        <v>186.30173864167801</v>
      </c>
      <c r="FE72" s="66">
        <f>(Raw!BZ73)*(Raw!AI73)</f>
        <v>2.5946297200085611E-2</v>
      </c>
      <c r="FG72" s="59">
        <f>Raw!CJ73</f>
        <v>27.423495546397501</v>
      </c>
      <c r="FH72" s="59">
        <f>Raw!BR73</f>
        <v>24.704000000000001</v>
      </c>
      <c r="FJ72" s="25">
        <f>Raw!CB73</f>
        <v>15.031000000000001</v>
      </c>
      <c r="FK72" s="25">
        <f>(Raw!BR73)-(Raw!CJ73)</f>
        <v>-2.7194955463974999</v>
      </c>
      <c r="FM72" s="68" t="str">
        <f t="shared" si="119"/>
        <v xml:space="preserve"> </v>
      </c>
      <c r="FN72" s="68">
        <f>(Raw!C73)/((Raw!CC73*1000)^(1/3))</f>
        <v>186.30173864167801</v>
      </c>
      <c r="FO72" s="68">
        <f>(10^($FM$2*Raw!CB73))*(Raw!D73)</f>
        <v>6.0140581065964253E-2</v>
      </c>
      <c r="FP72" s="68">
        <f>(10^($FM$2*Raw!CB73))*(Raw!E73)</f>
        <v>1.4559802026980413E-2</v>
      </c>
      <c r="FR72" s="68" t="str">
        <f t="shared" si="120"/>
        <v xml:space="preserve"> </v>
      </c>
      <c r="FS72" s="74">
        <f>(Raw!C73)/((Raw!CC73*1000)^(1/3))</f>
        <v>186.30173864167801</v>
      </c>
      <c r="FT72" s="68">
        <f>(10^($FR$2*Raw!CB73))*(Raw!F73)</f>
        <v>0.10941588416766138</v>
      </c>
      <c r="FU72" s="68">
        <f>(10^($FR$2*Raw!CB73))*(Raw!G73)</f>
        <v>2.9089384723477604E-2</v>
      </c>
      <c r="FW72" s="68" t="str">
        <f t="shared" si="121"/>
        <v xml:space="preserve"> </v>
      </c>
      <c r="FX72" s="74">
        <f>(Raw!C73)/((Raw!CC73*1000)^(1/3))</f>
        <v>186.30173864167801</v>
      </c>
      <c r="FY72" s="74">
        <f>(10^($FW$2*Raw!CB73))*(Raw!BJ73)</f>
        <v>3.0366897304862042E-2</v>
      </c>
      <c r="FZ72" s="74">
        <f>(10^($FW$2*Raw!CB73))*(Raw!BK73)</f>
        <v>3.7198075636418221E-2</v>
      </c>
      <c r="GB72" s="68" t="str">
        <f t="shared" si="122"/>
        <v xml:space="preserve"> </v>
      </c>
      <c r="GC72" s="74">
        <f>IF(  ( (10^($FR$2*Raw!CB73))*(Raw!BM73) )/( (10^($FR$2*Raw!CB73))*(Raw!BL73))&lt;0.9,(Raw!C73)/((Raw!CC73*1000)^(1/3)) )</f>
        <v>186.30173864167801</v>
      </c>
      <c r="GD72" s="74">
        <f>IF(  ( (10^($FR$2*Raw!CB73))*(Raw!BM73) )/( (10^($FR$2*Raw!CB73))*(Raw!BL73))&lt;0.9, (10^($GB$2*Raw!CB73))*(Raw!BL73) )</f>
        <v>21.655223365686922</v>
      </c>
      <c r="GE72" s="74">
        <f>IF( ( (10^($FR$2*Raw!CB73))*(Raw!BM73) )/( (10^($FR$2*Raw!CB73))*(Raw!BL73))&lt;0.9, (10^($FR$2*Raw!CB73))*(Raw!BM73) )</f>
        <v>12.550161609628105</v>
      </c>
      <c r="GG72" s="68" t="str">
        <f t="shared" si="123"/>
        <v xml:space="preserve"> </v>
      </c>
      <c r="GH72" s="74">
        <f>IF( ( (10^($GG$2*Raw!CB73))*(Raw!BO73) )/( (10^($GG$2*Raw!CB73))*(Raw!BN73))&lt;0.5,(Raw!C73)/((Raw!CC73*1000)^(1/3)))</f>
        <v>186.30173864167801</v>
      </c>
      <c r="GI72" s="74">
        <f>IF( ( (10^($GG$2*Raw!CB73))*(Raw!BO73) )/( (10^($GG$2*Raw!CB73))*(Raw!BN73))&lt;0.5,(10^($GG$2*Raw!CB73))*(Raw!BN73))</f>
        <v>3.552134776137843</v>
      </c>
      <c r="GJ72" s="74">
        <f>IF( ( (10^($GG$2*Raw!CB73))*(Raw!BO73) )/( (10^($GG$2*Raw!CB73))*(Raw!BN73))&lt;0.5,(10^($GG$2*Raw!CB73))*(Raw!BO73))</f>
        <v>0.92072511302903348</v>
      </c>
      <c r="GL72">
        <f>(Raw!C73)/((Raw!CC73*1000)^(1/3))</f>
        <v>186.30173864167801</v>
      </c>
      <c r="GM72" s="75">
        <f>Raw!U73</f>
        <v>0.81787109375</v>
      </c>
      <c r="GN72" s="75">
        <f>(LOG(Raw!CC73)+5)/25</f>
        <v>0.158169700377573</v>
      </c>
      <c r="GO72">
        <f>(Raw!C73)/((Raw!CC73*1000)^(1/3))</f>
        <v>186.30173864167801</v>
      </c>
      <c r="GP72" s="75">
        <f>Raw!W73</f>
        <v>0.99365234375</v>
      </c>
      <c r="GR72">
        <f>(Raw!C73)/((Raw!CC73*1000)^(1/3))</f>
        <v>186.30173864167801</v>
      </c>
      <c r="GS72" s="75">
        <f>Raw!AE73</f>
        <v>1.4453125</v>
      </c>
      <c r="GU72">
        <f>(Raw!C73)/((Raw!CC73*1000)^(1/3))</f>
        <v>186.30173864167801</v>
      </c>
      <c r="GV72" s="75">
        <f>Raw!AG73</f>
        <v>1.50390625</v>
      </c>
      <c r="GX72">
        <f>(Raw!C73)/((Raw!CC73*1000)^(1/3))</f>
        <v>186.30173864167801</v>
      </c>
      <c r="GY72">
        <f>Raw!BQ73</f>
        <v>4.9000000000000004</v>
      </c>
      <c r="HA72">
        <f>Raw!C73</f>
        <v>834.89349584066804</v>
      </c>
      <c r="HB72" s="75">
        <f>Raw!U73</f>
        <v>0.81787109375</v>
      </c>
      <c r="HC72" s="4"/>
      <c r="HD72">
        <f>Raw!C73</f>
        <v>834.89349584066804</v>
      </c>
      <c r="HE72" s="75">
        <f>Raw!W73</f>
        <v>0.99365234375</v>
      </c>
      <c r="HG72">
        <f>Raw!C73</f>
        <v>834.89349584066804</v>
      </c>
      <c r="HH72" s="75">
        <f>Raw!AE73</f>
        <v>1.4453125</v>
      </c>
      <c r="HJ72">
        <f>Raw!C73</f>
        <v>834.89349584066804</v>
      </c>
      <c r="HK72" s="75">
        <f>Raw!AG73</f>
        <v>1.50390625</v>
      </c>
      <c r="HM72">
        <f>Raw!C73</f>
        <v>834.89349584066804</v>
      </c>
      <c r="HN72">
        <f>Raw!BQ73</f>
        <v>4.9000000000000004</v>
      </c>
      <c r="HP72">
        <f>Raw!CC73*1000</f>
        <v>90</v>
      </c>
      <c r="HQ72">
        <f>Raw!N73</f>
        <v>1.0790085300629599</v>
      </c>
      <c r="HR72">
        <f>MIN(ABS(Raw!CB73)/100,0.3)</f>
        <v>0.15031</v>
      </c>
      <c r="HS72" t="str">
        <f>IF( Raw!CB73&gt;0,"@rgb(255,0,0)","@rgb(0,128,255)" )</f>
        <v>@rgb(255,0,0)</v>
      </c>
      <c r="HU72" t="str">
        <f t="shared" si="124"/>
        <v xml:space="preserve"> </v>
      </c>
      <c r="HV72" t="b">
        <f>IF(Raw!CC73&gt;7,(Raw!C73)/((Raw!CC73*1000)^(1/3)))</f>
        <v>0</v>
      </c>
      <c r="HW72" t="b">
        <f>IF(Raw!CC73&gt;7,(10^($FM$2*Raw!CB73))*(Raw!D73))</f>
        <v>0</v>
      </c>
      <c r="HX72" t="b">
        <f>IF(Raw!CC73&gt;7,(10^($HU$2*Raw!CB73))*(Raw!E73))</f>
        <v>0</v>
      </c>
      <c r="IA72" t="b">
        <f>IF(Raw!CC73&gt;7,(Raw!C73)/((Raw!CC73*1000)^(1/3)))</f>
        <v>0</v>
      </c>
      <c r="IB72" t="b">
        <f>IF(Raw!CC73&gt;7,(10^($HZ$2*Raw!CB73))*(Raw!F73))</f>
        <v>0</v>
      </c>
      <c r="IC72" t="b">
        <f>IF(Raw!CC73&gt;7,(10^($HZ$2*Raw!CB73))*(Raw!G73))</f>
        <v>0</v>
      </c>
      <c r="IF72" t="b">
        <f>IF(Raw!CC73&gt;7,(Raw!C73)/((Raw!CC73*1000)^(1/3)))</f>
        <v>0</v>
      </c>
      <c r="IG72" t="b">
        <f>IF(Raw!CC73&gt;7,(10^($IE$2*Raw!CB73))*(Raw!BJ73))</f>
        <v>0</v>
      </c>
      <c r="IH72" t="b">
        <f>IF(Raw!CC73&gt;7,(10^($IE$2*Raw!CB73))*(Raw!BK73))</f>
        <v>0</v>
      </c>
      <c r="IJ72" t="str">
        <f t="shared" si="125"/>
        <v xml:space="preserve"> </v>
      </c>
      <c r="IK72" t="b">
        <f>IF(Raw!CC73&gt;7,(Raw!C73)/((Raw!CC73*1000)^(1/3)))</f>
        <v>0</v>
      </c>
      <c r="IL72" t="b">
        <f>IF(Raw!CC73&gt;7,(10^($IJ$2*Raw!CB73))*(Raw!BL73))</f>
        <v>0</v>
      </c>
      <c r="IM72" t="b">
        <f>IF(Raw!CC73&gt;7,(10^($IJ$2*Raw!CB73))*(Raw!BM73))</f>
        <v>0</v>
      </c>
      <c r="IO72" t="str">
        <f t="shared" si="126"/>
        <v xml:space="preserve"> </v>
      </c>
      <c r="IP72" t="b">
        <f>IF(Raw!CC73&gt;7,(Raw!C73)/((Raw!CC73*1000)^(1/3)))</f>
        <v>0</v>
      </c>
      <c r="IQ72" t="b">
        <f>IF(Raw!CC73&gt;7,(10^($IO$2*Raw!CB73))*(Raw!BN73))</f>
        <v>0</v>
      </c>
      <c r="IR72" t="b">
        <f>IF(Raw!CC73&gt;7,(10^($IO$2*Raw!CB73))*(Raw!BO73))</f>
        <v>0</v>
      </c>
      <c r="IT72" s="68" t="str">
        <f t="shared" si="127"/>
        <v xml:space="preserve"> </v>
      </c>
      <c r="IU72" s="68">
        <f>IF(Raw!CC73&lt;3.5,(Raw!C73)/((Raw!CC73*1000)^(1/3)))</f>
        <v>186.30173864167801</v>
      </c>
      <c r="IV72" s="68">
        <f>IF(Raw!CC73&lt;3.5,(10^($IT$2*Raw!CB73))*(Raw!D73))</f>
        <v>6.0621230827331077E-2</v>
      </c>
      <c r="IW72" s="68">
        <f>IF(Raw!CC73&lt;3.5,(10^($IT$2*Raw!CB73))*(Raw!E73))</f>
        <v>1.467616547485167E-2</v>
      </c>
      <c r="IY72" s="68" t="str">
        <f t="shared" si="128"/>
        <v xml:space="preserve"> </v>
      </c>
      <c r="IZ72" s="74">
        <f>IF(Raw!CC73&lt;3.5,(Raw!C73)/((Raw!CC73*1000)^(1/3)))</f>
        <v>186.30173864167801</v>
      </c>
      <c r="JA72" s="68">
        <f>IF(Raw!CC73&lt;3.5,(10^($IY$2*Raw!CB73))*(Raw!F73))</f>
        <v>0.11048137080735</v>
      </c>
      <c r="JB72" s="68">
        <f>IF(Raw!CC73&lt;3.5,(10^($IY$2*Raw!CB73))*(Raw!G73))</f>
        <v>2.9372655758715359E-2</v>
      </c>
      <c r="JD72" s="68" t="str">
        <f t="shared" si="129"/>
        <v xml:space="preserve"> </v>
      </c>
      <c r="JE72" s="74">
        <f>IF(Raw!CC73&lt;3.5,(Raw!C73)/((Raw!CC73*1000)^(1/3)))</f>
        <v>186.30173864167801</v>
      </c>
      <c r="JF72" s="74">
        <f>IF(Raw!CC73&lt;3.5,(10^($JD$2*Raw!CB73))*(Raw!BJ73))</f>
        <v>2.9599030127945378E-2</v>
      </c>
      <c r="JG72" s="74">
        <f>IF(Raw!CC73&lt;3.5,(10^($JD$2*Raw!CB73))*(Raw!BK73))</f>
        <v>3.6257473077028798E-2</v>
      </c>
      <c r="JI72" s="68" t="str">
        <f t="shared" si="130"/>
        <v xml:space="preserve"> </v>
      </c>
      <c r="JJ72" s="74">
        <f>IF( AND( Raw!CC73&lt;3.5, ( (10^($JI$2*Raw!CB73))*(Raw!BM73) )/( (10^($JI$2*Raw!CB73))*(Raw!BL73))&lt;0.9 ),(Raw!C73)/((Raw!CC73*1000)^(1/3)) )</f>
        <v>186.30173864167801</v>
      </c>
      <c r="JK72" s="74">
        <f>IF( AND( Raw!CC73&lt;3.5, ( (10^($JI$2*Raw!CB73))*(Raw!BM73) )/( (10^($JI$2*Raw!CB73))*(Raw!BL73))&lt;0.9 ), (10^($JI$2*Raw!CB73))*(Raw!BL73) )</f>
        <v>23.530820324040867</v>
      </c>
      <c r="JL72" s="74">
        <f>IF( AND( Raw!CC73&lt;3.5, ( (10^($JI$2*Raw!CB73))*(Raw!BM73) )/( (10^($JI$2*Raw!CB73))*(Raw!BL73))&lt;0.9 ), (10^($JI$2*Raw!CB73))*(Raw!BM73) )</f>
        <v>15.308310352805735</v>
      </c>
      <c r="JN72" s="68" t="str">
        <f t="shared" si="131"/>
        <v xml:space="preserve"> </v>
      </c>
      <c r="JO72" s="74">
        <f>IF( AND( Raw!CC73&lt;3.5, ( (10^($JN$2*Raw!CB73))*(Raw!BO73) )/( (10^($JN$2*Raw!CB73))*(Raw!BN73))&lt;0.5 ),(Raw!C73)/((Raw!CC73*1000)^(1/3)))</f>
        <v>186.30173864167801</v>
      </c>
      <c r="JP72" s="74">
        <f>IF( AND( Raw!CC73&lt;3.5, ( (10^($JN$2*Raw!CB73))*(Raw!BO73) )/( (10^($JN$2*Raw!CB73))*(Raw!BN73))&lt;0.5 ),(10^($JN$2*Raw!CB73))*(Raw!BN73))</f>
        <v>4.4023202815452374</v>
      </c>
      <c r="JQ72" s="74">
        <f>IF( AND( Raw!CC73&lt;3.5, ( (10^($JN$2*Raw!CB73))*(Raw!BO73) )/( (10^($JN$2*Raw!CB73))*(Raw!BN73))&lt;0.5 ),(10^($JN$2*Raw!CB73))*(Raw!BO73))</f>
        <v>1.1410960152876961</v>
      </c>
      <c r="KQ72">
        <f>Raw!CC73*1000</f>
        <v>90</v>
      </c>
      <c r="KR72">
        <f>Raw!N73</f>
        <v>1.0790085300629599</v>
      </c>
      <c r="KS72">
        <f>(1/ABS(Raw!BL73))*2</f>
        <v>7.906388269148E-2</v>
      </c>
      <c r="KU72">
        <f>Raw!CC73*1000</f>
        <v>90</v>
      </c>
      <c r="KV72">
        <f>Raw!N73</f>
        <v>1.0790085300629599</v>
      </c>
      <c r="KW72">
        <f>MIN(1/ABS(Raw!BN73)/2,0.8)</f>
        <v>0.11028387536991041</v>
      </c>
      <c r="KY72">
        <f>Raw!CC73*1000</f>
        <v>90</v>
      </c>
      <c r="KZ72">
        <f>Raw!CP73</f>
        <v>1.13235982594058</v>
      </c>
      <c r="LA72">
        <f t="shared" si="110"/>
        <v>1.0790085300629599</v>
      </c>
      <c r="NJ72" s="76"/>
      <c r="NV72" s="76"/>
      <c r="OH72" s="76"/>
      <c r="OT72" s="76"/>
      <c r="PF72" s="76"/>
      <c r="PR72" s="76"/>
      <c r="QD72" s="76"/>
      <c r="QP72" s="76"/>
      <c r="RB72" s="76"/>
      <c r="RN72" s="76"/>
      <c r="RZ72" s="76"/>
      <c r="SL72" s="76"/>
      <c r="SX72" s="76"/>
      <c r="TJ72" s="76"/>
      <c r="TV72" s="76"/>
      <c r="UF72">
        <f>IF(Raw!CC73&lt;3.5,Raw!C73)</f>
        <v>834.89349584066804</v>
      </c>
      <c r="UK72" t="b">
        <f>IF(Raw!CC73&gt;7,Raw!C73)</f>
        <v>0</v>
      </c>
      <c r="UP72">
        <f>Raw!C73</f>
        <v>834.89349584066804</v>
      </c>
      <c r="UU72" t="str">
        <f t="shared" si="144"/>
        <v xml:space="preserve"> </v>
      </c>
      <c r="UV72">
        <f>IF(AND(Raw!BL73&lt;$UU$3,Raw!BL73&gt;$UU$4),(Raw!C73)/((Raw!CC73*1000)^(1/3)))</f>
        <v>186.30173864167801</v>
      </c>
      <c r="UW72">
        <f>IF(AND(Raw!BL73&lt;$UU$3,Raw!BL73&gt;$UU$4),(10^($UU$2*Raw!CB73))*(Raw!D73))</f>
        <v>6.0140581065964253E-2</v>
      </c>
      <c r="UX72">
        <f>IF(AND(Raw!BL73&lt;$UU$3,Raw!BL73&gt;$UU$4),(10^($FM$2*Raw!CB73))*(Raw!E73))</f>
        <v>1.4559802026980413E-2</v>
      </c>
      <c r="UZ72">
        <f>Raw!C73</f>
        <v>834.89349584066804</v>
      </c>
      <c r="VA72">
        <f>((LOG10(Raw!CC74))+ABS(LOG10(MIN(Raw!CC$3:$CC271)))+0.3)/5</f>
        <v>0.19064250275506872</v>
      </c>
      <c r="VB72">
        <f>Raw!BQ73</f>
        <v>4.9000000000000004</v>
      </c>
      <c r="VE72">
        <f>(Raw!C73)/((Raw!CC73)^(1/2))</f>
        <v>2782.9783194688935</v>
      </c>
      <c r="VF72">
        <f>((LOG10(Raw!CC74))+ABS(LOG10(MIN(Raw!CC$3:$CC271)))+0.3)/5</f>
        <v>0.19064250275506872</v>
      </c>
      <c r="VG72">
        <f>Raw!BQ73</f>
        <v>4.9000000000000004</v>
      </c>
      <c r="VK72">
        <f>(Raw!C73)/((Raw!CC73)^(1/2))</f>
        <v>2782.9783194688935</v>
      </c>
      <c r="VL72">
        <f>Raw!BZ73</f>
        <v>358.16881847381597</v>
      </c>
      <c r="VM72">
        <f>MIN(Raw!BL74/150,0.6)</f>
        <v>8.4091862392558003E-2</v>
      </c>
      <c r="VO72">
        <f>(Raw!C73)/((Raw!CC73)^(1/2))</f>
        <v>2782.9783194688935</v>
      </c>
      <c r="VP72">
        <f>Raw!BZ73</f>
        <v>358.16881847381597</v>
      </c>
      <c r="VQ72">
        <f>MIN(Raw!BN74/50,0.6)</f>
        <v>5.5943980366939199E-2</v>
      </c>
      <c r="VS72">
        <f>(Raw!C73)/((Raw!CC73)^(1/2))</f>
        <v>2782.9783194688935</v>
      </c>
      <c r="VT72">
        <f>Raw!BZ73</f>
        <v>358.16881847381597</v>
      </c>
      <c r="VU72">
        <f>(LOG10(Raw!AS74)-LOG10(MIN(Raw!AS$3:AS$200)) + 0.1)/10</f>
        <v>0.25311296606142963</v>
      </c>
      <c r="VW72">
        <f>Raw!CB73</f>
        <v>15.031000000000001</v>
      </c>
      <c r="VX72">
        <f>IF(ABS((Raw!BR73)-(Raw!CJ73))=343.0818,16.89,ABS((Raw!BR73)-(Raw!CJ73)))</f>
        <v>2.7194955463974999</v>
      </c>
      <c r="VY72">
        <f>(LOG10(Raw!C74)-LOG10(MIN(Raw!C$3:C$200)))/2</f>
        <v>0.41157701306196093</v>
      </c>
      <c r="WN72">
        <f t="shared" si="132"/>
        <v>14000</v>
      </c>
      <c r="WO72">
        <f t="shared" si="111"/>
        <v>0.52599573274919653</v>
      </c>
      <c r="WQ72">
        <f>Raw!BP73</f>
        <v>0.28799999999999998</v>
      </c>
      <c r="WR72">
        <f>Raw!BZ73</f>
        <v>358.16881847381597</v>
      </c>
      <c r="WT72">
        <f>Raw!N73</f>
        <v>1.0790085300629599</v>
      </c>
      <c r="WU72">
        <f>Raw!CP73</f>
        <v>1.13235982594058</v>
      </c>
      <c r="WV72">
        <f t="shared" si="112"/>
        <v>5.3351295877620108E-2</v>
      </c>
      <c r="WX72">
        <f>Raw!C73</f>
        <v>834.89349584066804</v>
      </c>
      <c r="WY72">
        <f>Raw!BP73</f>
        <v>0.28799999999999998</v>
      </c>
      <c r="WZ72">
        <f>((LOG10(Raw!CC74))+ABS(LOG10(MIN(Raw!CC$3:$CC271)))+0.3)/5</f>
        <v>0.19064250275506872</v>
      </c>
      <c r="XD72">
        <f t="shared" si="133"/>
        <v>14000</v>
      </c>
      <c r="XE72">
        <f t="shared" si="113"/>
        <v>5.9010113031431777E-2</v>
      </c>
      <c r="XG72">
        <f>(Raw!C73)/((Raw!CC73)^(1/2))</f>
        <v>2782.9783194688935</v>
      </c>
      <c r="XH72">
        <f>Raw!BP73</f>
        <v>0.28799999999999998</v>
      </c>
      <c r="XL72">
        <f t="shared" si="134"/>
        <v>14000</v>
      </c>
      <c r="XM72">
        <f t="shared" si="114"/>
        <v>0.31154535455095422</v>
      </c>
      <c r="XR72">
        <f>Raw!CB73</f>
        <v>15.031000000000001</v>
      </c>
      <c r="XS72">
        <f>IF(ABS((Raw!BR73)-(Raw!CJ73))=343.0818,16.89,(Raw!BR73)-(Raw!CJ73))</f>
        <v>-2.7194955463974999</v>
      </c>
      <c r="XT72">
        <f>(LOG10(Raw!C74)-LOG10(MIN(Raw!C$3:C$200)))/2</f>
        <v>0.41157701306196093</v>
      </c>
      <c r="XW72">
        <f t="shared" si="135"/>
        <v>14000</v>
      </c>
      <c r="XX72">
        <f t="shared" si="115"/>
        <v>1.480976198819258</v>
      </c>
      <c r="YC72">
        <v>834.89349584066804</v>
      </c>
      <c r="YD72">
        <f>Raw!CC73</f>
        <v>0.09</v>
      </c>
      <c r="YE72">
        <f>((LOG10(Raw!CC74))+ABS(LOG10(MIN(Raw!CC$3:$CC271)))+0.3)/5</f>
        <v>0.19064250275506872</v>
      </c>
      <c r="YF72">
        <v>4.0068785381054701E-3</v>
      </c>
      <c r="YG72">
        <v>1.73909658771939E-3</v>
      </c>
      <c r="YH72">
        <v>7.7306437238357998E-4</v>
      </c>
      <c r="YI72">
        <v>3.2608061019738499E-4</v>
      </c>
      <c r="YJ72">
        <v>1.0848165849321701E-4</v>
      </c>
      <c r="YT72">
        <v>834.89349584066804</v>
      </c>
      <c r="YU72">
        <v>0.09</v>
      </c>
      <c r="YV72" t="s">
        <v>169</v>
      </c>
      <c r="ZE72">
        <v>1005.66760093161</v>
      </c>
      <c r="ZF72">
        <v>5.0928258084548199E-2</v>
      </c>
      <c r="ZK72">
        <f t="shared" si="136"/>
        <v>14020</v>
      </c>
      <c r="ZL72" s="81">
        <f t="shared" si="116"/>
        <v>14484.912691578531</v>
      </c>
    </row>
    <row r="73" spans="1:688">
      <c r="A73" s="37">
        <f>Raw!CC74*1000</f>
        <v>90</v>
      </c>
      <c r="B73" s="37">
        <f>Raw!N74</f>
        <v>3.0036468959807801</v>
      </c>
      <c r="C73" s="37">
        <f>Raw!O74</f>
        <v>0.19101140056360999</v>
      </c>
      <c r="E73" s="37">
        <f>(Raw!C74)/((Raw!CC74*1000)^(1/2))</f>
        <v>226.37670630350638</v>
      </c>
      <c r="F73" s="37">
        <f>Raw!N74</f>
        <v>3.0036468959807801</v>
      </c>
      <c r="G73" s="37">
        <f>Raw!O74</f>
        <v>0.19101140056360999</v>
      </c>
      <c r="I73" s="37">
        <f>(Raw!C74)/((Raw!CC74*1000)^(1/3))</f>
        <v>479.22428899735525</v>
      </c>
      <c r="J73" s="37">
        <f>Raw!N74</f>
        <v>3.0036468959807801</v>
      </c>
      <c r="K73" s="37">
        <f>Raw!O74</f>
        <v>0.19101140056360999</v>
      </c>
      <c r="M73" s="39">
        <f>Raw!CC74*1000</f>
        <v>90</v>
      </c>
      <c r="N73" s="39">
        <f>1/(Raw!R74)</f>
        <v>2.6859016393442623</v>
      </c>
      <c r="O73" s="39">
        <f>IF(1/(Raw!R74-Raw!S74)-1/(Raw!R74+Raw!S74)&gt;0,1/(Raw!R74-Raw!S74)-1/(Raw!R74+Raw!S74),2)</f>
        <v>2.1725224627367812E-2</v>
      </c>
      <c r="Q73" s="39">
        <f>(Raw!C74)/((Raw!CC74*1000)^(1/2))</f>
        <v>226.37670630350638</v>
      </c>
      <c r="R73" s="39">
        <f>1/(Raw!R74)</f>
        <v>2.6859016393442623</v>
      </c>
      <c r="S73" s="39">
        <f>IF(1/(Raw!R74-Raw!S74)-1/(Raw!R74+Raw!S74)&gt;0,1/(Raw!R74-Raw!S74)-1/(Raw!R74+Raw!S74),2)</f>
        <v>2.1725224627367812E-2</v>
      </c>
      <c r="U73" s="39">
        <f>(Raw!C74)/((Raw!CC74*1000)^(1/3))</f>
        <v>479.22428899735525</v>
      </c>
      <c r="V73" s="39">
        <f>1/(Raw!R74)</f>
        <v>2.6859016393442623</v>
      </c>
      <c r="W73" s="39">
        <f>IF(1/(Raw!R74-Raw!S74)-1/(Raw!R74+Raw!S74)&gt;0,1/(Raw!R74-Raw!S74)-1/(Raw!R74+Raw!S74),2)</f>
        <v>2.1725224627367812E-2</v>
      </c>
      <c r="Y73" s="41">
        <f>Raw!CC74*1000</f>
        <v>90</v>
      </c>
      <c r="Z73" s="41">
        <f>1/(Raw!AB74)</f>
        <v>2.6947368421052631</v>
      </c>
      <c r="AA73" s="41">
        <f>IF(1/(Raw!AB74-Raw!AC74)-1/(Raw!AB74+Raw!AC74)&gt;0,1/(Raw!AB74-Raw!AC74)-1/(Raw!AB74+Raw!AC74),5)</f>
        <v>0.37611468766820799</v>
      </c>
      <c r="AC73" s="41">
        <f>(Raw!C74)/((Raw!CC74*1000)^(1/2))</f>
        <v>226.37670630350638</v>
      </c>
      <c r="AD73" s="41">
        <f>1/(Raw!AB74)</f>
        <v>2.6947368421052631</v>
      </c>
      <c r="AE73" s="41">
        <f>IF(1/(Raw!AB74-Raw!AC74)-1/(Raw!AB74+Raw!AC74)&gt;0,1/(Raw!AB74-Raw!AC74)-1/(Raw!AB74+Raw!AC74),5)</f>
        <v>0.37611468766820799</v>
      </c>
      <c r="AG73" s="41">
        <f>(Raw!C74)/((Raw!CC74*1000)^(1/3))</f>
        <v>479.22428899735525</v>
      </c>
      <c r="AH73" s="41">
        <f>1/(Raw!AB74)</f>
        <v>2.6947368421052631</v>
      </c>
      <c r="AI73" s="41">
        <f>IF(1/(Raw!AB74-Raw!AC74)-1/(Raw!AB74+Raw!AC74)&gt;0,1/(Raw!AB74-Raw!AC74)-1/(Raw!AB74+Raw!AC74),5)</f>
        <v>0.37611468766820799</v>
      </c>
      <c r="AK73" s="43">
        <f>Raw!CC74*1000</f>
        <v>90</v>
      </c>
      <c r="AL73" s="43">
        <f>Raw!BL74</f>
        <v>12.613779358883701</v>
      </c>
      <c r="AM73" s="43">
        <f>Raw!BM74</f>
        <v>7.4227510175911897</v>
      </c>
      <c r="AO73" s="43">
        <f>(Raw!C74)/((Raw!CC74*1000)^(1/2))</f>
        <v>226.37670630350638</v>
      </c>
      <c r="AP73" s="43">
        <f>Raw!BL74</f>
        <v>12.613779358883701</v>
      </c>
      <c r="AQ73" s="43">
        <f>Raw!BM74</f>
        <v>7.4227510175911897</v>
      </c>
      <c r="AS73" s="43">
        <f>(Raw!C74)/((Raw!CC74*1000)^(1/3))</f>
        <v>479.22428899735525</v>
      </c>
      <c r="AT73" s="43">
        <f>Raw!BL74</f>
        <v>12.613779358883701</v>
      </c>
      <c r="AU73" s="43">
        <f>Raw!BM74</f>
        <v>7.4227510175911897</v>
      </c>
      <c r="AW73" s="21">
        <f>Raw!CC74*1000</f>
        <v>90</v>
      </c>
      <c r="AX73" s="21">
        <f>Raw!BN74</f>
        <v>2.7971990183469599</v>
      </c>
      <c r="AY73" s="21">
        <f>Raw!BO74</f>
        <v>0.333681584740811</v>
      </c>
      <c r="BA73" s="21">
        <f>(Raw!C74)/((Raw!CC74*1000)^(1/2))</f>
        <v>226.37670630350638</v>
      </c>
      <c r="BB73" s="21">
        <f>Raw!BN74</f>
        <v>2.7971990183469599</v>
      </c>
      <c r="BC73" s="21">
        <f>Raw!BO74</f>
        <v>0.333681584740811</v>
      </c>
      <c r="BE73" s="21">
        <f>(Raw!C74)/((Raw!CC74*1000)^(1/3))</f>
        <v>479.22428899735525</v>
      </c>
      <c r="BF73" s="21">
        <f>Raw!BN74</f>
        <v>2.7971990183469599</v>
      </c>
      <c r="BG73" s="21">
        <f>Raw!BO74</f>
        <v>0.333681584740811</v>
      </c>
      <c r="BI73" s="46">
        <f>Raw!C74</f>
        <v>2147.5980033782298</v>
      </c>
      <c r="BJ73" s="46">
        <f>(Raw!C74)/(Raw!CG74)</f>
        <v>0.28494069303147534</v>
      </c>
      <c r="BK73" s="46"/>
      <c r="BM73" s="47">
        <f>Raw!CC74*1000</f>
        <v>90</v>
      </c>
      <c r="BN73" s="47">
        <f>(Raw!C74)/(Raw!CG74)</f>
        <v>0.28494069303147534</v>
      </c>
      <c r="BO73" s="47"/>
      <c r="BQ73" s="46">
        <f>(Raw!C74)/((Raw!CC74*1000)^(1/2))</f>
        <v>226.37670630350638</v>
      </c>
      <c r="BR73" s="47">
        <f>(Raw!C74)/(Raw!CG74)</f>
        <v>0.28494069303147534</v>
      </c>
      <c r="BS73" s="47"/>
      <c r="BU73" s="49">
        <f>(Raw!C74)/((Raw!CC74*1000)^(1/3))</f>
        <v>479.22428899735525</v>
      </c>
      <c r="BV73" s="49">
        <f>(Raw!C74)/(Raw!CG74)</f>
        <v>0.28494069303147534</v>
      </c>
      <c r="BW73" s="49"/>
      <c r="BY73" s="51">
        <f>Raw!C74</f>
        <v>2147.5980033782298</v>
      </c>
      <c r="BZ73" s="51">
        <f>Raw!BS74</f>
        <v>0.29299999999999998</v>
      </c>
      <c r="CA73" s="51"/>
      <c r="CG73" s="55"/>
      <c r="CH73" s="55" t="e">
        <f t="shared" si="137"/>
        <v>#N/A</v>
      </c>
      <c r="CI73" s="55" t="e">
        <f>CI3</f>
        <v>#N/A</v>
      </c>
      <c r="CK73" s="55"/>
      <c r="CL73" s="55" t="e">
        <f t="shared" si="138"/>
        <v>#N/A</v>
      </c>
      <c r="CM73" s="55" t="e">
        <f>CM3</f>
        <v>#N/A</v>
      </c>
      <c r="CO73" s="57"/>
      <c r="CP73" s="57" t="e">
        <f t="shared" si="139"/>
        <v>#N/A</v>
      </c>
      <c r="CQ73" s="57" t="e">
        <f>CQ3</f>
        <v>#N/A</v>
      </c>
      <c r="CS73" s="57"/>
      <c r="CT73" s="57" t="e">
        <f t="shared" si="140"/>
        <v>#N/A</v>
      </c>
      <c r="CU73" s="57" t="e">
        <f>CU3</f>
        <v>#N/A</v>
      </c>
      <c r="CW73" s="57"/>
      <c r="CX73" s="57" t="e">
        <f t="shared" si="141"/>
        <v>#N/A</v>
      </c>
      <c r="CY73" s="57" t="e">
        <f>CY3</f>
        <v>#N/A</v>
      </c>
      <c r="DA73" s="57"/>
      <c r="DB73" s="57" t="e">
        <f t="shared" si="142"/>
        <v>#N/A</v>
      </c>
      <c r="DC73" s="57" t="e">
        <f>DC3</f>
        <v>#N/A</v>
      </c>
      <c r="DE73" s="57"/>
      <c r="DF73" s="57" t="e">
        <f t="shared" si="143"/>
        <v>#N/A</v>
      </c>
      <c r="DG73" s="57" t="e">
        <f>DG3</f>
        <v>#N/A</v>
      </c>
      <c r="DI73" s="59">
        <f t="shared" si="117"/>
        <v>10660</v>
      </c>
      <c r="DJ73" s="59">
        <f t="shared" si="99"/>
        <v>9.7732292596279127</v>
      </c>
      <c r="DL73" s="25">
        <f t="shared" si="118"/>
        <v>10660</v>
      </c>
      <c r="DM73" s="25">
        <f t="shared" si="100"/>
        <v>11.156260576640456</v>
      </c>
      <c r="DO73" s="39">
        <f t="shared" si="101"/>
        <v>90</v>
      </c>
      <c r="DP73" s="39">
        <f t="shared" si="102"/>
        <v>2.6859016393442623</v>
      </c>
      <c r="DQ73" s="39">
        <f t="shared" si="103"/>
        <v>2.1725224627367812E-2</v>
      </c>
      <c r="DS73" s="39">
        <f t="shared" si="104"/>
        <v>226.37670630350638</v>
      </c>
      <c r="DT73" s="39">
        <f t="shared" si="105"/>
        <v>2.6859016393442623</v>
      </c>
      <c r="DU73" s="39">
        <f t="shared" si="106"/>
        <v>2.1725224627367812E-2</v>
      </c>
      <c r="DW73" s="39">
        <f t="shared" si="107"/>
        <v>479.22428899735525</v>
      </c>
      <c r="DX73" s="39">
        <f t="shared" si="108"/>
        <v>2.6859016393442623</v>
      </c>
      <c r="DY73" s="39">
        <f t="shared" si="109"/>
        <v>2.1725224627367812E-2</v>
      </c>
      <c r="EA73" s="61">
        <f>Raw!N74</f>
        <v>3.0036468959807801</v>
      </c>
      <c r="EB73" s="61">
        <f>Raw!O74</f>
        <v>0.19101140056360999</v>
      </c>
      <c r="EC73" s="61">
        <f>1/Raw!R74</f>
        <v>2.6859016393442623</v>
      </c>
      <c r="ED73" s="61">
        <f>1/(Raw!R74-Raw!S74)-1/(Raw!R74+Raw!S74)</f>
        <v>2.1725224627367812E-2</v>
      </c>
      <c r="EF73" s="62">
        <f>Raw!N74</f>
        <v>3.0036468959807801</v>
      </c>
      <c r="EG73" s="61">
        <f>Raw!O74</f>
        <v>0.19101140056360999</v>
      </c>
      <c r="EH73" s="61">
        <f>1/Raw!AB74</f>
        <v>2.6947368421052631</v>
      </c>
      <c r="EI73" s="61">
        <f>1/(Raw!AB74-Raw!AC74)-1/(Raw!AB74+Raw!AC74)</f>
        <v>0.37611468766820799</v>
      </c>
      <c r="EK73" s="37">
        <f>Raw!CB74</f>
        <v>-5.4675000000000002</v>
      </c>
      <c r="EL73" s="72">
        <f>(Raw!C74)/(Raw!CG74)</f>
        <v>0.28494069303147534</v>
      </c>
      <c r="EN73" s="37">
        <f>Raw!BS74</f>
        <v>0.29299999999999998</v>
      </c>
      <c r="EO73" s="72">
        <f>(Raw!C74)/(Raw!CG74)</f>
        <v>0.28494069303147534</v>
      </c>
      <c r="EQ73" s="64">
        <f>(Raw!C74)/((Raw!CC74*1000)^(1/3))</f>
        <v>479.22428899735525</v>
      </c>
      <c r="ER73" s="64">
        <f>Raw!BZ74</f>
        <v>454.99999976158102</v>
      </c>
      <c r="ET73" s="64">
        <f>Raw!BN74</f>
        <v>2.7971990183469599</v>
      </c>
      <c r="EU73" s="64">
        <f>Raw!BZ74</f>
        <v>454.99999976158102</v>
      </c>
      <c r="EW73" s="66">
        <f>Raw!AI74</f>
        <v>3.9319198946426598E-4</v>
      </c>
      <c r="EX73" s="66">
        <f>Raw!BZ74</f>
        <v>454.99999976158102</v>
      </c>
      <c r="EZ73" s="73">
        <f>Raw!AI74</f>
        <v>3.9319198946426598E-4</v>
      </c>
      <c r="FA73" s="66">
        <f>Raw!F74</f>
        <v>6.0033754276881499E-2</v>
      </c>
      <c r="FB73" s="66">
        <f>Raw!G74</f>
        <v>7.3587955661426098E-3</v>
      </c>
      <c r="FD73" s="66">
        <f>(Raw!C74)/((Raw!CC74*1000)^(1/3))</f>
        <v>479.22428899735525</v>
      </c>
      <c r="FE73" s="66">
        <f>(Raw!BZ74)*(Raw!AI74)</f>
        <v>0.17890235511249658</v>
      </c>
      <c r="FG73" s="59">
        <f>Raw!CJ74</f>
        <v>234.06988217731401</v>
      </c>
      <c r="FH73" s="59">
        <f>Raw!BR74</f>
        <v>244.29400000000001</v>
      </c>
      <c r="FJ73" s="25">
        <f>Raw!CB74</f>
        <v>-5.4675000000000002</v>
      </c>
      <c r="FK73" s="25">
        <f>(Raw!BR74)-(Raw!CJ74)</f>
        <v>10.224117822685997</v>
      </c>
      <c r="FM73" s="68" t="str">
        <f t="shared" si="119"/>
        <v xml:space="preserve"> </v>
      </c>
      <c r="FN73" s="68">
        <f>(Raw!C74)/((Raw!CC74*1000)^(1/3))</f>
        <v>479.22428899735525</v>
      </c>
      <c r="FO73" s="68">
        <f>(10^($FM$2*Raw!CB74))*(Raw!D74)</f>
        <v>3.7964526864686765E-2</v>
      </c>
      <c r="FP73" s="68">
        <f>(10^($FM$2*Raw!CB74))*(Raw!E74)</f>
        <v>4.0590391703364294E-3</v>
      </c>
      <c r="FR73" s="68" t="str">
        <f t="shared" si="120"/>
        <v xml:space="preserve"> </v>
      </c>
      <c r="FS73" s="74">
        <f>(Raw!C74)/((Raw!CC74*1000)^(1/3))</f>
        <v>479.22428899735525</v>
      </c>
      <c r="FT73" s="68">
        <f>(10^($FR$2*Raw!CB74))*(Raw!F74)</f>
        <v>6.6253073219401215E-2</v>
      </c>
      <c r="FU73" s="68">
        <f>(10^($FR$2*Raw!CB74))*(Raw!G74)</f>
        <v>8.1211449679068296E-3</v>
      </c>
      <c r="FW73" s="68" t="str">
        <f t="shared" si="121"/>
        <v xml:space="preserve"> </v>
      </c>
      <c r="FX73" s="74">
        <f>(Raw!C74)/((Raw!CC74*1000)^(1/3))</f>
        <v>479.22428899735525</v>
      </c>
      <c r="FY73" s="74">
        <f>(10^($FW$2*Raw!CB74))*(Raw!BJ74)</f>
        <v>2.5688659228397387E-2</v>
      </c>
      <c r="FZ73" s="74">
        <f>(10^($FW$2*Raw!CB74))*(Raw!BK74)</f>
        <v>1.038800752126267E-2</v>
      </c>
      <c r="GB73" s="68" t="str">
        <f t="shared" si="122"/>
        <v xml:space="preserve"> </v>
      </c>
      <c r="GC73" s="74">
        <f>IF(  ( (10^($FR$2*Raw!CB74))*(Raw!BM74) )/( (10^($FR$2*Raw!CB74))*(Raw!BL74))&lt;0.9,(Raw!C74)/((Raw!CC74*1000)^(1/3)) )</f>
        <v>479.22428899735525</v>
      </c>
      <c r="GD73" s="74">
        <f>IF(  ( (10^($FR$2*Raw!CB74))*(Raw!BM74) )/( (10^($FR$2*Raw!CB74))*(Raw!BL74))&lt;0.9, (10^($GB$2*Raw!CB74))*(Raw!BL74) )</f>
        <v>13.347327138629943</v>
      </c>
      <c r="GE73" s="74">
        <f>IF( ( (10^($FR$2*Raw!CB74))*(Raw!BM74) )/( (10^($FR$2*Raw!CB74))*(Raw!BL74))&lt;0.9, (10^($FR$2*Raw!CB74))*(Raw!BM74) )</f>
        <v>8.1917260144970534</v>
      </c>
      <c r="GG73" s="68" t="str">
        <f t="shared" si="123"/>
        <v xml:space="preserve"> </v>
      </c>
      <c r="GH73" s="74">
        <f>IF( ( (10^($GG$2*Raw!CB74))*(Raw!BO74) )/( (10^($GG$2*Raw!CB74))*(Raw!BN74))&lt;0.5,(Raw!C74)/((Raw!CC74*1000)^(1/3)))</f>
        <v>479.22428899735525</v>
      </c>
      <c r="GI73" s="74">
        <f>IF( ( (10^($GG$2*Raw!CB74))*(Raw!BO74) )/( (10^($GG$2*Raw!CB74))*(Raw!BN74))&lt;0.5,(10^($GG$2*Raw!CB74))*(Raw!BN74))</f>
        <v>3.0568156078376805</v>
      </c>
      <c r="GJ73" s="74">
        <f>IF( ( (10^($GG$2*Raw!CB74))*(Raw!BO74) )/( (10^($GG$2*Raw!CB74))*(Raw!BN74))&lt;0.5,(10^($GG$2*Raw!CB74))*(Raw!BO74))</f>
        <v>0.36465159239420381</v>
      </c>
      <c r="GL73">
        <f>(Raw!C74)/((Raw!CC74*1000)^(1/3))</f>
        <v>479.22428899735525</v>
      </c>
      <c r="GM73" s="75">
        <f>Raw!U74</f>
        <v>0.384521484375</v>
      </c>
      <c r="GN73" s="75">
        <f>(LOG(Raw!CC74)+5)/25</f>
        <v>0.158169700377573</v>
      </c>
      <c r="GO73">
        <f>(Raw!C74)/((Raw!CC74*1000)^(1/3))</f>
        <v>479.22428899735525</v>
      </c>
      <c r="GP73" s="75">
        <f>Raw!W74</f>
        <v>0.400390625</v>
      </c>
      <c r="GR73">
        <f>(Raw!C74)/((Raw!CC74*1000)^(1/3))</f>
        <v>479.22428899735525</v>
      </c>
      <c r="GS73" s="75">
        <f>Raw!AE74</f>
        <v>0.46875</v>
      </c>
      <c r="GU73">
        <f>(Raw!C74)/((Raw!CC74*1000)^(1/3))</f>
        <v>479.22428899735525</v>
      </c>
      <c r="GV73" s="75">
        <f>Raw!AG74</f>
        <v>0.625</v>
      </c>
      <c r="GX73">
        <f>(Raw!C74)/((Raw!CC74*1000)^(1/3))</f>
        <v>479.22428899735525</v>
      </c>
      <c r="GY73">
        <f>Raw!BQ74</f>
        <v>0.7</v>
      </c>
      <c r="HA73">
        <f>Raw!C74</f>
        <v>2147.5980033782298</v>
      </c>
      <c r="HB73" s="75">
        <f>Raw!U74</f>
        <v>0.384521484375</v>
      </c>
      <c r="HC73" s="4"/>
      <c r="HD73">
        <f>Raw!C74</f>
        <v>2147.5980033782298</v>
      </c>
      <c r="HE73" s="75">
        <f>Raw!W74</f>
        <v>0.400390625</v>
      </c>
      <c r="HG73">
        <f>Raw!C74</f>
        <v>2147.5980033782298</v>
      </c>
      <c r="HH73" s="75">
        <f>Raw!AE74</f>
        <v>0.46875</v>
      </c>
      <c r="HJ73">
        <f>Raw!C74</f>
        <v>2147.5980033782298</v>
      </c>
      <c r="HK73" s="75">
        <f>Raw!AG74</f>
        <v>0.625</v>
      </c>
      <c r="HM73">
        <f>Raw!C74</f>
        <v>2147.5980033782298</v>
      </c>
      <c r="HN73">
        <f>Raw!BQ74</f>
        <v>0.7</v>
      </c>
      <c r="HP73">
        <f>Raw!CC74*1000</f>
        <v>90</v>
      </c>
      <c r="HQ73">
        <f>Raw!N74</f>
        <v>3.0036468959807801</v>
      </c>
      <c r="HR73">
        <f>MIN(ABS(Raw!CB74)/100,0.3)</f>
        <v>5.4675000000000001E-2</v>
      </c>
      <c r="HS73" t="str">
        <f>IF( Raw!CB74&gt;0,"@rgb(255,0,0)","@rgb(0,128,255)" )</f>
        <v>@rgb(0,128,255)</v>
      </c>
      <c r="HU73" t="str">
        <f t="shared" si="124"/>
        <v xml:space="preserve"> </v>
      </c>
      <c r="HV73" t="b">
        <f>IF(Raw!CC74&gt;7,(Raw!C74)/((Raw!CC74*1000)^(1/3)))</f>
        <v>0</v>
      </c>
      <c r="HW73" t="b">
        <f>IF(Raw!CC74&gt;7,(10^($FM$2*Raw!CB74))*(Raw!D74))</f>
        <v>0</v>
      </c>
      <c r="HX73" t="b">
        <f>IF(Raw!CC74&gt;7,(10^($HU$2*Raw!CB74))*(Raw!E74))</f>
        <v>0</v>
      </c>
      <c r="IA73" t="b">
        <f>IF(Raw!CC74&gt;7,(Raw!C74)/((Raw!CC74*1000)^(1/3)))</f>
        <v>0</v>
      </c>
      <c r="IB73" t="b">
        <f>IF(Raw!CC74&gt;7,(10^($HZ$2*Raw!CB74))*(Raw!F74))</f>
        <v>0</v>
      </c>
      <c r="IC73" t="b">
        <f>IF(Raw!CC74&gt;7,(10^($HZ$2*Raw!CB74))*(Raw!G74))</f>
        <v>0</v>
      </c>
      <c r="IF73" t="b">
        <f>IF(Raw!CC74&gt;7,(Raw!C74)/((Raw!CC74*1000)^(1/3)))</f>
        <v>0</v>
      </c>
      <c r="IG73" t="b">
        <f>IF(Raw!CC74&gt;7,(10^($IE$2*Raw!CB74))*(Raw!BJ74))</f>
        <v>0</v>
      </c>
      <c r="IH73" t="b">
        <f>IF(Raw!CC74&gt;7,(10^($IE$2*Raw!CB74))*(Raw!BK74))</f>
        <v>0</v>
      </c>
      <c r="IJ73" t="str">
        <f t="shared" si="125"/>
        <v xml:space="preserve"> </v>
      </c>
      <c r="IK73" t="b">
        <f>IF(Raw!CC74&gt;7,(Raw!C74)/((Raw!CC74*1000)^(1/3)))</f>
        <v>0</v>
      </c>
      <c r="IL73" t="b">
        <f>IF(Raw!CC74&gt;7,(10^($IJ$2*Raw!CB74))*(Raw!BL74))</f>
        <v>0</v>
      </c>
      <c r="IM73" t="b">
        <f>IF(Raw!CC74&gt;7,(10^($IJ$2*Raw!CB74))*(Raw!BM74))</f>
        <v>0</v>
      </c>
      <c r="IO73" t="str">
        <f t="shared" si="126"/>
        <v xml:space="preserve"> </v>
      </c>
      <c r="IP73" t="b">
        <f>IF(Raw!CC74&gt;7,(Raw!C74)/((Raw!CC74*1000)^(1/3)))</f>
        <v>0</v>
      </c>
      <c r="IQ73" t="b">
        <f>IF(Raw!CC74&gt;7,(10^($IO$2*Raw!CB74))*(Raw!BN74))</f>
        <v>0</v>
      </c>
      <c r="IR73" t="b">
        <f>IF(Raw!CC74&gt;7,(10^($IO$2*Raw!CB74))*(Raw!BO74))</f>
        <v>0</v>
      </c>
      <c r="IT73" s="68" t="str">
        <f t="shared" si="127"/>
        <v xml:space="preserve"> </v>
      </c>
      <c r="IU73" s="68">
        <f>IF(Raw!CC74&lt;3.5,(Raw!C74)/((Raw!CC74*1000)^(1/3)))</f>
        <v>479.22428899735525</v>
      </c>
      <c r="IV73" s="68">
        <f>IF(Raw!CC74&lt;3.5,(10^($IT$2*Raw!CB74))*(Raw!D74))</f>
        <v>3.7854757361787554E-2</v>
      </c>
      <c r="IW73" s="68">
        <f>IF(Raw!CC74&lt;3.5,(10^($IT$2*Raw!CB74))*(Raw!E74))</f>
        <v>4.0473029853033771E-3</v>
      </c>
      <c r="IY73" s="68" t="str">
        <f t="shared" si="128"/>
        <v xml:space="preserve"> </v>
      </c>
      <c r="IZ73" s="74">
        <f>IF(Raw!CC74&lt;3.5,(Raw!C74)/((Raw!CC74*1000)^(1/3)))</f>
        <v>479.22428899735525</v>
      </c>
      <c r="JA73" s="68">
        <f>IF(Raw!CC74&lt;3.5,(10^($IY$2*Raw!CB74))*(Raw!F74))</f>
        <v>6.6019940454205311E-2</v>
      </c>
      <c r="JB73" s="68">
        <f>IF(Raw!CC74&lt;3.5,(10^($IY$2*Raw!CB74))*(Raw!G74))</f>
        <v>8.0925681051150448E-3</v>
      </c>
      <c r="JD73" s="68" t="str">
        <f t="shared" si="129"/>
        <v xml:space="preserve"> </v>
      </c>
      <c r="JE73" s="74">
        <f>IF(Raw!CC74&lt;3.5,(Raw!C74)/((Raw!CC74*1000)^(1/3)))</f>
        <v>479.22428899735525</v>
      </c>
      <c r="JF73" s="74">
        <f>IF(Raw!CC74&lt;3.5,(10^($JD$2*Raw!CB74))*(Raw!BJ74))</f>
        <v>2.5929096717149668E-2</v>
      </c>
      <c r="JG73" s="74">
        <f>IF(Raw!CC74&lt;3.5,(10^($JD$2*Raw!CB74))*(Raw!BK74))</f>
        <v>1.0485235890378608E-2</v>
      </c>
      <c r="JI73" s="68" t="str">
        <f t="shared" si="130"/>
        <v xml:space="preserve"> </v>
      </c>
      <c r="JJ73" s="74">
        <f>IF( AND( Raw!CC74&lt;3.5, ( (10^($JI$2*Raw!CB74))*(Raw!BM74) )/( (10^($JI$2*Raw!CB74))*(Raw!BL74))&lt;0.9 ),(Raw!C74)/((Raw!CC74*1000)^(1/3)) )</f>
        <v>479.22428899735525</v>
      </c>
      <c r="JK73" s="74">
        <f>IF( AND( Raw!CC74&lt;3.5, ( (10^($JI$2*Raw!CB74))*(Raw!BM74) )/( (10^($JI$2*Raw!CB74))*(Raw!BL74))&lt;0.9 ), (10^($JI$2*Raw!CB74))*(Raw!BL74) )</f>
        <v>12.95007563767494</v>
      </c>
      <c r="JL73" s="74">
        <f>IF( AND( Raw!CC74&lt;3.5, ( (10^($JI$2*Raw!CB74))*(Raw!BM74) )/( (10^($JI$2*Raw!CB74))*(Raw!BL74))&lt;0.9 ), (10^($JI$2*Raw!CB74))*(Raw!BM74) )</f>
        <v>7.620649163308455</v>
      </c>
      <c r="JN73" s="68" t="str">
        <f t="shared" si="131"/>
        <v xml:space="preserve"> </v>
      </c>
      <c r="JO73" s="74">
        <f>IF( AND( Raw!CC74&lt;3.5, ( (10^($JN$2*Raw!CB74))*(Raw!BO74) )/( (10^($JN$2*Raw!CB74))*(Raw!BN74))&lt;0.5 ),(Raw!C74)/((Raw!CC74*1000)^(1/3)))</f>
        <v>479.22428899735525</v>
      </c>
      <c r="JP73" s="74">
        <f>IF( AND( Raw!CC74&lt;3.5, ( (10^($JN$2*Raw!CB74))*(Raw!BO74) )/( (10^($JN$2*Raw!CB74))*(Raw!BN74))&lt;0.5 ),(10^($JN$2*Raw!CB74))*(Raw!BN74))</f>
        <v>2.827292506704242</v>
      </c>
      <c r="JQ73" s="74">
        <f>IF( AND( Raw!CC74&lt;3.5, ( (10^($JN$2*Raw!CB74))*(Raw!BO74) )/( (10^($JN$2*Raw!CB74))*(Raw!BN74))&lt;0.5 ),(10^($JN$2*Raw!CB74))*(Raw!BO74))</f>
        <v>0.33727147692208714</v>
      </c>
      <c r="JY73" s="76"/>
      <c r="KC73" s="76"/>
      <c r="KQ73">
        <f>Raw!CC74*1000</f>
        <v>90</v>
      </c>
      <c r="KR73">
        <f>Raw!N74</f>
        <v>3.0036468959807801</v>
      </c>
      <c r="KS73">
        <f>(1/ABS(Raw!BL74))*2</f>
        <v>0.15855676107029962</v>
      </c>
      <c r="KU73">
        <f>Raw!CC74*1000</f>
        <v>90</v>
      </c>
      <c r="KV73">
        <f>Raw!N74</f>
        <v>3.0036468959807801</v>
      </c>
      <c r="KW73">
        <f>MIN(1/ABS(Raw!BN74)/2,0.8)</f>
        <v>0.17875024148102314</v>
      </c>
      <c r="KY73">
        <f>Raw!CC74*1000</f>
        <v>90</v>
      </c>
      <c r="KZ73">
        <f>Raw!CP74</f>
        <v>2.9470973915320702</v>
      </c>
      <c r="LA73">
        <f t="shared" si="110"/>
        <v>3.0036468959807801</v>
      </c>
      <c r="NJ73" s="76"/>
      <c r="NV73" s="76"/>
      <c r="OH73" s="76"/>
      <c r="OT73" s="76"/>
      <c r="PF73" s="76"/>
      <c r="PR73" s="76"/>
      <c r="QD73" s="76"/>
      <c r="QP73" s="76"/>
      <c r="RB73" s="76"/>
      <c r="RN73" s="76"/>
      <c r="RZ73" s="76"/>
      <c r="SL73" s="76"/>
      <c r="SX73" s="76"/>
      <c r="TJ73" s="76"/>
      <c r="TV73" s="76"/>
      <c r="UF73">
        <f>IF(Raw!CC74&lt;3.5,Raw!C74)</f>
        <v>2147.5980033782298</v>
      </c>
      <c r="UK73" t="b">
        <f>IF(Raw!CC74&gt;7,Raw!C74)</f>
        <v>0</v>
      </c>
      <c r="UP73">
        <f>Raw!C74</f>
        <v>2147.5980033782298</v>
      </c>
      <c r="UU73" t="str">
        <f t="shared" si="144"/>
        <v xml:space="preserve"> </v>
      </c>
      <c r="UV73" t="b">
        <f>IF(AND(Raw!BL74&lt;$UU$3,Raw!BL74&gt;$UU$4),(Raw!C74)/((Raw!CC74*1000)^(1/3)))</f>
        <v>0</v>
      </c>
      <c r="UW73" t="b">
        <f>IF(AND(Raw!BL74&lt;$UU$3,Raw!BL74&gt;$UU$4),(10^($UU$2*Raw!CB74))*(Raw!D74))</f>
        <v>0</v>
      </c>
      <c r="UX73" t="b">
        <f>IF(AND(Raw!BL74&lt;$UU$3,Raw!BL74&gt;$UU$4),(10^($FM$2*Raw!CB74))*(Raw!E74))</f>
        <v>0</v>
      </c>
      <c r="UZ73">
        <f>Raw!C74</f>
        <v>2147.5980033782298</v>
      </c>
      <c r="VA73">
        <f>((LOG10(Raw!CC75))+ABS(LOG10(MIN(Raw!CC$3:$CC272)))+0.3)/5</f>
        <v>0.39441957158714347</v>
      </c>
      <c r="VB73">
        <f>Raw!BQ74</f>
        <v>0.7</v>
      </c>
      <c r="VE73">
        <f>(Raw!C74)/((Raw!CC74)^(1/2))</f>
        <v>7158.6600112607666</v>
      </c>
      <c r="VF73">
        <f>((LOG10(Raw!CC75))+ABS(LOG10(MIN(Raw!CC$3:$CC272)))+0.3)/5</f>
        <v>0.39441957158714347</v>
      </c>
      <c r="VG73">
        <f>Raw!BQ74</f>
        <v>0.7</v>
      </c>
      <c r="VK73">
        <f>(Raw!C74)/((Raw!CC74)^(1/2))</f>
        <v>7158.6600112607666</v>
      </c>
      <c r="VL73">
        <f>Raw!BZ74</f>
        <v>454.99999976158102</v>
      </c>
      <c r="VM73">
        <f>MIN(Raw!BL75/150,0.6)</f>
        <v>6.5618296746974322E-2</v>
      </c>
      <c r="VO73">
        <f>(Raw!C74)/((Raw!CC74)^(1/2))</f>
        <v>7158.6600112607666</v>
      </c>
      <c r="VP73">
        <f>Raw!BZ74</f>
        <v>454.99999976158102</v>
      </c>
      <c r="VQ73">
        <f>MIN(Raw!BN75/50,0.6)</f>
        <v>4.2600657451503397E-2</v>
      </c>
      <c r="VS73">
        <f>(Raw!C74)/((Raw!CC74)^(1/2))</f>
        <v>7158.6600112607666</v>
      </c>
      <c r="VT73">
        <f>Raw!BZ74</f>
        <v>454.99999976158102</v>
      </c>
      <c r="VU73">
        <f>(LOG10(Raw!AS75)-LOG10(MIN(Raw!AS$3:AS$200)) + 0.1)/10</f>
        <v>0.40287999236253569</v>
      </c>
      <c r="VW73">
        <f>Raw!CB74</f>
        <v>-5.4675000000000002</v>
      </c>
      <c r="VX73">
        <f>IF(ABS((Raw!BR74)-(Raw!CJ74))=343.0818,16.89,ABS((Raw!BR74)-(Raw!CJ74)))</f>
        <v>10.224117822685997</v>
      </c>
      <c r="VY73">
        <f>(LOG10(Raw!C75)-LOG10(MIN(Raw!C$3:C$200)))/2</f>
        <v>0.55676415477024443</v>
      </c>
      <c r="WN73">
        <f t="shared" si="132"/>
        <v>14200</v>
      </c>
      <c r="WO73">
        <f t="shared" si="111"/>
        <v>0.52475189132023137</v>
      </c>
      <c r="WQ73">
        <f>Raw!BP74</f>
        <v>0.21</v>
      </c>
      <c r="WR73">
        <f>Raw!BZ74</f>
        <v>454.99999976158102</v>
      </c>
      <c r="WT73">
        <f>Raw!N74</f>
        <v>3.0036468959807801</v>
      </c>
      <c r="WU73">
        <f>Raw!CP74</f>
        <v>2.9470973915320702</v>
      </c>
      <c r="WV73">
        <f t="shared" si="112"/>
        <v>-5.6549504448709875E-2</v>
      </c>
      <c r="WX73">
        <f>Raw!C74</f>
        <v>2147.5980033782298</v>
      </c>
      <c r="WY73">
        <f>Raw!BP74</f>
        <v>0.21</v>
      </c>
      <c r="WZ73">
        <f>((LOG10(Raw!CC75))+ABS(LOG10(MIN(Raw!CC$3:$CC272)))+0.3)/5</f>
        <v>0.39441957158714347</v>
      </c>
      <c r="XD73">
        <f t="shared" si="133"/>
        <v>14200</v>
      </c>
      <c r="XE73">
        <f t="shared" si="113"/>
        <v>5.9010084190644414E-2</v>
      </c>
      <c r="XG73">
        <f>(Raw!C74)/((Raw!CC74)^(1/2))</f>
        <v>7158.6600112607666</v>
      </c>
      <c r="XH73">
        <f>Raw!BP74</f>
        <v>0.21</v>
      </c>
      <c r="XL73">
        <f t="shared" si="134"/>
        <v>14200</v>
      </c>
      <c r="XM73">
        <f t="shared" si="114"/>
        <v>0.31127621745222067</v>
      </c>
      <c r="XR73">
        <f>Raw!CB74</f>
        <v>-5.4675000000000002</v>
      </c>
      <c r="XS73">
        <f>IF(ABS((Raw!BR74)-(Raw!CJ74))=343.0818,16.89,(Raw!BR74)-(Raw!CJ74))</f>
        <v>10.224117822685997</v>
      </c>
      <c r="XT73">
        <f>(LOG10(Raw!C75)-LOG10(MIN(Raw!C$3:C$200)))/2</f>
        <v>0.55676415477024443</v>
      </c>
      <c r="XW73">
        <f t="shared" si="135"/>
        <v>14200</v>
      </c>
      <c r="XX73">
        <f t="shared" si="115"/>
        <v>1.4619015434676583</v>
      </c>
      <c r="YC73">
        <v>2147.5980033782298</v>
      </c>
      <c r="YD73">
        <f>Raw!CC74</f>
        <v>0.09</v>
      </c>
      <c r="YE73">
        <f>((LOG10(Raw!CC75))+ABS(LOG10(MIN(Raw!CC$3:$CC272)))+0.3)/5</f>
        <v>0.39441957158714347</v>
      </c>
      <c r="YF73">
        <v>0.32336715151822998</v>
      </c>
      <c r="YG73">
        <v>5.6403648316851303E-2</v>
      </c>
      <c r="YH73">
        <v>1.16001926994356E-2</v>
      </c>
      <c r="YI73">
        <v>2.50965940081693E-3</v>
      </c>
      <c r="YJ73">
        <v>4.6332263114942098E-4</v>
      </c>
      <c r="YT73">
        <v>2147.5980033782298</v>
      </c>
      <c r="YU73">
        <v>0.09</v>
      </c>
      <c r="YV73" s="79">
        <v>1.4439230466400199E-9</v>
      </c>
      <c r="ZE73">
        <v>1283.2928374058999</v>
      </c>
      <c r="ZF73">
        <v>2.87901171148781E-3</v>
      </c>
      <c r="ZK73">
        <f t="shared" si="136"/>
        <v>14220</v>
      </c>
      <c r="ZL73" s="81">
        <f t="shared" si="116"/>
        <v>14552.56071646963</v>
      </c>
    </row>
    <row r="74" spans="1:688">
      <c r="A74" s="37">
        <f>Raw!CC75*1000</f>
        <v>940</v>
      </c>
      <c r="B74" s="37">
        <f>Raw!N75</f>
        <v>3.38218501214955</v>
      </c>
      <c r="C74" s="37">
        <f>Raw!O75</f>
        <v>0.183597123001775</v>
      </c>
      <c r="E74" s="37">
        <f>(Raw!C75)/((Raw!CC75*1000)^(1/2))</f>
        <v>136.69837380880782</v>
      </c>
      <c r="F74" s="37">
        <f>Raw!N75</f>
        <v>3.38218501214955</v>
      </c>
      <c r="G74" s="37">
        <f>Raw!O75</f>
        <v>0.183597123001775</v>
      </c>
      <c r="I74" s="37">
        <f>(Raw!C75)/((Raw!CC75*1000)^(1/3))</f>
        <v>427.84322288712355</v>
      </c>
      <c r="J74" s="37">
        <f>Raw!N75</f>
        <v>3.38218501214955</v>
      </c>
      <c r="K74" s="37">
        <f>Raw!O75</f>
        <v>0.183597123001775</v>
      </c>
      <c r="M74" s="39">
        <f>Raw!CC75*1000</f>
        <v>940</v>
      </c>
      <c r="N74" s="39">
        <f>1/(Raw!R75)</f>
        <v>3.7577981651376149</v>
      </c>
      <c r="O74" s="39">
        <f>IF(1/(Raw!R75-Raw!S75)-1/(Raw!R75+Raw!S75)&gt;0,1/(Raw!R75-Raw!S75)-1/(Raw!R75+Raw!S75),2)</f>
        <v>4.8302403141616601E-2</v>
      </c>
      <c r="Q74" s="39">
        <f>(Raw!C75)/((Raw!CC75*1000)^(1/2))</f>
        <v>136.69837380880782</v>
      </c>
      <c r="R74" s="39">
        <f>1/(Raw!R75)</f>
        <v>3.7577981651376149</v>
      </c>
      <c r="S74" s="39">
        <f>IF(1/(Raw!R75-Raw!S75)-1/(Raw!R75+Raw!S75)&gt;0,1/(Raw!R75-Raw!S75)-1/(Raw!R75+Raw!S75),2)</f>
        <v>4.8302403141616601E-2</v>
      </c>
      <c r="U74" s="39">
        <f>(Raw!C75)/((Raw!CC75*1000)^(1/3))</f>
        <v>427.84322288712355</v>
      </c>
      <c r="V74" s="39">
        <f>1/(Raw!R75)</f>
        <v>3.7577981651376149</v>
      </c>
      <c r="W74" s="39">
        <f>IF(1/(Raw!R75-Raw!S75)-1/(Raw!R75+Raw!S75)&gt;0,1/(Raw!R75-Raw!S75)-1/(Raw!R75+Raw!S75),2)</f>
        <v>4.8302403141616601E-2</v>
      </c>
      <c r="Y74" s="41">
        <f>Raw!CC75*1000</f>
        <v>940</v>
      </c>
      <c r="Z74" s="41">
        <f>1/(Raw!AB75)</f>
        <v>4.6545454545454543</v>
      </c>
      <c r="AA74" s="41">
        <f>IF(1/(Raw!AB75-Raw!AC75)-1/(Raw!AB75+Raw!AC75)&gt;0,1/(Raw!AB75-Raw!AC75)-1/(Raw!AB75+Raw!AC75),5)</f>
        <v>5.2560566722856858</v>
      </c>
      <c r="AC74" s="41">
        <f>(Raw!C75)/((Raw!CC75*1000)^(1/2))</f>
        <v>136.69837380880782</v>
      </c>
      <c r="AD74" s="41">
        <f>1/(Raw!AB75)</f>
        <v>4.6545454545454543</v>
      </c>
      <c r="AE74" s="41">
        <f>IF(1/(Raw!AB75-Raw!AC75)-1/(Raw!AB75+Raw!AC75)&gt;0,1/(Raw!AB75-Raw!AC75)-1/(Raw!AB75+Raw!AC75),5)</f>
        <v>5.2560566722856858</v>
      </c>
      <c r="AG74" s="41">
        <f>(Raw!C75)/((Raw!CC75*1000)^(1/3))</f>
        <v>427.84322288712355</v>
      </c>
      <c r="AH74" s="41">
        <f>1/(Raw!AB75)</f>
        <v>4.6545454545454543</v>
      </c>
      <c r="AI74" s="41">
        <f>IF(1/(Raw!AB75-Raw!AC75)-1/(Raw!AB75+Raw!AC75)&gt;0,1/(Raw!AB75-Raw!AC75)-1/(Raw!AB75+Raw!AC75),5)</f>
        <v>5.2560566722856858</v>
      </c>
      <c r="AK74" s="43">
        <f>Raw!CC75*1000</f>
        <v>940</v>
      </c>
      <c r="AL74" s="43">
        <f>Raw!BL75</f>
        <v>9.8427445120461492</v>
      </c>
      <c r="AM74" s="43">
        <f>Raw!BM75</f>
        <v>7.1059583572804099</v>
      </c>
      <c r="AO74" s="43">
        <f>(Raw!C75)/((Raw!CC75*1000)^(1/2))</f>
        <v>136.69837380880782</v>
      </c>
      <c r="AP74" s="43">
        <f>Raw!BL75</f>
        <v>9.8427445120461492</v>
      </c>
      <c r="AQ74" s="43">
        <f>Raw!BM75</f>
        <v>7.1059583572804099</v>
      </c>
      <c r="AS74" s="43">
        <f>(Raw!C75)/((Raw!CC75*1000)^(1/3))</f>
        <v>427.84322288712355</v>
      </c>
      <c r="AT74" s="43">
        <f>Raw!BL75</f>
        <v>9.8427445120461492</v>
      </c>
      <c r="AU74" s="43">
        <f>Raw!BM75</f>
        <v>7.1059583572804099</v>
      </c>
      <c r="AW74" s="21">
        <f>Raw!CC75*1000</f>
        <v>940</v>
      </c>
      <c r="AX74" s="21">
        <f>Raw!BN75</f>
        <v>2.1300328725751698</v>
      </c>
      <c r="AY74" s="21">
        <f>Raw!BO75</f>
        <v>0.318738962104472</v>
      </c>
      <c r="BA74" s="21">
        <f>(Raw!C75)/((Raw!CC75*1000)^(1/2))</f>
        <v>136.69837380880782</v>
      </c>
      <c r="BB74" s="21">
        <f>Raw!BN75</f>
        <v>2.1300328725751698</v>
      </c>
      <c r="BC74" s="21">
        <f>Raw!BO75</f>
        <v>0.318738962104472</v>
      </c>
      <c r="BE74" s="21">
        <f>(Raw!C75)/((Raw!CC75*1000)^(1/3))</f>
        <v>427.84322288712355</v>
      </c>
      <c r="BF74" s="21">
        <f>Raw!BN75</f>
        <v>2.1300328725751698</v>
      </c>
      <c r="BG74" s="21">
        <f>Raw!BO75</f>
        <v>0.318738962104472</v>
      </c>
      <c r="BI74" s="46">
        <f>Raw!C75</f>
        <v>4191.0927784832202</v>
      </c>
      <c r="BJ74" s="46">
        <f>(Raw!C75)/(Raw!CG75)</f>
        <v>0.30230040237184219</v>
      </c>
      <c r="BK74" s="46"/>
      <c r="BM74" s="47">
        <f>Raw!CC75*1000</f>
        <v>940</v>
      </c>
      <c r="BN74" s="47">
        <f>(Raw!C75)/(Raw!CG75)</f>
        <v>0.30230040237184219</v>
      </c>
      <c r="BO74" s="47"/>
      <c r="BQ74" s="46">
        <f>(Raw!C75)/((Raw!CC75*1000)^(1/2))</f>
        <v>136.69837380880782</v>
      </c>
      <c r="BR74" s="47">
        <f>(Raw!C75)/(Raw!CG75)</f>
        <v>0.30230040237184219</v>
      </c>
      <c r="BS74" s="47"/>
      <c r="BU74" s="49">
        <f>(Raw!C75)/((Raw!CC75*1000)^(1/3))</f>
        <v>427.84322288712355</v>
      </c>
      <c r="BV74" s="49">
        <f>(Raw!C75)/(Raw!CG75)</f>
        <v>0.30230040237184219</v>
      </c>
      <c r="BW74" s="49"/>
      <c r="BY74" s="51">
        <f>Raw!C75</f>
        <v>4191.0927784832202</v>
      </c>
      <c r="BZ74" s="51">
        <f>Raw!BS75</f>
        <v>0.34100000000000003</v>
      </c>
      <c r="CA74" s="51"/>
      <c r="CG74" s="55"/>
      <c r="CH74" s="55" t="e">
        <f t="shared" si="137"/>
        <v>#N/A</v>
      </c>
      <c r="CI74" s="55" t="e">
        <f>CI3</f>
        <v>#N/A</v>
      </c>
      <c r="CK74" s="55"/>
      <c r="CL74" s="55" t="e">
        <f t="shared" si="138"/>
        <v>#N/A</v>
      </c>
      <c r="CM74" s="55" t="e">
        <f>CM3</f>
        <v>#N/A</v>
      </c>
      <c r="CO74" s="57"/>
      <c r="CP74" s="57" t="e">
        <f t="shared" si="139"/>
        <v>#N/A</v>
      </c>
      <c r="CQ74" s="57" t="e">
        <f>CQ3</f>
        <v>#N/A</v>
      </c>
      <c r="CS74" s="57"/>
      <c r="CT74" s="57" t="e">
        <f t="shared" si="140"/>
        <v>#N/A</v>
      </c>
      <c r="CU74" s="57" t="e">
        <f>CU3</f>
        <v>#N/A</v>
      </c>
      <c r="CW74" s="57"/>
      <c r="CX74" s="57" t="e">
        <f t="shared" si="141"/>
        <v>#N/A</v>
      </c>
      <c r="CY74" s="57" t="e">
        <f>CY3</f>
        <v>#N/A</v>
      </c>
      <c r="DA74" s="57"/>
      <c r="DB74" s="57" t="e">
        <f t="shared" si="142"/>
        <v>#N/A</v>
      </c>
      <c r="DC74" s="57" t="e">
        <f>DC3</f>
        <v>#N/A</v>
      </c>
      <c r="DE74" s="57"/>
      <c r="DF74" s="57" t="e">
        <f t="shared" si="143"/>
        <v>#N/A</v>
      </c>
      <c r="DG74" s="57" t="e">
        <f>DG3</f>
        <v>#N/A</v>
      </c>
      <c r="DI74" s="59">
        <f t="shared" si="117"/>
        <v>10810</v>
      </c>
      <c r="DJ74" s="59">
        <f t="shared" si="99"/>
        <v>9.8142021563947193</v>
      </c>
      <c r="DL74" s="25">
        <f t="shared" si="118"/>
        <v>10810</v>
      </c>
      <c r="DM74" s="25">
        <f t="shared" si="100"/>
        <v>11.193978493635557</v>
      </c>
      <c r="DO74" s="39">
        <f t="shared" si="101"/>
        <v>940</v>
      </c>
      <c r="DP74" s="39">
        <f t="shared" si="102"/>
        <v>3.7577981651376149</v>
      </c>
      <c r="DQ74" s="39">
        <f t="shared" si="103"/>
        <v>4.8302403141616601E-2</v>
      </c>
      <c r="DS74" s="39">
        <f t="shared" si="104"/>
        <v>136.69837380880782</v>
      </c>
      <c r="DT74" s="39">
        <f t="shared" si="105"/>
        <v>3.7577981651376149</v>
      </c>
      <c r="DU74" s="39">
        <f t="shared" si="106"/>
        <v>4.8302403141616601E-2</v>
      </c>
      <c r="DW74" s="39">
        <f t="shared" si="107"/>
        <v>427.84322288712355</v>
      </c>
      <c r="DX74" s="39">
        <f t="shared" si="108"/>
        <v>3.7577981651376149</v>
      </c>
      <c r="DY74" s="39">
        <f t="shared" si="109"/>
        <v>4.8302403141616601E-2</v>
      </c>
      <c r="EA74" s="61">
        <f>Raw!N75</f>
        <v>3.38218501214955</v>
      </c>
      <c r="EB74" s="61">
        <f>Raw!O75</f>
        <v>0.183597123001775</v>
      </c>
      <c r="EC74" s="61">
        <f>1/Raw!R75</f>
        <v>3.7577981651376149</v>
      </c>
      <c r="ED74" s="61">
        <f>1/(Raw!R75-Raw!S75)-1/(Raw!R75+Raw!S75)</f>
        <v>4.8302403141616601E-2</v>
      </c>
      <c r="EF74" s="62">
        <f>Raw!N75</f>
        <v>3.38218501214955</v>
      </c>
      <c r="EG74" s="61">
        <f>Raw!O75</f>
        <v>0.183597123001775</v>
      </c>
      <c r="EH74" s="61">
        <f>1/Raw!AB75</f>
        <v>4.6545454545454543</v>
      </c>
      <c r="EI74" s="61">
        <f>1/(Raw!AB75-Raw!AC75)-1/(Raw!AB75+Raw!AC75)</f>
        <v>5.2560566722856858</v>
      </c>
      <c r="EK74" s="37">
        <f>Raw!CB75</f>
        <v>52.14</v>
      </c>
      <c r="EL74" s="72">
        <f>(Raw!C75)/(Raw!CG75)</f>
        <v>0.30230040237184219</v>
      </c>
      <c r="EN74" s="37">
        <f>Raw!BS75</f>
        <v>0.34100000000000003</v>
      </c>
      <c r="EO74" s="72">
        <f>(Raw!C75)/(Raw!CG75)</f>
        <v>0.30230040237184219</v>
      </c>
      <c r="EQ74" s="64">
        <f>(Raw!C75)/((Raw!CC75*1000)^(1/3))</f>
        <v>427.84322288712355</v>
      </c>
      <c r="ER74" s="64">
        <f>Raw!BZ75</f>
        <v>240.53469395637501</v>
      </c>
      <c r="ET74" s="64">
        <f>Raw!BN75</f>
        <v>2.1300328725751698</v>
      </c>
      <c r="EU74" s="64">
        <f>Raw!BZ75</f>
        <v>240.53469395637501</v>
      </c>
      <c r="EW74" s="66">
        <f>Raw!AI75</f>
        <v>4.5272747308927599E-3</v>
      </c>
      <c r="EX74" s="66">
        <f>Raw!BZ75</f>
        <v>240.53469395637501</v>
      </c>
      <c r="EZ74" s="73">
        <f>Raw!AI75</f>
        <v>4.5272747308927599E-3</v>
      </c>
      <c r="FA74" s="66">
        <f>Raw!F75</f>
        <v>0.118902542762696</v>
      </c>
      <c r="FB74" s="66">
        <f>Raw!G75</f>
        <v>5.1200543789743001E-2</v>
      </c>
      <c r="FD74" s="66">
        <f>(Raw!C75)/((Raw!CC75*1000)^(1/3))</f>
        <v>427.84322288712355</v>
      </c>
      <c r="FE74" s="66">
        <f>(Raw!BZ75)*(Raw!AI75)</f>
        <v>1.0889666418517201</v>
      </c>
      <c r="FG74" s="59">
        <f>Raw!CJ75</f>
        <v>259.69695314400599</v>
      </c>
      <c r="FH74" s="59">
        <f>Raw!BR75</f>
        <v>253.60300000000001</v>
      </c>
      <c r="FJ74" s="25">
        <f>Raw!CB75</f>
        <v>52.14</v>
      </c>
      <c r="FK74" s="25">
        <f>(Raw!BR75)-(Raw!CJ75)</f>
        <v>-6.0939531440059795</v>
      </c>
      <c r="FM74" s="68" t="str">
        <f t="shared" si="119"/>
        <v xml:space="preserve"> </v>
      </c>
      <c r="FN74" s="68">
        <f>(Raw!C75)/((Raw!CC75*1000)^(1/3))</f>
        <v>427.84322288712355</v>
      </c>
      <c r="FO74" s="68">
        <f>(10^($FM$2*Raw!CB75))*(Raw!D75)</f>
        <v>2.9110184086449251E-2</v>
      </c>
      <c r="FP74" s="68">
        <f>(10^($FM$2*Raw!CB75))*(Raw!E75)</f>
        <v>1.0035813404177332E-2</v>
      </c>
      <c r="FR74" s="68" t="str">
        <f t="shared" si="120"/>
        <v xml:space="preserve"> </v>
      </c>
      <c r="FS74" s="74">
        <f>(Raw!C75)/((Raw!CC75*1000)^(1/3))</f>
        <v>427.84322288712355</v>
      </c>
      <c r="FT74" s="68">
        <f>(10^($FR$2*Raw!CB75))*(Raw!F75)</f>
        <v>4.6444569554896099E-2</v>
      </c>
      <c r="FU74" s="68">
        <f>(10^($FR$2*Raw!CB75))*(Raw!G75)</f>
        <v>1.9999464788883238E-2</v>
      </c>
      <c r="FW74" s="68" t="str">
        <f t="shared" si="121"/>
        <v xml:space="preserve"> </v>
      </c>
      <c r="FX74" s="74">
        <f>(Raw!C75)/((Raw!CC75*1000)^(1/3))</f>
        <v>427.84322288712355</v>
      </c>
      <c r="FY74" s="74">
        <f>(10^($FW$2*Raw!CB75))*(Raw!BJ75)</f>
        <v>7.3489343836395252E-3</v>
      </c>
      <c r="FZ74" s="74">
        <f>(10^($FW$2*Raw!CB75))*(Raw!BK75)</f>
        <v>1.8734216110184478E-2</v>
      </c>
      <c r="GB74" s="68" t="str">
        <f t="shared" si="122"/>
        <v xml:space="preserve"> </v>
      </c>
      <c r="GC74" s="74">
        <f>IF(  ( (10^($FR$2*Raw!CB75))*(Raw!BM75) )/( (10^($FR$2*Raw!CB75))*(Raw!BL75))&lt;0.9,(Raw!C75)/((Raw!CC75*1000)^(1/3)) )</f>
        <v>427.84322288712355</v>
      </c>
      <c r="GD74" s="74">
        <f>IF(  ( (10^($FR$2*Raw!CB75))*(Raw!BM75) )/( (10^($FR$2*Raw!CB75))*(Raw!BL75))&lt;0.9, (10^($GB$2*Raw!CB75))*(Raw!BL75) )</f>
        <v>5.7412652536097353</v>
      </c>
      <c r="GE74" s="74">
        <f>IF( ( (10^($FR$2*Raw!CB75))*(Raw!BM75) )/( (10^($FR$2*Raw!CB75))*(Raw!BL75))&lt;0.9, (10^($FR$2*Raw!CB75))*(Raw!BM75) )</f>
        <v>2.7756612222968244</v>
      </c>
      <c r="GG74" s="68" t="str">
        <f t="shared" si="123"/>
        <v xml:space="preserve"> </v>
      </c>
      <c r="GH74" s="74">
        <f>IF( ( (10^($GG$2*Raw!CB75))*(Raw!BO75) )/( (10^($GG$2*Raw!CB75))*(Raw!BN75))&lt;0.5,(Raw!C75)/((Raw!CC75*1000)^(1/3)))</f>
        <v>427.84322288712355</v>
      </c>
      <c r="GI74" s="74">
        <f>IF( ( (10^($GG$2*Raw!CB75))*(Raw!BO75) )/( (10^($GG$2*Raw!CB75))*(Raw!BN75))&lt;0.5,(10^($GG$2*Raw!CB75))*(Raw!BN75))</f>
        <v>0.9136909134222938</v>
      </c>
      <c r="GJ74" s="74">
        <f>IF( ( (10^($GG$2*Raw!CB75))*(Raw!BO75) )/( (10^($GG$2*Raw!CB75))*(Raw!BN75))&lt;0.5,(10^($GG$2*Raw!CB75))*(Raw!BO75))</f>
        <v>0.13672506991707534</v>
      </c>
      <c r="GL74">
        <f>(Raw!C75)/((Raw!CC75*1000)^(1/3))</f>
        <v>427.84322288712355</v>
      </c>
      <c r="GM74" s="75">
        <f>Raw!U75</f>
        <v>0.28076171875</v>
      </c>
      <c r="GN74" s="75">
        <f>(LOG(Raw!CC75)+5)/25</f>
        <v>0.19892511414398795</v>
      </c>
      <c r="GO74">
        <f>(Raw!C75)/((Raw!CC75*1000)^(1/3))</f>
        <v>427.84322288712355</v>
      </c>
      <c r="GP74" s="75">
        <f>Raw!W75</f>
        <v>0.2880859375</v>
      </c>
      <c r="GR74">
        <f>(Raw!C75)/((Raw!CC75*1000)^(1/3))</f>
        <v>427.84322288712355</v>
      </c>
      <c r="GS74" s="75">
        <f>Raw!AE75</f>
        <v>0.9375</v>
      </c>
      <c r="GU74">
        <f>(Raw!C75)/((Raw!CC75*1000)^(1/3))</f>
        <v>427.84322288712355</v>
      </c>
      <c r="GV74" s="75">
        <f>Raw!AG75</f>
        <v>0.99609375</v>
      </c>
      <c r="GX74">
        <f>(Raw!C75)/((Raw!CC75*1000)^(1/3))</f>
        <v>427.84322288712355</v>
      </c>
      <c r="GY74">
        <f>Raw!BQ75</f>
        <v>1.8</v>
      </c>
      <c r="HA74">
        <f>Raw!C75</f>
        <v>4191.0927784832202</v>
      </c>
      <c r="HB74" s="75">
        <f>Raw!U75</f>
        <v>0.28076171875</v>
      </c>
      <c r="HC74" s="4"/>
      <c r="HD74">
        <f>Raw!C75</f>
        <v>4191.0927784832202</v>
      </c>
      <c r="HE74" s="75">
        <f>Raw!W75</f>
        <v>0.2880859375</v>
      </c>
      <c r="HG74">
        <f>Raw!C75</f>
        <v>4191.0927784832202</v>
      </c>
      <c r="HH74" s="75">
        <f>Raw!AE75</f>
        <v>0.9375</v>
      </c>
      <c r="HJ74">
        <f>Raw!C75</f>
        <v>4191.0927784832202</v>
      </c>
      <c r="HK74" s="75">
        <f>Raw!AG75</f>
        <v>0.99609375</v>
      </c>
      <c r="HM74">
        <f>Raw!C75</f>
        <v>4191.0927784832202</v>
      </c>
      <c r="HN74">
        <f>Raw!BQ75</f>
        <v>1.8</v>
      </c>
      <c r="HP74">
        <f>Raw!CC75*1000</f>
        <v>940</v>
      </c>
      <c r="HQ74">
        <f>Raw!N75</f>
        <v>3.38218501214955</v>
      </c>
      <c r="HR74">
        <f>MIN(ABS(Raw!CB75)/100,0.3)</f>
        <v>0.3</v>
      </c>
      <c r="HS74" t="str">
        <f>IF( Raw!CB75&gt;0,"@rgb(255,0,0)","@rgb(0,128,255)" )</f>
        <v>@rgb(255,0,0)</v>
      </c>
      <c r="HU74" t="str">
        <f t="shared" si="124"/>
        <v xml:space="preserve"> </v>
      </c>
      <c r="HV74" t="b">
        <f>IF(Raw!CC75&gt;7,(Raw!C75)/((Raw!CC75*1000)^(1/3)))</f>
        <v>0</v>
      </c>
      <c r="HW74" t="b">
        <f>IF(Raw!CC75&gt;7,(10^($FM$2*Raw!CB75))*(Raw!D75))</f>
        <v>0</v>
      </c>
      <c r="HX74" t="b">
        <f>IF(Raw!CC75&gt;7,(10^($HU$2*Raw!CB75))*(Raw!E75))</f>
        <v>0</v>
      </c>
      <c r="IA74" t="b">
        <f>IF(Raw!CC75&gt;7,(Raw!C75)/((Raw!CC75*1000)^(1/3)))</f>
        <v>0</v>
      </c>
      <c r="IB74" t="b">
        <f>IF(Raw!CC75&gt;7,(10^($HZ$2*Raw!CB75))*(Raw!F75))</f>
        <v>0</v>
      </c>
      <c r="IC74" t="b">
        <f>IF(Raw!CC75&gt;7,(10^($HZ$2*Raw!CB75))*(Raw!G75))</f>
        <v>0</v>
      </c>
      <c r="IF74" t="b">
        <f>IF(Raw!CC75&gt;7,(Raw!C75)/((Raw!CC75*1000)^(1/3)))</f>
        <v>0</v>
      </c>
      <c r="IG74" t="b">
        <f>IF(Raw!CC75&gt;7,(10^($IE$2*Raw!CB75))*(Raw!BJ75))</f>
        <v>0</v>
      </c>
      <c r="IH74" t="b">
        <f>IF(Raw!CC75&gt;7,(10^($IE$2*Raw!CB75))*(Raw!BK75))</f>
        <v>0</v>
      </c>
      <c r="IJ74" t="str">
        <f t="shared" si="125"/>
        <v xml:space="preserve"> </v>
      </c>
      <c r="IK74" t="b">
        <f>IF(Raw!CC75&gt;7,(Raw!C75)/((Raw!CC75*1000)^(1/3)))</f>
        <v>0</v>
      </c>
      <c r="IL74" t="b">
        <f>IF(Raw!CC75&gt;7,(10^($IJ$2*Raw!CB75))*(Raw!BL75))</f>
        <v>0</v>
      </c>
      <c r="IM74" t="b">
        <f>IF(Raw!CC75&gt;7,(10^($IJ$2*Raw!CB75))*(Raw!BM75))</f>
        <v>0</v>
      </c>
      <c r="IO74" t="str">
        <f t="shared" si="126"/>
        <v xml:space="preserve"> </v>
      </c>
      <c r="IP74" t="b">
        <f>IF(Raw!CC75&gt;7,(Raw!C75)/((Raw!CC75*1000)^(1/3)))</f>
        <v>0</v>
      </c>
      <c r="IQ74" t="b">
        <f>IF(Raw!CC75&gt;7,(10^($IO$2*Raw!CB75))*(Raw!BN75))</f>
        <v>0</v>
      </c>
      <c r="IR74" t="b">
        <f>IF(Raw!CC75&gt;7,(10^($IO$2*Raw!CB75))*(Raw!BO75))</f>
        <v>0</v>
      </c>
      <c r="IT74" s="68" t="str">
        <f t="shared" si="127"/>
        <v xml:space="preserve"> </v>
      </c>
      <c r="IU74" s="68">
        <f>IF(Raw!CC75&lt;3.5,(Raw!C75)/((Raw!CC75*1000)^(1/3)))</f>
        <v>427.84322288712355</v>
      </c>
      <c r="IV74" s="68">
        <f>IF(Raw!CC75&lt;3.5,(10^($IT$2*Raw!CB75))*(Raw!D75))</f>
        <v>2.9925206215902101E-2</v>
      </c>
      <c r="IW74" s="68">
        <f>IF(Raw!CC75&lt;3.5,(10^($IT$2*Raw!CB75))*(Raw!E75))</f>
        <v>1.031679445146901E-2</v>
      </c>
      <c r="IY74" s="68" t="str">
        <f t="shared" si="128"/>
        <v xml:space="preserve"> </v>
      </c>
      <c r="IZ74" s="74">
        <f>IF(Raw!CC75&lt;3.5,(Raw!C75)/((Raw!CC75*1000)^(1/3)))</f>
        <v>427.84322288712355</v>
      </c>
      <c r="JA74" s="68">
        <f>IF(Raw!CC75&lt;3.5,(10^($IY$2*Raw!CB75))*(Raw!F75))</f>
        <v>4.8032383959217564E-2</v>
      </c>
      <c r="JB74" s="68">
        <f>IF(Raw!CC75&lt;3.5,(10^($IY$2*Raw!CB75))*(Raw!G75))</f>
        <v>2.0683192479221176E-2</v>
      </c>
      <c r="JD74" s="68" t="str">
        <f t="shared" si="129"/>
        <v xml:space="preserve"> </v>
      </c>
      <c r="JE74" s="74">
        <f>IF(Raw!CC75&lt;3.5,(Raw!C75)/((Raw!CC75*1000)^(1/3)))</f>
        <v>427.84322288712355</v>
      </c>
      <c r="JF74" s="74">
        <f>IF(Raw!CC75&lt;3.5,(10^($JD$2*Raw!CB75))*(Raw!BJ75))</f>
        <v>6.724202282181551E-3</v>
      </c>
      <c r="JG74" s="74">
        <f>IF(Raw!CC75&lt;3.5,(10^($JD$2*Raw!CB75))*(Raw!BK75))</f>
        <v>1.7141622464806588E-2</v>
      </c>
      <c r="JI74" s="68" t="str">
        <f t="shared" si="130"/>
        <v xml:space="preserve"> </v>
      </c>
      <c r="JJ74" s="74">
        <f>IF( AND( Raw!CC75&lt;3.5, ( (10^($JI$2*Raw!CB75))*(Raw!BM75) )/( (10^($JI$2*Raw!CB75))*(Raw!BL75))&lt;0.9 ),(Raw!C75)/((Raw!CC75*1000)^(1/3)) )</f>
        <v>427.84322288712355</v>
      </c>
      <c r="JK74" s="74">
        <f>IF( AND( Raw!CC75&lt;3.5, ( (10^($JI$2*Raw!CB75))*(Raw!BM75) )/( (10^($JI$2*Raw!CB75))*(Raw!BL75))&lt;0.9 ), (10^($JI$2*Raw!CB75))*(Raw!BL75) )</f>
        <v>7.6584981586937602</v>
      </c>
      <c r="JL74" s="74">
        <f>IF( AND( Raw!CC75&lt;3.5, ( (10^($JI$2*Raw!CB75))*(Raw!BM75) )/( (10^($JI$2*Raw!CB75))*(Raw!BL75))&lt;0.9 ), (10^($JI$2*Raw!CB75))*(Raw!BM75) )</f>
        <v>5.5290441531203891</v>
      </c>
      <c r="JN74" s="68" t="str">
        <f t="shared" si="131"/>
        <v xml:space="preserve"> </v>
      </c>
      <c r="JO74" s="74">
        <f>IF( AND( Raw!CC75&lt;3.5, ( (10^($JN$2*Raw!CB75))*(Raw!BO75) )/( (10^($JN$2*Raw!CB75))*(Raw!BN75))&lt;0.5 ),(Raw!C75)/((Raw!CC75*1000)^(1/3)))</f>
        <v>427.84322288712355</v>
      </c>
      <c r="JP74" s="74">
        <f>IF( AND( Raw!CC75&lt;3.5, ( (10^($JN$2*Raw!CB75))*(Raw!BO75) )/( (10^($JN$2*Raw!CB75))*(Raw!BN75))&lt;0.5 ),(10^($JN$2*Raw!CB75))*(Raw!BN75))</f>
        <v>1.9233897881261808</v>
      </c>
      <c r="JQ74" s="74">
        <f>IF( AND( Raw!CC75&lt;3.5, ( (10^($JN$2*Raw!CB75))*(Raw!BO75) )/( (10^($JN$2*Raw!CB75))*(Raw!BN75))&lt;0.5 ),(10^($JN$2*Raw!CB75))*(Raw!BO75))</f>
        <v>0.28781680915961733</v>
      </c>
      <c r="JY74" s="76"/>
      <c r="KC74" s="76"/>
      <c r="KQ74">
        <f>Raw!CC75*1000</f>
        <v>940</v>
      </c>
      <c r="KR74">
        <f>Raw!N75</f>
        <v>3.38218501214955</v>
      </c>
      <c r="KS74">
        <f>(1/ABS(Raw!BL75))*2</f>
        <v>0.20319535852548834</v>
      </c>
      <c r="KU74">
        <f>Raw!CC75*1000</f>
        <v>940</v>
      </c>
      <c r="KV74">
        <f>Raw!N75</f>
        <v>3.38218501214955</v>
      </c>
      <c r="KW74">
        <f>MIN(1/ABS(Raw!BN75)/2,0.8)</f>
        <v>0.23473816129208813</v>
      </c>
      <c r="KY74">
        <f>Raw!CC75*1000</f>
        <v>940</v>
      </c>
      <c r="KZ74">
        <f>Raw!CP75</f>
        <v>4.08712122452161</v>
      </c>
      <c r="LA74">
        <f t="shared" si="110"/>
        <v>3.38218501214955</v>
      </c>
      <c r="NJ74" s="76"/>
      <c r="NV74" s="76"/>
      <c r="OH74" s="76"/>
      <c r="OT74" s="76"/>
      <c r="PF74" s="76"/>
      <c r="PR74" s="76"/>
      <c r="QD74" s="76"/>
      <c r="QP74" s="76"/>
      <c r="RB74" s="76"/>
      <c r="RN74" s="76"/>
      <c r="RZ74" s="76"/>
      <c r="SL74" s="76"/>
      <c r="SX74" s="76"/>
      <c r="TJ74" s="76"/>
      <c r="TV74" s="76"/>
      <c r="UF74">
        <f>IF(Raw!CC75&lt;3.5,Raw!C75)</f>
        <v>4191.0927784832202</v>
      </c>
      <c r="UK74" t="b">
        <f>IF(Raw!CC75&gt;7,Raw!C75)</f>
        <v>0</v>
      </c>
      <c r="UP74">
        <f>Raw!C75</f>
        <v>4191.0927784832202</v>
      </c>
      <c r="UU74" t="str">
        <f t="shared" si="144"/>
        <v xml:space="preserve"> </v>
      </c>
      <c r="UV74" t="b">
        <f>IF(AND(Raw!BL75&lt;$UU$3,Raw!BL75&gt;$UU$4),(Raw!C75)/((Raw!CC75*1000)^(1/3)))</f>
        <v>0</v>
      </c>
      <c r="UW74" t="b">
        <f>IF(AND(Raw!BL75&lt;$UU$3,Raw!BL75&gt;$UU$4),(10^($UU$2*Raw!CB75))*(Raw!D75))</f>
        <v>0</v>
      </c>
      <c r="UX74" t="b">
        <f>IF(AND(Raw!BL75&lt;$UU$3,Raw!BL75&gt;$UU$4),(10^($FM$2*Raw!CB75))*(Raw!E75))</f>
        <v>0</v>
      </c>
      <c r="UZ74">
        <f>Raw!C75</f>
        <v>4191.0927784832202</v>
      </c>
      <c r="VA74">
        <f>((LOG10(Raw!CC76))+ABS(LOG10(MIN(Raw!CC$3:$CC273)))+0.3)/5</f>
        <v>0.23501225267833997</v>
      </c>
      <c r="VB74">
        <f>Raw!BQ75</f>
        <v>1.8</v>
      </c>
      <c r="VE74">
        <f>(Raw!C75)/((Raw!CC75)^(1/2))</f>
        <v>4322.7821367693923</v>
      </c>
      <c r="VF74">
        <f>((LOG10(Raw!CC76))+ABS(LOG10(MIN(Raw!CC$3:$CC273)))+0.3)/5</f>
        <v>0.23501225267833997</v>
      </c>
      <c r="VG74">
        <f>Raw!BQ75</f>
        <v>1.8</v>
      </c>
      <c r="VK74">
        <f>(Raw!C75)/((Raw!CC75)^(1/2))</f>
        <v>4322.7821367693923</v>
      </c>
      <c r="VL74">
        <f>Raw!BZ75</f>
        <v>240.53469395637501</v>
      </c>
      <c r="VM74">
        <f>MIN(Raw!BL76/150,0.6)</f>
        <v>8.0844674299510005E-2</v>
      </c>
      <c r="VO74">
        <f>(Raw!C75)/((Raw!CC75)^(1/2))</f>
        <v>4322.7821367693923</v>
      </c>
      <c r="VP74">
        <f>Raw!BZ75</f>
        <v>240.53469395637501</v>
      </c>
      <c r="VQ74">
        <f>MIN(Raw!BN76/50,0.6)</f>
        <v>5.0250034967383596E-2</v>
      </c>
      <c r="VS74">
        <f>(Raw!C75)/((Raw!CC75)^(1/2))</f>
        <v>4322.7821367693923</v>
      </c>
      <c r="VT74">
        <f>Raw!BZ75</f>
        <v>240.53469395637501</v>
      </c>
      <c r="VU74">
        <f>(LOG10(Raw!AS76)-LOG10(MIN(Raw!AS$3:AS$200)) + 0.1)/10</f>
        <v>0.44309994483749071</v>
      </c>
      <c r="VW74">
        <f>Raw!CB75</f>
        <v>52.14</v>
      </c>
      <c r="VX74">
        <f>IF(ABS((Raw!BR75)-(Raw!CJ75))=343.0818,16.89,ABS((Raw!BR75)-(Raw!CJ75)))</f>
        <v>6.0939531440059795</v>
      </c>
      <c r="VY74">
        <f>(LOG10(Raw!C76)-LOG10(MIN(Raw!C$3:C$200)))/2</f>
        <v>0.46471002964249686</v>
      </c>
      <c r="WN74">
        <f t="shared" si="132"/>
        <v>14400</v>
      </c>
      <c r="WO74">
        <f t="shared" si="111"/>
        <v>0.52363340060269403</v>
      </c>
      <c r="WQ74">
        <f>Raw!BP75</f>
        <v>0.19800000000000001</v>
      </c>
      <c r="WR74">
        <f>Raw!BZ75</f>
        <v>240.53469395637501</v>
      </c>
      <c r="WT74">
        <f>Raw!N75</f>
        <v>3.38218501214955</v>
      </c>
      <c r="WU74">
        <f>Raw!CP75</f>
        <v>4.08712122452161</v>
      </c>
      <c r="WV74">
        <f t="shared" si="112"/>
        <v>0.70493621237205994</v>
      </c>
      <c r="WX74">
        <f>Raw!C75</f>
        <v>4191.0927784832202</v>
      </c>
      <c r="WY74">
        <f>Raw!BP75</f>
        <v>0.19800000000000001</v>
      </c>
      <c r="WZ74">
        <f>((LOG10(Raw!CC76))+ABS(LOG10(MIN(Raw!CC$3:$CC273)))+0.3)/5</f>
        <v>0.23501225267833997</v>
      </c>
      <c r="XD74">
        <f t="shared" si="133"/>
        <v>14400</v>
      </c>
      <c r="XE74">
        <f t="shared" si="113"/>
        <v>5.9010062708792548E-2</v>
      </c>
      <c r="XG74">
        <f>(Raw!C75)/((Raw!CC75)^(1/2))</f>
        <v>4322.7821367693923</v>
      </c>
      <c r="XH74">
        <f>Raw!BP75</f>
        <v>0.19800000000000001</v>
      </c>
      <c r="XL74">
        <f t="shared" si="134"/>
        <v>14400</v>
      </c>
      <c r="XM74">
        <f t="shared" si="114"/>
        <v>0.3110339542865988</v>
      </c>
      <c r="XR74">
        <f>Raw!CB75</f>
        <v>52.14</v>
      </c>
      <c r="XS74">
        <f>IF(ABS((Raw!BR75)-(Raw!CJ75))=343.0818,16.89,(Raw!BR75)-(Raw!CJ75))</f>
        <v>-6.0939531440059795</v>
      </c>
      <c r="XT74">
        <f>(LOG10(Raw!C76)-LOG10(MIN(Raw!C$3:C$200)))/2</f>
        <v>0.46471002964249686</v>
      </c>
      <c r="XW74">
        <f t="shared" si="135"/>
        <v>14400</v>
      </c>
      <c r="XX74">
        <f t="shared" si="115"/>
        <v>1.4437686405595775</v>
      </c>
      <c r="YC74">
        <v>4191.0927784832202</v>
      </c>
      <c r="YD74">
        <f>Raw!CC75</f>
        <v>0.94</v>
      </c>
      <c r="YE74">
        <f>((LOG10(Raw!CC76))+ABS(LOG10(MIN(Raw!CC$3:$CC273)))+0.3)/5</f>
        <v>0.23501225267833997</v>
      </c>
      <c r="YF74">
        <v>83.583087061759002</v>
      </c>
      <c r="YG74">
        <v>3.39062479796663</v>
      </c>
      <c r="YH74">
        <v>0.20317179827846399</v>
      </c>
      <c r="YI74">
        <v>1.5103494095900699E-2</v>
      </c>
      <c r="YJ74">
        <v>1.0867408179936E-3</v>
      </c>
      <c r="YT74">
        <v>4191.0927784832202</v>
      </c>
      <c r="YU74">
        <v>0.94</v>
      </c>
      <c r="YV74" s="79">
        <v>1.42738329028884E-8</v>
      </c>
      <c r="ZE74">
        <v>3055.43623730117</v>
      </c>
      <c r="ZF74">
        <v>5.7666768341280698E-2</v>
      </c>
      <c r="ZK74">
        <f t="shared" si="136"/>
        <v>14420</v>
      </c>
      <c r="ZL74" s="81">
        <f t="shared" si="116"/>
        <v>14619.57324333187</v>
      </c>
    </row>
    <row r="75" spans="1:688">
      <c r="A75" s="37">
        <f>Raw!CC76*1000</f>
        <v>150</v>
      </c>
      <c r="B75" s="37">
        <f>Raw!N76</f>
        <v>3.58225233381143</v>
      </c>
      <c r="C75" s="37">
        <f>Raw!O76</f>
        <v>0.454506232518611</v>
      </c>
      <c r="E75" s="37">
        <f>(Raw!C76)/((Raw!CC76*1000)^(1/2))</f>
        <v>223.96151423638591</v>
      </c>
      <c r="F75" s="37">
        <f>Raw!N76</f>
        <v>3.58225233381143</v>
      </c>
      <c r="G75" s="37">
        <f>Raw!O76</f>
        <v>0.454506232518611</v>
      </c>
      <c r="I75" s="37">
        <f>(Raw!C76)/((Raw!CC76*1000)^(1/3))</f>
        <v>516.2443025535365</v>
      </c>
      <c r="J75" s="37">
        <f>Raw!N76</f>
        <v>3.58225233381143</v>
      </c>
      <c r="K75" s="37">
        <f>Raw!O76</f>
        <v>0.454506232518611</v>
      </c>
      <c r="M75" s="39">
        <f>Raw!CC76*1000</f>
        <v>150</v>
      </c>
      <c r="N75" s="39">
        <f>1/(Raw!R76)</f>
        <v>5.2851612903225806</v>
      </c>
      <c r="O75" s="39">
        <f>IF(1/(Raw!R76-Raw!S76)-1/(Raw!R76+Raw!S76)&gt;0,1/(Raw!R76-Raw!S76)-1/(Raw!R76+Raw!S76),2)</f>
        <v>3.7246779026303578E-2</v>
      </c>
      <c r="Q75" s="39">
        <f>(Raw!C76)/((Raw!CC76*1000)^(1/2))</f>
        <v>223.96151423638591</v>
      </c>
      <c r="R75" s="39">
        <f>1/(Raw!R76)</f>
        <v>5.2851612903225806</v>
      </c>
      <c r="S75" s="39">
        <f>IF(1/(Raw!R76-Raw!S76)-1/(Raw!R76+Raw!S76)&gt;0,1/(Raw!R76-Raw!S76)-1/(Raw!R76+Raw!S76),2)</f>
        <v>3.7246779026303578E-2</v>
      </c>
      <c r="U75" s="39">
        <f>(Raw!C76)/((Raw!CC76*1000)^(1/3))</f>
        <v>516.2443025535365</v>
      </c>
      <c r="V75" s="39">
        <f>1/(Raw!R76)</f>
        <v>5.2851612903225806</v>
      </c>
      <c r="W75" s="39">
        <f>IF(1/(Raw!R76-Raw!S76)-1/(Raw!R76+Raw!S76)&gt;0,1/(Raw!R76-Raw!S76)-1/(Raw!R76+Raw!S76),2)</f>
        <v>3.7246779026303578E-2</v>
      </c>
      <c r="Y75" s="41">
        <f>Raw!CC76*1000</f>
        <v>150</v>
      </c>
      <c r="Z75" s="41">
        <f>1/(Raw!AB76)</f>
        <v>3.9384615384615387</v>
      </c>
      <c r="AA75" s="41">
        <f>IF(1/(Raw!AB76-Raw!AC76)-1/(Raw!AB76+Raw!AC76)&gt;0,1/(Raw!AB76-Raw!AC76)-1/(Raw!AB76+Raw!AC76),5)</f>
        <v>4.4472281942101901</v>
      </c>
      <c r="AC75" s="41">
        <f>(Raw!C76)/((Raw!CC76*1000)^(1/2))</f>
        <v>223.96151423638591</v>
      </c>
      <c r="AD75" s="41">
        <f>1/(Raw!AB76)</f>
        <v>3.9384615384615387</v>
      </c>
      <c r="AE75" s="41">
        <f>IF(1/(Raw!AB76-Raw!AC76)-1/(Raw!AB76+Raw!AC76)&gt;0,1/(Raw!AB76-Raw!AC76)-1/(Raw!AB76+Raw!AC76),5)</f>
        <v>4.4472281942101901</v>
      </c>
      <c r="AG75" s="41">
        <f>(Raw!C76)/((Raw!CC76*1000)^(1/3))</f>
        <v>516.2443025535365</v>
      </c>
      <c r="AH75" s="41">
        <f>1/(Raw!AB76)</f>
        <v>3.9384615384615387</v>
      </c>
      <c r="AI75" s="41">
        <f>IF(1/(Raw!AB76-Raw!AC76)-1/(Raw!AB76+Raw!AC76)&gt;0,1/(Raw!AB76-Raw!AC76)-1/(Raw!AB76+Raw!AC76),5)</f>
        <v>4.4472281942101901</v>
      </c>
      <c r="AK75" s="43">
        <f>Raw!CC76*1000</f>
        <v>150</v>
      </c>
      <c r="AL75" s="43">
        <f>Raw!BL76</f>
        <v>12.1267011449265</v>
      </c>
      <c r="AM75" s="43">
        <f>Raw!BM76</f>
        <v>7.9202273787072803</v>
      </c>
      <c r="AO75" s="43">
        <f>(Raw!C76)/((Raw!CC76*1000)^(1/2))</f>
        <v>223.96151423638591</v>
      </c>
      <c r="AP75" s="43">
        <f>Raw!BL76</f>
        <v>12.1267011449265</v>
      </c>
      <c r="AQ75" s="43">
        <f>Raw!BM76</f>
        <v>7.9202273787072803</v>
      </c>
      <c r="AS75" s="43">
        <f>(Raw!C76)/((Raw!CC76*1000)^(1/3))</f>
        <v>516.2443025535365</v>
      </c>
      <c r="AT75" s="43">
        <f>Raw!BL76</f>
        <v>12.1267011449265</v>
      </c>
      <c r="AU75" s="43">
        <f>Raw!BM76</f>
        <v>7.9202273787072803</v>
      </c>
      <c r="AW75" s="21">
        <f>Raw!CC76*1000</f>
        <v>150</v>
      </c>
      <c r="AX75" s="21">
        <f>Raw!BN76</f>
        <v>2.5125017483691798</v>
      </c>
      <c r="AY75" s="21">
        <f>Raw!BO76</f>
        <v>0.173787485264394</v>
      </c>
      <c r="BA75" s="21">
        <f>(Raw!C76)/((Raw!CC76*1000)^(1/2))</f>
        <v>223.96151423638591</v>
      </c>
      <c r="BB75" s="21">
        <f>Raw!BN76</f>
        <v>2.5125017483691798</v>
      </c>
      <c r="BC75" s="21">
        <f>Raw!BO76</f>
        <v>0.173787485264394</v>
      </c>
      <c r="BE75" s="21">
        <f>(Raw!C76)/((Raw!CC76*1000)^(1/3))</f>
        <v>516.2443025535365</v>
      </c>
      <c r="BF75" s="21">
        <f>Raw!BN76</f>
        <v>2.5125017483691798</v>
      </c>
      <c r="BG75" s="21">
        <f>Raw!BO76</f>
        <v>0.173787485264394</v>
      </c>
      <c r="BI75" s="46">
        <f>Raw!C76</f>
        <v>2742.9571595010798</v>
      </c>
      <c r="BJ75" s="46">
        <f>(Raw!C76)/(Raw!CG76)</f>
        <v>0.30757537110350747</v>
      </c>
      <c r="BK75" s="46"/>
      <c r="BM75" s="47">
        <f>Raw!CC76*1000</f>
        <v>150</v>
      </c>
      <c r="BN75" s="47">
        <f>(Raw!C76)/(Raw!CG76)</f>
        <v>0.30757537110350747</v>
      </c>
      <c r="BO75" s="47"/>
      <c r="BQ75" s="46">
        <f>(Raw!C76)/((Raw!CC76*1000)^(1/2))</f>
        <v>223.96151423638591</v>
      </c>
      <c r="BR75" s="47">
        <f>(Raw!C76)/(Raw!CG76)</f>
        <v>0.30757537110350747</v>
      </c>
      <c r="BS75" s="47"/>
      <c r="BU75" s="49">
        <f>(Raw!C76)/((Raw!CC76*1000)^(1/3))</f>
        <v>516.2443025535365</v>
      </c>
      <c r="BV75" s="49">
        <f>(Raw!C76)/(Raw!CG76)</f>
        <v>0.30757537110350747</v>
      </c>
      <c r="BW75" s="49"/>
      <c r="BY75" s="51">
        <f>Raw!C76</f>
        <v>2742.9571595010798</v>
      </c>
      <c r="BZ75" s="51">
        <f>Raw!BS76</f>
        <v>0.35799999999999998</v>
      </c>
      <c r="CA75" s="51"/>
      <c r="CG75" s="55"/>
      <c r="CH75" s="55" t="e">
        <f t="shared" si="137"/>
        <v>#N/A</v>
      </c>
      <c r="CI75" s="55" t="e">
        <f>CI3</f>
        <v>#N/A</v>
      </c>
      <c r="CK75" s="55"/>
      <c r="CL75" s="55" t="e">
        <f t="shared" si="138"/>
        <v>#N/A</v>
      </c>
      <c r="CM75" s="55" t="e">
        <f>CM3</f>
        <v>#N/A</v>
      </c>
      <c r="CO75" s="57"/>
      <c r="CP75" s="57" t="e">
        <f t="shared" si="139"/>
        <v>#N/A</v>
      </c>
      <c r="CQ75" s="57" t="e">
        <f>CQ3</f>
        <v>#N/A</v>
      </c>
      <c r="CS75" s="57"/>
      <c r="CT75" s="57" t="e">
        <f t="shared" si="140"/>
        <v>#N/A</v>
      </c>
      <c r="CU75" s="57" t="e">
        <f>CU3</f>
        <v>#N/A</v>
      </c>
      <c r="CW75" s="57"/>
      <c r="CX75" s="57" t="e">
        <f t="shared" si="141"/>
        <v>#N/A</v>
      </c>
      <c r="CY75" s="57" t="e">
        <f>CY3</f>
        <v>#N/A</v>
      </c>
      <c r="DA75" s="57"/>
      <c r="DB75" s="57" t="e">
        <f t="shared" si="142"/>
        <v>#N/A</v>
      </c>
      <c r="DC75" s="57" t="e">
        <f>DC3</f>
        <v>#N/A</v>
      </c>
      <c r="DE75" s="57"/>
      <c r="DF75" s="57" t="e">
        <f t="shared" si="143"/>
        <v>#N/A</v>
      </c>
      <c r="DG75" s="57" t="e">
        <f>DG3</f>
        <v>#N/A</v>
      </c>
      <c r="DI75" s="59">
        <f t="shared" si="117"/>
        <v>10960</v>
      </c>
      <c r="DJ75" s="59">
        <f t="shared" si="99"/>
        <v>9.8547786463948732</v>
      </c>
      <c r="DL75" s="25">
        <f t="shared" si="118"/>
        <v>10960</v>
      </c>
      <c r="DM75" s="25">
        <f t="shared" si="100"/>
        <v>11.231301518601272</v>
      </c>
      <c r="DO75" s="39">
        <f t="shared" si="101"/>
        <v>150</v>
      </c>
      <c r="DP75" s="39">
        <f t="shared" si="102"/>
        <v>5.2851612903225806</v>
      </c>
      <c r="DQ75" s="39">
        <f t="shared" si="103"/>
        <v>3.7246779026303578E-2</v>
      </c>
      <c r="DS75" s="39">
        <f t="shared" si="104"/>
        <v>223.96151423638591</v>
      </c>
      <c r="DT75" s="39">
        <f t="shared" si="105"/>
        <v>5.2851612903225806</v>
      </c>
      <c r="DU75" s="39">
        <f t="shared" si="106"/>
        <v>3.7246779026303578E-2</v>
      </c>
      <c r="DW75" s="39">
        <f t="shared" si="107"/>
        <v>516.2443025535365</v>
      </c>
      <c r="DX75" s="39">
        <f t="shared" si="108"/>
        <v>5.2851612903225806</v>
      </c>
      <c r="DY75" s="39">
        <f t="shared" si="109"/>
        <v>3.7246779026303578E-2</v>
      </c>
      <c r="EA75" s="61">
        <f>Raw!N76</f>
        <v>3.58225233381143</v>
      </c>
      <c r="EB75" s="61">
        <f>Raw!O76</f>
        <v>0.454506232518611</v>
      </c>
      <c r="EC75" s="61">
        <f>1/Raw!R76</f>
        <v>5.2851612903225806</v>
      </c>
      <c r="ED75" s="61">
        <f>1/(Raw!R76-Raw!S76)-1/(Raw!R76+Raw!S76)</f>
        <v>3.7246779026303578E-2</v>
      </c>
      <c r="EF75" s="62">
        <f>Raw!N76</f>
        <v>3.58225233381143</v>
      </c>
      <c r="EG75" s="61">
        <f>Raw!O76</f>
        <v>0.454506232518611</v>
      </c>
      <c r="EH75" s="61">
        <f>1/Raw!AB76</f>
        <v>3.9384615384615387</v>
      </c>
      <c r="EI75" s="61">
        <f>1/(Raw!AB76-Raw!AC76)-1/(Raw!AB76+Raw!AC76)</f>
        <v>4.4472281942101901</v>
      </c>
      <c r="EK75" s="37">
        <f>Raw!CB76</f>
        <v>43.512099999999997</v>
      </c>
      <c r="EL75" s="72">
        <f>(Raw!C76)/(Raw!CG76)</f>
        <v>0.30757537110350747</v>
      </c>
      <c r="EN75" s="37">
        <f>Raw!BS76</f>
        <v>0.35799999999999998</v>
      </c>
      <c r="EO75" s="72">
        <f>(Raw!C76)/(Raw!CG76)</f>
        <v>0.30757537110350747</v>
      </c>
      <c r="EQ75" s="64">
        <f>(Raw!C76)/((Raw!CC76*1000)^(1/3))</f>
        <v>516.2443025535365</v>
      </c>
      <c r="ER75" s="64">
        <f>Raw!BZ76</f>
        <v>586.16190481185902</v>
      </c>
      <c r="ET75" s="64">
        <f>Raw!BN76</f>
        <v>2.5125017483691798</v>
      </c>
      <c r="EU75" s="64">
        <f>Raw!BZ76</f>
        <v>586.16190481185902</v>
      </c>
      <c r="EW75" s="66">
        <f>Raw!AI76</f>
        <v>1.69881759067728E-2</v>
      </c>
      <c r="EX75" s="66">
        <f>Raw!BZ76</f>
        <v>586.16190481185902</v>
      </c>
      <c r="EZ75" s="73">
        <f>Raw!AI76</f>
        <v>1.69881759067728E-2</v>
      </c>
      <c r="FA75" s="66">
        <f>Raw!F76</f>
        <v>0.15147630818666999</v>
      </c>
      <c r="FB75" s="66">
        <f>Raw!G76</f>
        <v>4.0688701762281003E-2</v>
      </c>
      <c r="FD75" s="66">
        <f>(Raw!C76)/((Raw!CC76*1000)^(1/3))</f>
        <v>516.2443025535365</v>
      </c>
      <c r="FE75" s="66">
        <f>(Raw!BZ76)*(Raw!AI76)</f>
        <v>9.9578215487928752</v>
      </c>
      <c r="FG75" s="59">
        <f>Raw!CJ76</f>
        <v>60.549182713817501</v>
      </c>
      <c r="FH75" s="59">
        <f>Raw!BR76</f>
        <v>58.017000000000003</v>
      </c>
      <c r="FJ75" s="25">
        <f>Raw!CB76</f>
        <v>43.512099999999997</v>
      </c>
      <c r="FK75" s="25">
        <f>(Raw!BR76)-(Raw!CJ76)</f>
        <v>-2.5321827138174982</v>
      </c>
      <c r="FM75" s="68" t="str">
        <f t="shared" si="119"/>
        <v xml:space="preserve"> </v>
      </c>
      <c r="FN75" s="68">
        <f>(Raw!C76)/((Raw!CC76*1000)^(1/3))</f>
        <v>516.2443025535365</v>
      </c>
      <c r="FO75" s="68">
        <f>(10^($FM$2*Raw!CB76))*(Raw!D76)</f>
        <v>4.1566319266198172E-2</v>
      </c>
      <c r="FP75" s="68">
        <f>(10^($FM$2*Raw!CB76))*(Raw!E76)</f>
        <v>9.3121391628248184E-3</v>
      </c>
      <c r="FR75" s="68" t="str">
        <f t="shared" si="120"/>
        <v xml:space="preserve"> </v>
      </c>
      <c r="FS75" s="74">
        <f>(Raw!C76)/((Raw!CC76*1000)^(1/3))</f>
        <v>516.2443025535365</v>
      </c>
      <c r="FT75" s="68">
        <f>(10^($FR$2*Raw!CB76))*(Raw!F76)</f>
        <v>6.9126563753290252E-2</v>
      </c>
      <c r="FU75" s="68">
        <f>(10^($FR$2*Raw!CB76))*(Raw!G76)</f>
        <v>1.856838320183227E-2</v>
      </c>
      <c r="FW75" s="68" t="str">
        <f t="shared" si="121"/>
        <v xml:space="preserve"> </v>
      </c>
      <c r="FX75" s="74">
        <f>(Raw!C76)/((Raw!CC76*1000)^(1/3))</f>
        <v>516.2443025535365</v>
      </c>
      <c r="FY75" s="74">
        <f>(10^($FW$2*Raw!CB76))*(Raw!BJ76)</f>
        <v>2.89916803601208E-2</v>
      </c>
      <c r="FZ75" s="74">
        <f>(10^($FW$2*Raw!CB76))*(Raw!BK76)</f>
        <v>1.0448986240791077E-2</v>
      </c>
      <c r="GB75" s="68" t="str">
        <f t="shared" si="122"/>
        <v xml:space="preserve"> </v>
      </c>
      <c r="GC75" s="74">
        <f>IF(  ( (10^($FR$2*Raw!CB76))*(Raw!BM76) )/( (10^($FR$2*Raw!CB76))*(Raw!BL76))&lt;0.9,(Raw!C76)/((Raw!CC76*1000)^(1/3)) )</f>
        <v>516.2443025535365</v>
      </c>
      <c r="GD75" s="74">
        <f>IF(  ( (10^($FR$2*Raw!CB76))*(Raw!BM76) )/( (10^($FR$2*Raw!CB76))*(Raw!BL76))&lt;0.9, (10^($GB$2*Raw!CB76))*(Raw!BL76) )</f>
        <v>7.7334511361515883</v>
      </c>
      <c r="GE75" s="74">
        <f>IF( ( (10^($FR$2*Raw!CB76))*(Raw!BM76) )/( (10^($FR$2*Raw!CB76))*(Raw!BL76))&lt;0.9, (10^($FR$2*Raw!CB76))*(Raw!BM76) )</f>
        <v>3.614414091476676</v>
      </c>
      <c r="GG75" s="68" t="str">
        <f t="shared" si="123"/>
        <v xml:space="preserve"> </v>
      </c>
      <c r="GH75" s="74">
        <f>IF( ( (10^($GG$2*Raw!CB76))*(Raw!BO76) )/( (10^($GG$2*Raw!CB76))*(Raw!BN76))&lt;0.5,(Raw!C76)/((Raw!CC76*1000)^(1/3)))</f>
        <v>516.2443025535365</v>
      </c>
      <c r="GI75" s="74">
        <f>IF( ( (10^($GG$2*Raw!CB76))*(Raw!BO76) )/( (10^($GG$2*Raw!CB76))*(Raw!BN76))&lt;0.5,(10^($GG$2*Raw!CB76))*(Raw!BN76))</f>
        <v>1.2397841152290949</v>
      </c>
      <c r="GJ75" s="74">
        <f>IF( ( (10^($GG$2*Raw!CB76))*(Raw!BO76) )/( (10^($GG$2*Raw!CB76))*(Raw!BN76))&lt;0.5,(10^($GG$2*Raw!CB76))*(Raw!BO76))</f>
        <v>8.5754751731518863E-2</v>
      </c>
      <c r="GL75">
        <f>(Raw!C76)/((Raw!CC76*1000)^(1/3))</f>
        <v>516.2443025535365</v>
      </c>
      <c r="GM75" s="75">
        <f>Raw!U76</f>
        <v>0.19287109375</v>
      </c>
      <c r="GN75" s="75">
        <f>(LOG(Raw!CC76)+5)/25</f>
        <v>0.16704365036222726</v>
      </c>
      <c r="GO75">
        <f>(Raw!C76)/((Raw!CC76*1000)^(1/3))</f>
        <v>516.2443025535365</v>
      </c>
      <c r="GP75" s="75">
        <f>Raw!W76</f>
        <v>0.2197265625</v>
      </c>
      <c r="GR75">
        <f>(Raw!C76)/((Raw!CC76*1000)^(1/3))</f>
        <v>516.2443025535365</v>
      </c>
      <c r="GS75" s="75">
        <f>Raw!AE76</f>
        <v>0.2734375</v>
      </c>
      <c r="GU75">
        <f>(Raw!C76)/((Raw!CC76*1000)^(1/3))</f>
        <v>516.2443025535365</v>
      </c>
      <c r="GV75" s="75">
        <f>Raw!AG76</f>
        <v>0.33203125</v>
      </c>
      <c r="GX75">
        <f>(Raw!C76)/((Raw!CC76*1000)^(1/3))</f>
        <v>516.2443025535365</v>
      </c>
      <c r="GY75">
        <f>Raw!BQ76</f>
        <v>3.6</v>
      </c>
      <c r="HA75">
        <f>Raw!C76</f>
        <v>2742.9571595010798</v>
      </c>
      <c r="HB75" s="75">
        <f>Raw!U76</f>
        <v>0.19287109375</v>
      </c>
      <c r="HC75" s="4"/>
      <c r="HD75">
        <f>Raw!C76</f>
        <v>2742.9571595010798</v>
      </c>
      <c r="HE75" s="75">
        <f>Raw!W76</f>
        <v>0.2197265625</v>
      </c>
      <c r="HG75">
        <f>Raw!C76</f>
        <v>2742.9571595010798</v>
      </c>
      <c r="HH75" s="75">
        <f>Raw!AE76</f>
        <v>0.2734375</v>
      </c>
      <c r="HJ75">
        <f>Raw!C76</f>
        <v>2742.9571595010798</v>
      </c>
      <c r="HK75" s="75">
        <f>Raw!AG76</f>
        <v>0.33203125</v>
      </c>
      <c r="HM75">
        <f>Raw!C76</f>
        <v>2742.9571595010798</v>
      </c>
      <c r="HN75">
        <f>Raw!BQ76</f>
        <v>3.6</v>
      </c>
      <c r="HP75">
        <f>Raw!CC76*1000</f>
        <v>150</v>
      </c>
      <c r="HQ75">
        <f>Raw!N76</f>
        <v>3.58225233381143</v>
      </c>
      <c r="HR75">
        <f>MIN(ABS(Raw!CB76)/100,0.3)</f>
        <v>0.3</v>
      </c>
      <c r="HS75" t="str">
        <f>IF( Raw!CB76&gt;0,"@rgb(255,0,0)","@rgb(0,128,255)" )</f>
        <v>@rgb(255,0,0)</v>
      </c>
      <c r="HU75" t="str">
        <f t="shared" si="124"/>
        <v xml:space="preserve"> </v>
      </c>
      <c r="HV75" t="b">
        <f>IF(Raw!CC76&gt;7,(Raw!C76)/((Raw!CC76*1000)^(1/3)))</f>
        <v>0</v>
      </c>
      <c r="HW75" t="b">
        <f>IF(Raw!CC76&gt;7,(10^($FM$2*Raw!CB76))*(Raw!D76))</f>
        <v>0</v>
      </c>
      <c r="HX75" t="b">
        <f>IF(Raw!CC76&gt;7,(10^($HU$2*Raw!CB76))*(Raw!E76))</f>
        <v>0</v>
      </c>
      <c r="IA75" t="b">
        <f>IF(Raw!CC76&gt;7,(Raw!C76)/((Raw!CC76*1000)^(1/3)))</f>
        <v>0</v>
      </c>
      <c r="IB75" t="b">
        <f>IF(Raw!CC76&gt;7,(10^($HZ$2*Raw!CB76))*(Raw!F76))</f>
        <v>0</v>
      </c>
      <c r="IC75" t="b">
        <f>IF(Raw!CC76&gt;7,(10^($HZ$2*Raw!CB76))*(Raw!G76))</f>
        <v>0</v>
      </c>
      <c r="IF75" t="b">
        <f>IF(Raw!CC76&gt;7,(Raw!C76)/((Raw!CC76*1000)^(1/3)))</f>
        <v>0</v>
      </c>
      <c r="IG75" t="b">
        <f>IF(Raw!CC76&gt;7,(10^($IE$2*Raw!CB76))*(Raw!BJ76))</f>
        <v>0</v>
      </c>
      <c r="IH75" t="b">
        <f>IF(Raw!CC76&gt;7,(10^($IE$2*Raw!CB76))*(Raw!BK76))</f>
        <v>0</v>
      </c>
      <c r="IJ75" t="str">
        <f t="shared" si="125"/>
        <v xml:space="preserve"> </v>
      </c>
      <c r="IK75" t="b">
        <f>IF(Raw!CC76&gt;7,(Raw!C76)/((Raw!CC76*1000)^(1/3)))</f>
        <v>0</v>
      </c>
      <c r="IL75" t="b">
        <f>IF(Raw!CC76&gt;7,(10^($IJ$2*Raw!CB76))*(Raw!BL76))</f>
        <v>0</v>
      </c>
      <c r="IM75" t="b">
        <f>IF(Raw!CC76&gt;7,(10^($IJ$2*Raw!CB76))*(Raw!BM76))</f>
        <v>0</v>
      </c>
      <c r="IO75" t="str">
        <f t="shared" si="126"/>
        <v xml:space="preserve"> </v>
      </c>
      <c r="IP75" t="b">
        <f>IF(Raw!CC76&gt;7,(Raw!C76)/((Raw!CC76*1000)^(1/3)))</f>
        <v>0</v>
      </c>
      <c r="IQ75" t="b">
        <f>IF(Raw!CC76&gt;7,(10^($IO$2*Raw!CB76))*(Raw!BN76))</f>
        <v>0</v>
      </c>
      <c r="IR75" t="b">
        <f>IF(Raw!CC76&gt;7,(10^($IO$2*Raw!CB76))*(Raw!BO76))</f>
        <v>0</v>
      </c>
      <c r="IT75" s="68" t="str">
        <f t="shared" si="127"/>
        <v xml:space="preserve"> </v>
      </c>
      <c r="IU75" s="68">
        <f>IF(Raw!CC76&lt;3.5,(Raw!C76)/((Raw!CC76*1000)^(1/3)))</f>
        <v>516.2443025535365</v>
      </c>
      <c r="IV75" s="68">
        <f>IF(Raw!CC76&lt;3.5,(10^($IT$2*Raw!CB76))*(Raw!D76))</f>
        <v>4.2535285488867279E-2</v>
      </c>
      <c r="IW75" s="68">
        <f>IF(Raw!CC76&lt;3.5,(10^($IT$2*Raw!CB76))*(Raw!E76))</f>
        <v>9.5292175202272549E-3</v>
      </c>
      <c r="IY75" s="68" t="str">
        <f t="shared" si="128"/>
        <v xml:space="preserve"> </v>
      </c>
      <c r="IZ75" s="74">
        <f>IF(Raw!CC76&lt;3.5,(Raw!C76)/((Raw!CC76*1000)^(1/3)))</f>
        <v>516.2443025535365</v>
      </c>
      <c r="JA75" s="68">
        <f>IF(Raw!CC76&lt;3.5,(10^($IY$2*Raw!CB76))*(Raw!F76))</f>
        <v>7.1093248129757508E-2</v>
      </c>
      <c r="JB75" s="68">
        <f>IF(Raw!CC76&lt;3.5,(10^($IY$2*Raw!CB76))*(Raw!G76))</f>
        <v>1.9096662739487756E-2</v>
      </c>
      <c r="JD75" s="68" t="str">
        <f t="shared" si="129"/>
        <v xml:space="preserve"> </v>
      </c>
      <c r="JE75" s="74">
        <f>IF(Raw!CC76&lt;3.5,(Raw!C76)/((Raw!CC76*1000)^(1/3)))</f>
        <v>516.2443025535365</v>
      </c>
      <c r="JF75" s="74">
        <f>IF(Raw!CC76&lt;3.5,(10^($JD$2*Raw!CB76))*(Raw!BJ76))</f>
        <v>2.6919961462073139E-2</v>
      </c>
      <c r="JG75" s="74">
        <f>IF(Raw!CC76&lt;3.5,(10^($JD$2*Raw!CB76))*(Raw!BK76))</f>
        <v>9.7023112639841556E-3</v>
      </c>
      <c r="JI75" s="68" t="str">
        <f t="shared" si="130"/>
        <v xml:space="preserve"> </v>
      </c>
      <c r="JJ75" s="74">
        <f>IF( AND( Raw!CC76&lt;3.5, ( (10^($JI$2*Raw!CB76))*(Raw!BM76) )/( (10^($JI$2*Raw!CB76))*(Raw!BL76))&lt;0.9 ),(Raw!C76)/((Raw!CC76*1000)^(1/3)) )</f>
        <v>516.2443025535365</v>
      </c>
      <c r="JK75" s="74">
        <f>IF( AND( Raw!CC76&lt;3.5, ( (10^($JI$2*Raw!CB76))*(Raw!BM76) )/( (10^($JI$2*Raw!CB76))*(Raw!BL76))&lt;0.9 ), (10^($JI$2*Raw!CB76))*(Raw!BL76) )</f>
        <v>9.8356345938490577</v>
      </c>
      <c r="JL75" s="74">
        <f>IF( AND( Raw!CC76&lt;3.5, ( (10^($JI$2*Raw!CB76))*(Raw!BM76) )/( (10^($JI$2*Raw!CB76))*(Raw!BL76))&lt;0.9 ), (10^($JI$2*Raw!CB76))*(Raw!BM76) )</f>
        <v>6.4238791297133035</v>
      </c>
      <c r="JN75" s="68" t="str">
        <f t="shared" si="131"/>
        <v xml:space="preserve"> </v>
      </c>
      <c r="JO75" s="74">
        <f>IF( AND( Raw!CC76&lt;3.5, ( (10^($JN$2*Raw!CB76))*(Raw!BO76) )/( (10^($JN$2*Raw!CB76))*(Raw!BN76))&lt;0.5 ),(Raw!C76)/((Raw!CC76*1000)^(1/3)))</f>
        <v>516.2443025535365</v>
      </c>
      <c r="JP75" s="74">
        <f>IF( AND( Raw!CC76&lt;3.5, ( (10^($JN$2*Raw!CB76))*(Raw!BO76) )/( (10^($JN$2*Raw!CB76))*(Raw!BN76))&lt;0.5 ),(10^($JN$2*Raw!CB76))*(Raw!BN76))</f>
        <v>2.3073904331727721</v>
      </c>
      <c r="JQ75" s="74">
        <f>IF( AND( Raw!CC76&lt;3.5, ( (10^($JN$2*Raw!CB76))*(Raw!BO76) )/( (10^($JN$2*Raw!CB76))*(Raw!BN76))&lt;0.5 ),(10^($JN$2*Raw!CB76))*(Raw!BO76))</f>
        <v>0.15960012014498934</v>
      </c>
      <c r="KQ75">
        <f>Raw!CC76*1000</f>
        <v>150</v>
      </c>
      <c r="KR75">
        <f>Raw!N76</f>
        <v>3.58225233381143</v>
      </c>
      <c r="KS75">
        <f>(1/ABS(Raw!BL76))*2</f>
        <v>0.16492531448560918</v>
      </c>
      <c r="KU75">
        <f>Raw!CC76*1000</f>
        <v>150</v>
      </c>
      <c r="KV75">
        <f>Raw!N76</f>
        <v>3.58225233381143</v>
      </c>
      <c r="KW75">
        <f>MIN(1/ABS(Raw!BN76)/2,0.8)</f>
        <v>0.19900483664321472</v>
      </c>
      <c r="KY75">
        <f>Raw!CC76*1000</f>
        <v>150</v>
      </c>
      <c r="KZ75">
        <f>Raw!CP76</f>
        <v>4.1725325387133001</v>
      </c>
      <c r="LA75">
        <f t="shared" si="110"/>
        <v>3.58225233381143</v>
      </c>
      <c r="NJ75" s="76"/>
      <c r="NV75" s="76"/>
      <c r="OH75" s="76"/>
      <c r="OT75" s="76"/>
      <c r="PF75" s="76"/>
      <c r="PR75" s="76"/>
      <c r="QD75" s="76"/>
      <c r="QP75" s="76"/>
      <c r="RB75" s="76"/>
      <c r="RN75" s="76"/>
      <c r="RZ75" s="76"/>
      <c r="SL75" s="76"/>
      <c r="SX75" s="76"/>
      <c r="TJ75" s="76"/>
      <c r="TV75" s="76"/>
      <c r="UF75">
        <f>IF(Raw!CC76&lt;3.5,Raw!C76)</f>
        <v>2742.9571595010798</v>
      </c>
      <c r="UG75" s="82"/>
      <c r="UK75" t="b">
        <f>IF(Raw!CC76&gt;7,Raw!C76)</f>
        <v>0</v>
      </c>
      <c r="UP75">
        <f>Raw!C76</f>
        <v>2742.9571595010798</v>
      </c>
      <c r="UU75" t="str">
        <f t="shared" si="144"/>
        <v xml:space="preserve"> </v>
      </c>
      <c r="UV75" t="b">
        <f>IF(AND(Raw!BL76&lt;$UU$3,Raw!BL76&gt;$UU$4),(Raw!C76)/((Raw!CC76*1000)^(1/3)))</f>
        <v>0</v>
      </c>
      <c r="UW75" t="b">
        <f>IF(AND(Raw!BL76&lt;$UU$3,Raw!BL76&gt;$UU$4),(10^($UU$2*Raw!CB76))*(Raw!D76))</f>
        <v>0</v>
      </c>
      <c r="UX75" t="b">
        <f>IF(AND(Raw!BL76&lt;$UU$3,Raw!BL76&gt;$UU$4),(10^($FM$2*Raw!CB76))*(Raw!E76))</f>
        <v>0</v>
      </c>
      <c r="UZ75">
        <f>Raw!C76</f>
        <v>2742.9571595010798</v>
      </c>
      <c r="VA75">
        <f>((LOG10(Raw!CC77))+ABS(LOG10(MIN(Raw!CC$3:$CC274)))+0.3)/5</f>
        <v>0.19064250275506872</v>
      </c>
      <c r="VB75">
        <f>Raw!BQ76</f>
        <v>3.6</v>
      </c>
      <c r="VE75">
        <f>(Raw!C76)/((Raw!CC76)^(1/2))</f>
        <v>7082.2849320720552</v>
      </c>
      <c r="VF75">
        <f>((LOG10(Raw!CC77))+ABS(LOG10(MIN(Raw!CC$3:$CC274)))+0.3)/5</f>
        <v>0.19064250275506872</v>
      </c>
      <c r="VG75">
        <f>Raw!BQ76</f>
        <v>3.6</v>
      </c>
      <c r="VK75">
        <f>(Raw!C76)/((Raw!CC76)^(1/2))</f>
        <v>7082.2849320720552</v>
      </c>
      <c r="VL75">
        <f>Raw!BZ76</f>
        <v>586.16190481185902</v>
      </c>
      <c r="VM75">
        <f>MIN(Raw!BL77/150,0.6)</f>
        <v>0.11308249020495199</v>
      </c>
      <c r="VO75">
        <f>(Raw!C76)/((Raw!CC76)^(1/2))</f>
        <v>7082.2849320720552</v>
      </c>
      <c r="VP75">
        <f>Raw!BZ76</f>
        <v>586.16190481185902</v>
      </c>
      <c r="VQ75">
        <f>MIN(Raw!BN77/50,0.6)</f>
        <v>9.48285350936518E-2</v>
      </c>
      <c r="VS75">
        <f>(Raw!C76)/((Raw!CC76)^(1/2))</f>
        <v>7082.2849320720552</v>
      </c>
      <c r="VT75">
        <f>Raw!BZ76</f>
        <v>586.16190481185902</v>
      </c>
      <c r="VU75">
        <f>(LOG10(Raw!AS77)-LOG10(MIN(Raw!AS$3:AS$200)) + 0.1)/10</f>
        <v>0.30548524745282829</v>
      </c>
      <c r="VW75">
        <f>Raw!CB76</f>
        <v>43.512099999999997</v>
      </c>
      <c r="VX75">
        <f>IF(ABS((Raw!BR76)-(Raw!CJ76))=343.0818,16.89,ABS((Raw!BR76)-(Raw!CJ76)))</f>
        <v>2.5321827138174982</v>
      </c>
      <c r="VY75">
        <f>(LOG10(Raw!C77)-LOG10(MIN(Raw!C$3:C$200)))/2</f>
        <v>0.3243874320791631</v>
      </c>
      <c r="WN75">
        <f t="shared" si="132"/>
        <v>14600</v>
      </c>
      <c r="WO75">
        <f t="shared" si="111"/>
        <v>0.52262762811748409</v>
      </c>
      <c r="WQ75">
        <f>Raw!BP76</f>
        <v>0.21</v>
      </c>
      <c r="WR75">
        <f>Raw!BZ76</f>
        <v>586.16190481185902</v>
      </c>
      <c r="WT75">
        <f>Raw!N76</f>
        <v>3.58225233381143</v>
      </c>
      <c r="WU75">
        <f>Raw!CP76</f>
        <v>4.1725325387133001</v>
      </c>
      <c r="WV75">
        <f t="shared" si="112"/>
        <v>0.59028020490187005</v>
      </c>
      <c r="WX75">
        <f>Raw!C76</f>
        <v>2742.9571595010798</v>
      </c>
      <c r="WY75">
        <f>Raw!BP76</f>
        <v>0.21</v>
      </c>
      <c r="WZ75">
        <f>((LOG10(Raw!CC77))+ABS(LOG10(MIN(Raw!CC$3:$CC274)))+0.3)/5</f>
        <v>0.19064250275506872</v>
      </c>
      <c r="XD75">
        <f t="shared" si="133"/>
        <v>14600</v>
      </c>
      <c r="XE75">
        <f t="shared" si="113"/>
        <v>5.9010046708190558E-2</v>
      </c>
      <c r="XG75">
        <f>(Raw!C76)/((Raw!CC76)^(1/2))</f>
        <v>7082.2849320720552</v>
      </c>
      <c r="XH75">
        <f>Raw!BP76</f>
        <v>0.21</v>
      </c>
      <c r="XL75">
        <f t="shared" si="134"/>
        <v>14600</v>
      </c>
      <c r="XM75">
        <f t="shared" si="114"/>
        <v>0.31081588163257495</v>
      </c>
      <c r="XR75">
        <f>Raw!CB76</f>
        <v>43.512099999999997</v>
      </c>
      <c r="XS75">
        <f>IF(ABS((Raw!BR76)-(Raw!CJ76))=343.0818,16.89,(Raw!BR76)-(Raw!CJ76))</f>
        <v>-2.5321827138174982</v>
      </c>
      <c r="XT75">
        <f>(LOG10(Raw!C77)-LOG10(MIN(Raw!C$3:C$200)))/2</f>
        <v>0.3243874320791631</v>
      </c>
      <c r="XW75">
        <f t="shared" si="135"/>
        <v>14600</v>
      </c>
      <c r="XX75">
        <f t="shared" si="115"/>
        <v>1.4265309939644946</v>
      </c>
      <c r="YC75">
        <v>2742.9571595010798</v>
      </c>
      <c r="YD75">
        <f>Raw!CC76</f>
        <v>0.15</v>
      </c>
      <c r="YE75">
        <f>((LOG10(Raw!CC77))+ABS(LOG10(MIN(Raw!CC$3:$CC274)))+0.3)/5</f>
        <v>0.19064250275506872</v>
      </c>
      <c r="YF75">
        <v>9.2593272398867192</v>
      </c>
      <c r="YG75">
        <v>1.1215747822843001</v>
      </c>
      <c r="YH75">
        <v>0.16946993556471601</v>
      </c>
      <c r="YI75">
        <v>2.80710302221957E-2</v>
      </c>
      <c r="YJ75">
        <v>4.0946995031213903E-3</v>
      </c>
      <c r="YM75" s="10"/>
      <c r="YT75">
        <v>2742.9571595010798</v>
      </c>
      <c r="YU75">
        <v>0.15</v>
      </c>
      <c r="YV75" s="79">
        <v>1.9830364144706099E-9</v>
      </c>
      <c r="ZE75">
        <v>3055.43623730117</v>
      </c>
      <c r="ZF75">
        <v>6.9764960871713105E-2</v>
      </c>
      <c r="ZK75">
        <f t="shared" si="136"/>
        <v>14620</v>
      </c>
      <c r="ZL75" s="81">
        <f t="shared" si="116"/>
        <v>14685.964933646868</v>
      </c>
    </row>
    <row r="76" spans="1:688">
      <c r="A76" s="37">
        <f>Raw!CC77*1000</f>
        <v>90</v>
      </c>
      <c r="B76" s="37">
        <f>Raw!N77</f>
        <v>3.0625887981598701</v>
      </c>
      <c r="C76" s="37">
        <f>Raw!O77</f>
        <v>0.25710908363505802</v>
      </c>
      <c r="E76" s="37">
        <f>(Raw!C77)/((Raw!CC77*1000)^(1/2))</f>
        <v>151.5139340750768</v>
      </c>
      <c r="F76" s="37">
        <f>Raw!N77</f>
        <v>3.0625887981598701</v>
      </c>
      <c r="G76" s="37">
        <f>Raw!O77</f>
        <v>0.25710908363505802</v>
      </c>
      <c r="I76" s="37">
        <f>(Raw!C77)/((Raw!CC77*1000)^(1/3))</f>
        <v>320.744826249803</v>
      </c>
      <c r="J76" s="37">
        <f>Raw!N77</f>
        <v>3.0625887981598701</v>
      </c>
      <c r="K76" s="37">
        <f>Raw!O77</f>
        <v>0.25710908363505802</v>
      </c>
      <c r="M76" s="39">
        <f>Raw!CC77*1000</f>
        <v>90</v>
      </c>
      <c r="N76" s="39">
        <f>1/(Raw!R77)</f>
        <v>3.103030303030303</v>
      </c>
      <c r="O76" s="39">
        <f>IF(1/(Raw!R77-Raw!S77)-1/(Raw!R77+Raw!S77)&gt;0,1/(Raw!R77-Raw!S77)-1/(Raw!R77+Raw!S77),2)</f>
        <v>1.5969013081440497E-2</v>
      </c>
      <c r="Q76" s="39">
        <f>(Raw!C77)/((Raw!CC77*1000)^(1/2))</f>
        <v>151.5139340750768</v>
      </c>
      <c r="R76" s="39">
        <f>1/(Raw!R77)</f>
        <v>3.103030303030303</v>
      </c>
      <c r="S76" s="39">
        <f>IF(1/(Raw!R77-Raw!S77)-1/(Raw!R77+Raw!S77)&gt;0,1/(Raw!R77-Raw!S77)-1/(Raw!R77+Raw!S77),2)</f>
        <v>1.5969013081440497E-2</v>
      </c>
      <c r="U76" s="39">
        <f>(Raw!C77)/((Raw!CC77*1000)^(1/3))</f>
        <v>320.744826249803</v>
      </c>
      <c r="V76" s="39">
        <f>1/(Raw!R77)</f>
        <v>3.103030303030303</v>
      </c>
      <c r="W76" s="39">
        <f>IF(1/(Raw!R77-Raw!S77)-1/(Raw!R77+Raw!S77)&gt;0,1/(Raw!R77-Raw!S77)-1/(Raw!R77+Raw!S77),2)</f>
        <v>1.5969013081440497E-2</v>
      </c>
      <c r="Y76" s="41">
        <f>Raw!CC77*1000</f>
        <v>90</v>
      </c>
      <c r="Z76" s="41">
        <f>1/(Raw!AB77)</f>
        <v>2.56</v>
      </c>
      <c r="AA76" s="41">
        <f>IF(1/(Raw!AB77-Raw!AC77)-1/(Raw!AB77+Raw!AC77)&gt;0,1/(Raw!AB77-Raw!AC77)-1/(Raw!AB77+Raw!AC77),5)</f>
        <v>0.26982024743437139</v>
      </c>
      <c r="AC76" s="41">
        <f>(Raw!C77)/((Raw!CC77*1000)^(1/2))</f>
        <v>151.5139340750768</v>
      </c>
      <c r="AD76" s="41">
        <f>1/(Raw!AB77)</f>
        <v>2.56</v>
      </c>
      <c r="AE76" s="41">
        <f>IF(1/(Raw!AB77-Raw!AC77)-1/(Raw!AB77+Raw!AC77)&gt;0,1/(Raw!AB77-Raw!AC77)-1/(Raw!AB77+Raw!AC77),5)</f>
        <v>0.26982024743437139</v>
      </c>
      <c r="AG76" s="41">
        <f>(Raw!C77)/((Raw!CC77*1000)^(1/3))</f>
        <v>320.744826249803</v>
      </c>
      <c r="AH76" s="41">
        <f>1/(Raw!AB77)</f>
        <v>2.56</v>
      </c>
      <c r="AI76" s="41">
        <f>IF(1/(Raw!AB77-Raw!AC77)-1/(Raw!AB77+Raw!AC77)&gt;0,1/(Raw!AB77-Raw!AC77)-1/(Raw!AB77+Raw!AC77),5)</f>
        <v>0.26982024743437139</v>
      </c>
      <c r="AK76" s="43">
        <f>Raw!CC77*1000</f>
        <v>90</v>
      </c>
      <c r="AL76" s="43">
        <f>Raw!BL77</f>
        <v>16.962373530742799</v>
      </c>
      <c r="AM76" s="43">
        <f>Raw!BM77</f>
        <v>10.268351689069</v>
      </c>
      <c r="AO76" s="43">
        <f>(Raw!C77)/((Raw!CC77*1000)^(1/2))</f>
        <v>151.5139340750768</v>
      </c>
      <c r="AP76" s="43">
        <f>Raw!BL77</f>
        <v>16.962373530742799</v>
      </c>
      <c r="AQ76" s="43">
        <f>Raw!BM77</f>
        <v>10.268351689069</v>
      </c>
      <c r="AS76" s="43">
        <f>(Raw!C77)/((Raw!CC77*1000)^(1/3))</f>
        <v>320.744826249803</v>
      </c>
      <c r="AT76" s="43">
        <f>Raw!BL77</f>
        <v>16.962373530742799</v>
      </c>
      <c r="AU76" s="43">
        <f>Raw!BM77</f>
        <v>10.268351689069</v>
      </c>
      <c r="AW76" s="21">
        <f>Raw!CC77*1000</f>
        <v>90</v>
      </c>
      <c r="AX76" s="21">
        <f>Raw!BN77</f>
        <v>4.7414267546825899</v>
      </c>
      <c r="AY76" s="21">
        <f>Raw!BO77</f>
        <v>4.89997425110444E-2</v>
      </c>
      <c r="BA76" s="21">
        <f>(Raw!C77)/((Raw!CC77*1000)^(1/2))</f>
        <v>151.5139340750768</v>
      </c>
      <c r="BB76" s="21">
        <f>Raw!BN77</f>
        <v>4.7414267546825899</v>
      </c>
      <c r="BC76" s="21">
        <f>Raw!BO77</f>
        <v>4.89997425110444E-2</v>
      </c>
      <c r="BE76" s="21">
        <f>(Raw!C77)/((Raw!CC77*1000)^(1/3))</f>
        <v>320.744826249803</v>
      </c>
      <c r="BF76" s="21">
        <f>Raw!BN77</f>
        <v>4.7414267546825899</v>
      </c>
      <c r="BG76" s="21">
        <f>Raw!BO77</f>
        <v>4.89997425110444E-2</v>
      </c>
      <c r="BI76" s="46">
        <f>Raw!C77</f>
        <v>1437.38738678952</v>
      </c>
      <c r="BJ76" s="46">
        <f>(Raw!C77)/(Raw!CG77)</f>
        <v>0.31716403062434245</v>
      </c>
      <c r="BK76" s="46"/>
      <c r="BM76" s="47">
        <f>Raw!CC77*1000</f>
        <v>90</v>
      </c>
      <c r="BN76" s="47">
        <f>(Raw!C77)/(Raw!CG77)</f>
        <v>0.31716403062434245</v>
      </c>
      <c r="BO76" s="47"/>
      <c r="BQ76" s="46">
        <f>(Raw!C77)/((Raw!CC77*1000)^(1/2))</f>
        <v>151.5139340750768</v>
      </c>
      <c r="BR76" s="47">
        <f>(Raw!C77)/(Raw!CG77)</f>
        <v>0.31716403062434245</v>
      </c>
      <c r="BS76" s="47"/>
      <c r="BU76" s="49">
        <f>(Raw!C77)/((Raw!CC77*1000)^(1/3))</f>
        <v>320.744826249803</v>
      </c>
      <c r="BV76" s="49">
        <f>(Raw!C77)/(Raw!CG77)</f>
        <v>0.31716403062434245</v>
      </c>
      <c r="BW76" s="49"/>
      <c r="BY76" s="51">
        <f>Raw!C77</f>
        <v>1437.38738678952</v>
      </c>
      <c r="BZ76" s="51">
        <f>Raw!BS77</f>
        <v>0.33</v>
      </c>
      <c r="CA76" s="51"/>
      <c r="CG76" s="55"/>
      <c r="CH76" s="55" t="e">
        <f t="shared" si="137"/>
        <v>#N/A</v>
      </c>
      <c r="CI76" s="55" t="e">
        <f>CI3</f>
        <v>#N/A</v>
      </c>
      <c r="CK76" s="55"/>
      <c r="CL76" s="55" t="e">
        <f t="shared" si="138"/>
        <v>#N/A</v>
      </c>
      <c r="CM76" s="55" t="e">
        <f>CM3</f>
        <v>#N/A</v>
      </c>
      <c r="CO76" s="57"/>
      <c r="CP76" s="57" t="e">
        <f t="shared" si="139"/>
        <v>#N/A</v>
      </c>
      <c r="CQ76" s="57" t="e">
        <f>CQ3</f>
        <v>#N/A</v>
      </c>
      <c r="CS76" s="57"/>
      <c r="CT76" s="57" t="e">
        <f t="shared" si="140"/>
        <v>#N/A</v>
      </c>
      <c r="CU76" s="57" t="e">
        <f>CU3</f>
        <v>#N/A</v>
      </c>
      <c r="CW76" s="57"/>
      <c r="CX76" s="57" t="e">
        <f t="shared" si="141"/>
        <v>#N/A</v>
      </c>
      <c r="CY76" s="57" t="e">
        <f>CY3</f>
        <v>#N/A</v>
      </c>
      <c r="DA76" s="57"/>
      <c r="DB76" s="57" t="e">
        <f t="shared" si="142"/>
        <v>#N/A</v>
      </c>
      <c r="DC76" s="57" t="e">
        <f>DC3</f>
        <v>#N/A</v>
      </c>
      <c r="DE76" s="57"/>
      <c r="DF76" s="57" t="e">
        <f t="shared" si="143"/>
        <v>#N/A</v>
      </c>
      <c r="DG76" s="57" t="e">
        <f>DG3</f>
        <v>#N/A</v>
      </c>
      <c r="DI76" s="59">
        <f t="shared" si="117"/>
        <v>11110</v>
      </c>
      <c r="DJ76" s="59">
        <f t="shared" si="99"/>
        <v>9.8949679123271093</v>
      </c>
      <c r="DL76" s="25">
        <f t="shared" si="118"/>
        <v>11110</v>
      </c>
      <c r="DM76" s="25">
        <f t="shared" si="100"/>
        <v>11.268239106616242</v>
      </c>
      <c r="DO76" s="39">
        <f t="shared" si="101"/>
        <v>90</v>
      </c>
      <c r="DP76" s="39">
        <f t="shared" si="102"/>
        <v>3.103030303030303</v>
      </c>
      <c r="DQ76" s="39">
        <f t="shared" si="103"/>
        <v>1.5969013081440497E-2</v>
      </c>
      <c r="DS76" s="39">
        <f t="shared" si="104"/>
        <v>151.5139340750768</v>
      </c>
      <c r="DT76" s="39">
        <f t="shared" si="105"/>
        <v>3.103030303030303</v>
      </c>
      <c r="DU76" s="39">
        <f t="shared" si="106"/>
        <v>1.5969013081440497E-2</v>
      </c>
      <c r="DW76" s="39">
        <f t="shared" si="107"/>
        <v>320.744826249803</v>
      </c>
      <c r="DX76" s="39">
        <f t="shared" si="108"/>
        <v>3.103030303030303</v>
      </c>
      <c r="DY76" s="39">
        <f t="shared" si="109"/>
        <v>1.5969013081440497E-2</v>
      </c>
      <c r="EA76" s="61">
        <f>Raw!N77</f>
        <v>3.0625887981598701</v>
      </c>
      <c r="EB76" s="61">
        <f>Raw!O77</f>
        <v>0.25710908363505802</v>
      </c>
      <c r="EC76" s="61">
        <f>1/Raw!R77</f>
        <v>3.103030303030303</v>
      </c>
      <c r="ED76" s="61">
        <f>1/(Raw!R77-Raw!S77)-1/(Raw!R77+Raw!S77)</f>
        <v>1.5969013081440497E-2</v>
      </c>
      <c r="EF76" s="62">
        <f>Raw!N77</f>
        <v>3.0625887981598701</v>
      </c>
      <c r="EG76" s="61">
        <f>Raw!O77</f>
        <v>0.25710908363505802</v>
      </c>
      <c r="EH76" s="61">
        <f>1/Raw!AB77</f>
        <v>2.56</v>
      </c>
      <c r="EI76" s="61">
        <f>1/(Raw!AB77-Raw!AC77)-1/(Raw!AB77+Raw!AC77)</f>
        <v>0.26982024743437139</v>
      </c>
      <c r="EK76" s="37">
        <f>Raw!CB77</f>
        <v>-0.64959999999999996</v>
      </c>
      <c r="EL76" s="72">
        <f>(Raw!C77)/(Raw!CG77)</f>
        <v>0.31716403062434245</v>
      </c>
      <c r="EN76" s="37">
        <f>Raw!BS77</f>
        <v>0.33</v>
      </c>
      <c r="EO76" s="72">
        <f>(Raw!C77)/(Raw!CG77)</f>
        <v>0.31716403062434245</v>
      </c>
      <c r="EQ76" s="64">
        <f>(Raw!C77)/((Raw!CC77*1000)^(1/3))</f>
        <v>320.744826249803</v>
      </c>
      <c r="ER76" s="64">
        <f>Raw!BZ77</f>
        <v>379.33994150161698</v>
      </c>
      <c r="ET76" s="64">
        <f>Raw!BN77</f>
        <v>4.7414267546825899</v>
      </c>
      <c r="EU76" s="64">
        <f>Raw!BZ77</f>
        <v>379.33994150161698</v>
      </c>
      <c r="EW76" s="66">
        <f>Raw!AI77</f>
        <v>3.7552641924108502E-3</v>
      </c>
      <c r="EX76" s="66">
        <f>Raw!BZ77</f>
        <v>379.33994150161698</v>
      </c>
      <c r="EZ76" s="73">
        <f>Raw!AI77</f>
        <v>3.7552641924108502E-3</v>
      </c>
      <c r="FA76" s="66">
        <f>Raw!F77</f>
        <v>0.197401104461254</v>
      </c>
      <c r="FB76" s="66">
        <f>Raw!G77</f>
        <v>2.6706932921944E-2</v>
      </c>
      <c r="FD76" s="66">
        <f>(Raw!C77)/((Raw!CC77*1000)^(1/3))</f>
        <v>320.744826249803</v>
      </c>
      <c r="FE76" s="66">
        <f>(Raw!BZ77)*(Raw!AI77)</f>
        <v>1.4245216990722489</v>
      </c>
      <c r="FG76" s="59">
        <f>Raw!CJ77</f>
        <v>190.11856408831699</v>
      </c>
      <c r="FH76" s="59">
        <f>Raw!BR77</f>
        <v>181.727</v>
      </c>
      <c r="FJ76" s="25">
        <f>Raw!CB77</f>
        <v>-0.64959999999999996</v>
      </c>
      <c r="FK76" s="25">
        <f>(Raw!BR77)-(Raw!CJ77)</f>
        <v>-8.3915640883169829</v>
      </c>
      <c r="FM76" s="68" t="str">
        <f t="shared" si="119"/>
        <v xml:space="preserve"> </v>
      </c>
      <c r="FN76" s="68">
        <f>(Raw!C77)/((Raw!CC77*1000)^(1/3))</f>
        <v>320.744826249803</v>
      </c>
      <c r="FO76" s="68">
        <f>(10^($FM$2*Raw!CB77))*(Raw!D77)</f>
        <v>0.14017350088007657</v>
      </c>
      <c r="FP76" s="68">
        <f>(10^($FM$2*Raw!CB77))*(Raw!E77)</f>
        <v>1.3510172679468751E-2</v>
      </c>
      <c r="FR76" s="68" t="str">
        <f t="shared" si="120"/>
        <v xml:space="preserve"> </v>
      </c>
      <c r="FS76" s="74">
        <f>(Raw!C77)/((Raw!CC77*1000)^(1/3))</f>
        <v>320.744826249803</v>
      </c>
      <c r="FT76" s="68">
        <f>(10^($FR$2*Raw!CB77))*(Raw!F77)</f>
        <v>0.19972661713827286</v>
      </c>
      <c r="FU76" s="68">
        <f>(10^($FR$2*Raw!CB77))*(Raw!G77)</f>
        <v>2.702155786410821E-2</v>
      </c>
      <c r="FW76" s="68" t="str">
        <f t="shared" si="121"/>
        <v xml:space="preserve"> </v>
      </c>
      <c r="FX76" s="74">
        <f>(Raw!C77)/((Raw!CC77*1000)^(1/3))</f>
        <v>320.744826249803</v>
      </c>
      <c r="FY76" s="74">
        <f>(10^($FW$2*Raw!CB77))*(Raw!BJ77)</f>
        <v>0.34333009415053151</v>
      </c>
      <c r="FZ76" s="74">
        <f>(10^($FW$2*Raw!CB77))*(Raw!BK77)</f>
        <v>4.9276827673016263E-2</v>
      </c>
      <c r="GB76" s="68" t="str">
        <f t="shared" si="122"/>
        <v xml:space="preserve"> </v>
      </c>
      <c r="GC76" s="74">
        <f>IF(  ( (10^($FR$2*Raw!CB77))*(Raw!BM77) )/( (10^($FR$2*Raw!CB77))*(Raw!BL77))&lt;0.9,(Raw!C77)/((Raw!CC77*1000)^(1/3)) )</f>
        <v>320.744826249803</v>
      </c>
      <c r="GD76" s="74">
        <f>IF(  ( (10^($FR$2*Raw!CB77))*(Raw!BM77) )/( (10^($FR$2*Raw!CB77))*(Raw!BL77))&lt;0.9, (10^($GB$2*Raw!CB77))*(Raw!BL77) )</f>
        <v>17.076675532644568</v>
      </c>
      <c r="GE76" s="74">
        <f>IF( ( (10^($FR$2*Raw!CB77))*(Raw!BM77) )/( (10^($FR$2*Raw!CB77))*(Raw!BL77))&lt;0.9, (10^($FR$2*Raw!CB77))*(Raw!BM77) )</f>
        <v>10.389319512882292</v>
      </c>
      <c r="GG76" s="68" t="str">
        <f t="shared" si="123"/>
        <v xml:space="preserve"> </v>
      </c>
      <c r="GH76" s="74">
        <f>IF( ( (10^($GG$2*Raw!CB77))*(Raw!BO77) )/( (10^($GG$2*Raw!CB77))*(Raw!BN77))&lt;0.5,(Raw!C77)/((Raw!CC77*1000)^(1/3)))</f>
        <v>320.744826249803</v>
      </c>
      <c r="GI76" s="74">
        <f>IF( ( (10^($GG$2*Raw!CB77))*(Raw!BO77) )/( (10^($GG$2*Raw!CB77))*(Raw!BN77))&lt;0.5,(10^($GG$2*Raw!CB77))*(Raw!BN77))</f>
        <v>4.7916901382031298</v>
      </c>
      <c r="GJ76" s="74">
        <f>IF( ( (10^($GG$2*Raw!CB77))*(Raw!BO77) )/( (10^($GG$2*Raw!CB77))*(Raw!BN77))&lt;0.5,(10^($GG$2*Raw!CB77))*(Raw!BO77))</f>
        <v>4.9519183805335834E-2</v>
      </c>
      <c r="GL76">
        <f>(Raw!C77)/((Raw!CC77*1000)^(1/3))</f>
        <v>320.744826249803</v>
      </c>
      <c r="GM76" s="75">
        <f>Raw!U77</f>
        <v>0.3271484375</v>
      </c>
      <c r="GN76" s="75">
        <f>(LOG(Raw!CC77)+5)/25</f>
        <v>0.158169700377573</v>
      </c>
      <c r="GO76">
        <f>(Raw!C77)/((Raw!CC77*1000)^(1/3))</f>
        <v>320.744826249803</v>
      </c>
      <c r="GP76" s="75">
        <f>Raw!W77</f>
        <v>0.34912109375</v>
      </c>
      <c r="GR76">
        <f>(Raw!C77)/((Raw!CC77*1000)^(1/3))</f>
        <v>320.744826249803</v>
      </c>
      <c r="GS76" s="75">
        <f>Raw!AE77</f>
        <v>1.07421875</v>
      </c>
      <c r="GU76">
        <f>(Raw!C77)/((Raw!CC77*1000)^(1/3))</f>
        <v>320.744826249803</v>
      </c>
      <c r="GV76" s="75">
        <f>Raw!AG77</f>
        <v>1.25</v>
      </c>
      <c r="GX76">
        <f>(Raw!C77)/((Raw!CC77*1000)^(1/3))</f>
        <v>320.744826249803</v>
      </c>
      <c r="GY76">
        <f>Raw!BQ77</f>
        <v>5</v>
      </c>
      <c r="HA76">
        <f>Raw!C77</f>
        <v>1437.38738678952</v>
      </c>
      <c r="HB76" s="75">
        <f>Raw!U77</f>
        <v>0.3271484375</v>
      </c>
      <c r="HC76" s="4"/>
      <c r="HD76">
        <f>Raw!C77</f>
        <v>1437.38738678952</v>
      </c>
      <c r="HE76" s="75">
        <f>Raw!W77</f>
        <v>0.34912109375</v>
      </c>
      <c r="HG76">
        <f>Raw!C77</f>
        <v>1437.38738678952</v>
      </c>
      <c r="HH76" s="75">
        <f>Raw!AE77</f>
        <v>1.07421875</v>
      </c>
      <c r="HJ76">
        <f>Raw!C77</f>
        <v>1437.38738678952</v>
      </c>
      <c r="HK76" s="75">
        <f>Raw!AG77</f>
        <v>1.25</v>
      </c>
      <c r="HM76">
        <f>Raw!C77</f>
        <v>1437.38738678952</v>
      </c>
      <c r="HN76">
        <f>Raw!BQ77</f>
        <v>5</v>
      </c>
      <c r="HP76">
        <f>Raw!CC77*1000</f>
        <v>90</v>
      </c>
      <c r="HQ76">
        <f>Raw!N77</f>
        <v>3.0625887981598701</v>
      </c>
      <c r="HR76">
        <f>MIN(ABS(Raw!CB77)/100,0.3)</f>
        <v>6.4959999999999992E-3</v>
      </c>
      <c r="HS76" t="str">
        <f>IF( Raw!CB77&gt;0,"@rgb(255,0,0)","@rgb(0,128,255)" )</f>
        <v>@rgb(0,128,255)</v>
      </c>
      <c r="HU76" t="str">
        <f t="shared" si="124"/>
        <v xml:space="preserve"> </v>
      </c>
      <c r="HV76" t="b">
        <f>IF(Raw!CC77&gt;7,(Raw!C77)/((Raw!CC77*1000)^(1/3)))</f>
        <v>0</v>
      </c>
      <c r="HW76" t="b">
        <f>IF(Raw!CC77&gt;7,(10^($FM$2*Raw!CB77))*(Raw!D77))</f>
        <v>0</v>
      </c>
      <c r="HX76" t="b">
        <f>IF(Raw!CC77&gt;7,(10^($HU$2*Raw!CB77))*(Raw!E77))</f>
        <v>0</v>
      </c>
      <c r="IA76" t="b">
        <f>IF(Raw!CC77&gt;7,(Raw!C77)/((Raw!CC77*1000)^(1/3)))</f>
        <v>0</v>
      </c>
      <c r="IB76" t="b">
        <f>IF(Raw!CC77&gt;7,(10^($HZ$2*Raw!CB77))*(Raw!F77))</f>
        <v>0</v>
      </c>
      <c r="IC76" t="b">
        <f>IF(Raw!CC77&gt;7,(10^($HZ$2*Raw!CB77))*(Raw!G77))</f>
        <v>0</v>
      </c>
      <c r="IF76" t="b">
        <f>IF(Raw!CC77&gt;7,(Raw!C77)/((Raw!CC77*1000)^(1/3)))</f>
        <v>0</v>
      </c>
      <c r="IG76" t="b">
        <f>IF(Raw!CC77&gt;7,(10^($IE$2*Raw!CB77))*(Raw!BJ77))</f>
        <v>0</v>
      </c>
      <c r="IH76" t="b">
        <f>IF(Raw!CC77&gt;7,(10^($IE$2*Raw!CB77))*(Raw!BK77))</f>
        <v>0</v>
      </c>
      <c r="IJ76" t="str">
        <f t="shared" si="125"/>
        <v xml:space="preserve"> </v>
      </c>
      <c r="IK76" t="b">
        <f>IF(Raw!CC77&gt;7,(Raw!C77)/((Raw!CC77*1000)^(1/3)))</f>
        <v>0</v>
      </c>
      <c r="IL76" t="b">
        <f>IF(Raw!CC77&gt;7,(10^($IJ$2*Raw!CB77))*(Raw!BL77))</f>
        <v>0</v>
      </c>
      <c r="IM76" t="b">
        <f>IF(Raw!CC77&gt;7,(10^($IJ$2*Raw!CB77))*(Raw!BM77))</f>
        <v>0</v>
      </c>
      <c r="IO76" t="str">
        <f t="shared" si="126"/>
        <v xml:space="preserve"> </v>
      </c>
      <c r="IP76" t="b">
        <f>IF(Raw!CC77&gt;7,(Raw!C77)/((Raw!CC77*1000)^(1/3)))</f>
        <v>0</v>
      </c>
      <c r="IQ76" t="b">
        <f>IF(Raw!CC77&gt;7,(10^($IO$2*Raw!CB77))*(Raw!BN77))</f>
        <v>0</v>
      </c>
      <c r="IR76" t="b">
        <f>IF(Raw!CC77&gt;7,(10^($IO$2*Raw!CB77))*(Raw!BO77))</f>
        <v>0</v>
      </c>
      <c r="IT76" s="68" t="str">
        <f t="shared" si="127"/>
        <v xml:space="preserve"> </v>
      </c>
      <c r="IU76" s="68">
        <f>IF(Raw!CC77&lt;3.5,(Raw!C77)/((Raw!CC77*1000)^(1/3)))</f>
        <v>320.744826249803</v>
      </c>
      <c r="IV76" s="68">
        <f>IF(Raw!CC77&lt;3.5,(10^($IT$2*Raw!CB77))*(Raw!D77))</f>
        <v>0.14012528603682195</v>
      </c>
      <c r="IW76" s="68">
        <f>IF(Raw!CC77&lt;3.5,(10^($IT$2*Raw!CB77))*(Raw!E77))</f>
        <v>1.3505525646655888E-2</v>
      </c>
      <c r="IY76" s="68" t="str">
        <f t="shared" si="128"/>
        <v xml:space="preserve"> </v>
      </c>
      <c r="IZ76" s="74">
        <f>IF(Raw!CC77&lt;3.5,(Raw!C77)/((Raw!CC77*1000)^(1/3)))</f>
        <v>320.744826249803</v>
      </c>
      <c r="JA76" s="68">
        <f>IF(Raw!CC77&lt;3.5,(10^($IY$2*Raw!CB77))*(Raw!F77))</f>
        <v>0.19964298662895821</v>
      </c>
      <c r="JB76" s="68">
        <f>IF(Raw!CC77&lt;3.5,(10^($IY$2*Raw!CB77))*(Raw!G77))</f>
        <v>2.7010243264787247E-2</v>
      </c>
      <c r="JD76" s="68" t="str">
        <f t="shared" si="129"/>
        <v xml:space="preserve"> </v>
      </c>
      <c r="JE76" s="74">
        <f>IF(Raw!CC77&lt;3.5,(Raw!C77)/((Raw!CC77*1000)^(1/3)))</f>
        <v>320.744826249803</v>
      </c>
      <c r="JF76" s="74">
        <f>IF(Raw!CC77&lt;3.5,(10^($JD$2*Raw!CB77))*(Raw!BJ77))</f>
        <v>0.34371032353057718</v>
      </c>
      <c r="JG76" s="74">
        <f>IF(Raw!CC77&lt;3.5,(10^($JD$2*Raw!CB77))*(Raw!BK77))</f>
        <v>4.9331400511098189E-2</v>
      </c>
      <c r="JI76" s="68" t="str">
        <f t="shared" si="130"/>
        <v xml:space="preserve"> </v>
      </c>
      <c r="JJ76" s="74">
        <f>IF( AND( Raw!CC77&lt;3.5, ( (10^($JI$2*Raw!CB77))*(Raw!BM77) )/( (10^($JI$2*Raw!CB77))*(Raw!BL77))&lt;0.9 ),(Raw!C77)/((Raw!CC77*1000)^(1/3)) )</f>
        <v>320.744826249803</v>
      </c>
      <c r="JK76" s="74">
        <f>IF( AND( Raw!CC77&lt;3.5, ( (10^($JI$2*Raw!CB77))*(Raw!BM77) )/( (10^($JI$2*Raw!CB77))*(Raw!BL77))&lt;0.9 ), (10^($JI$2*Raw!CB77))*(Raw!BL77) )</f>
        <v>17.015483203140889</v>
      </c>
      <c r="JL76" s="74">
        <f>IF( AND( Raw!CC77&lt;3.5, ( (10^($JI$2*Raw!CB77))*(Raw!BM77) )/( (10^($JI$2*Raw!CB77))*(Raw!BL77))&lt;0.9 ), (10^($JI$2*Raw!CB77))*(Raw!BM77) )</f>
        <v>10.300502189309219</v>
      </c>
      <c r="JN76" s="68" t="str">
        <f t="shared" si="131"/>
        <v xml:space="preserve"> </v>
      </c>
      <c r="JO76" s="74">
        <f>IF( AND( Raw!CC77&lt;3.5, ( (10^($JN$2*Raw!CB77))*(Raw!BO77) )/( (10^($JN$2*Raw!CB77))*(Raw!BN77))&lt;0.5 ),(Raw!C77)/((Raw!CC77*1000)^(1/3)))</f>
        <v>320.744826249803</v>
      </c>
      <c r="JP76" s="74">
        <f>IF( AND( Raw!CC77&lt;3.5, ( (10^($JN$2*Raw!CB77))*(Raw!BO77) )/( (10^($JN$2*Raw!CB77))*(Raw!BN77))&lt;0.5 ),(10^($JN$2*Raw!CB77))*(Raw!BN77))</f>
        <v>4.7474588165318172</v>
      </c>
      <c r="JQ76" s="74">
        <f>IF( AND( Raw!CC77&lt;3.5, ( (10^($JN$2*Raw!CB77))*(Raw!BO77) )/( (10^($JN$2*Raw!CB77))*(Raw!BN77))&lt;0.5 ),(10^($JN$2*Raw!CB77))*(Raw!BO77))</f>
        <v>4.9062080177049876E-2</v>
      </c>
      <c r="KQ76">
        <f>Raw!CC77*1000</f>
        <v>90</v>
      </c>
      <c r="KR76">
        <f>Raw!N77</f>
        <v>3.0625887981598701</v>
      </c>
      <c r="KS76">
        <f>(1/ABS(Raw!BL77))*2</f>
        <v>0.11790802722125988</v>
      </c>
      <c r="KU76">
        <f>Raw!CC77*1000</f>
        <v>90</v>
      </c>
      <c r="KV76">
        <f>Raw!N77</f>
        <v>3.0625887981598701</v>
      </c>
      <c r="KW76">
        <f>MIN(1/ABS(Raw!BN77)/2,0.8)</f>
        <v>0.10545349024029625</v>
      </c>
      <c r="KY76">
        <f>Raw!CC77*1000</f>
        <v>90</v>
      </c>
      <c r="KZ76">
        <f>Raw!CP77</f>
        <v>3.0563289732449501</v>
      </c>
      <c r="LA76">
        <f t="shared" si="110"/>
        <v>3.0625887981598701</v>
      </c>
      <c r="NJ76" s="76"/>
      <c r="NV76" s="76"/>
      <c r="OH76" s="76"/>
      <c r="OT76" s="76"/>
      <c r="PF76" s="76"/>
      <c r="PR76" s="76"/>
      <c r="QD76" s="76"/>
      <c r="QP76" s="76"/>
      <c r="RB76" s="76"/>
      <c r="RN76" s="76"/>
      <c r="RZ76" s="76"/>
      <c r="SL76" s="76"/>
      <c r="SX76" s="76"/>
      <c r="TJ76" s="76"/>
      <c r="TV76" s="76"/>
      <c r="UF76">
        <f>IF(Raw!CC77&lt;3.5,Raw!C77)</f>
        <v>1437.38738678952</v>
      </c>
      <c r="UK76" t="b">
        <f>IF(Raw!CC77&gt;7,Raw!C77)</f>
        <v>0</v>
      </c>
      <c r="UP76">
        <f>Raw!C77</f>
        <v>1437.38738678952</v>
      </c>
      <c r="UU76" t="str">
        <f t="shared" si="144"/>
        <v xml:space="preserve"> </v>
      </c>
      <c r="UV76">
        <f>IF(AND(Raw!BL77&lt;$UU$3,Raw!BL77&gt;$UU$4),(Raw!C77)/((Raw!CC77*1000)^(1/3)))</f>
        <v>320.744826249803</v>
      </c>
      <c r="UW76">
        <f>IF(AND(Raw!BL77&lt;$UU$3,Raw!BL77&gt;$UU$4),(10^($UU$2*Raw!CB77))*(Raw!D77))</f>
        <v>0.14017350088007657</v>
      </c>
      <c r="UX76">
        <f>IF(AND(Raw!BL77&lt;$UU$3,Raw!BL77&gt;$UU$4),(10^($FM$2*Raw!CB77))*(Raw!E77))</f>
        <v>1.3510172679468751E-2</v>
      </c>
      <c r="UZ76">
        <f>Raw!C77</f>
        <v>1437.38738678952</v>
      </c>
      <c r="VA76">
        <f>((LOG10(Raw!CC78))+ABS(LOG10(MIN(Raw!CC$3:$CC275)))+0.3)/5</f>
        <v>0.16881360887005514</v>
      </c>
      <c r="VB76">
        <f>Raw!BQ77</f>
        <v>5</v>
      </c>
      <c r="VE76">
        <f>(Raw!C77)/((Raw!CC77)^(1/2))</f>
        <v>4791.2912892984004</v>
      </c>
      <c r="VF76">
        <f>((LOG10(Raw!CC78))+ABS(LOG10(MIN(Raw!CC$3:$CC275)))+0.3)/5</f>
        <v>0.16881360887005514</v>
      </c>
      <c r="VG76">
        <f>Raw!BQ77</f>
        <v>5</v>
      </c>
      <c r="VK76">
        <f>(Raw!C77)/((Raw!CC77)^(1/2))</f>
        <v>4791.2912892984004</v>
      </c>
      <c r="VL76">
        <f>Raw!BZ77</f>
        <v>379.33994150161698</v>
      </c>
      <c r="VM76">
        <f>MIN(Raw!BL78/150,0.6)</f>
        <v>0.12450119947242534</v>
      </c>
      <c r="VO76">
        <f>(Raw!C77)/((Raw!CC77)^(1/2))</f>
        <v>4791.2912892984004</v>
      </c>
      <c r="VP76">
        <f>Raw!BZ77</f>
        <v>379.33994150161698</v>
      </c>
      <c r="VQ76">
        <f>MIN(Raw!BN78/50,0.6)</f>
        <v>5.9803618543683205E-2</v>
      </c>
      <c r="VS76">
        <f>(Raw!C77)/((Raw!CC77)^(1/2))</f>
        <v>4791.2912892984004</v>
      </c>
      <c r="VT76">
        <f>Raw!BZ77</f>
        <v>379.33994150161698</v>
      </c>
      <c r="VU76">
        <f>(LOG10(Raw!AS78)-LOG10(MIN(Raw!AS$3:AS$200)) + 0.1)/10</f>
        <v>0.23604190779859158</v>
      </c>
      <c r="VW76">
        <f>Raw!CB77</f>
        <v>-0.64959999999999996</v>
      </c>
      <c r="VX76">
        <f>IF(ABS((Raw!BR77)-(Raw!CJ77))=343.0818,16.89,ABS((Raw!BR77)-(Raw!CJ77)))</f>
        <v>8.3915640883169829</v>
      </c>
      <c r="VY76">
        <f>(LOG10(Raw!C78)-LOG10(MIN(Raw!C$3:C$200)))/2</f>
        <v>0.4155384428961002</v>
      </c>
      <c r="WN76">
        <f t="shared" si="132"/>
        <v>14800</v>
      </c>
      <c r="WO76">
        <f t="shared" si="111"/>
        <v>0.52172321444990111</v>
      </c>
      <c r="WQ76">
        <f>Raw!BP77</f>
        <v>0.218</v>
      </c>
      <c r="WR76">
        <f>Raw!BZ77</f>
        <v>379.33994150161698</v>
      </c>
      <c r="WT76">
        <f>Raw!N77</f>
        <v>3.0625887981598701</v>
      </c>
      <c r="WU76">
        <f>Raw!CP77</f>
        <v>3.0563289732449501</v>
      </c>
      <c r="WV76">
        <f t="shared" si="112"/>
        <v>-6.2598249149199425E-3</v>
      </c>
      <c r="WX76">
        <f>Raw!C77</f>
        <v>1437.38738678952</v>
      </c>
      <c r="WY76">
        <f>Raw!BP77</f>
        <v>0.218</v>
      </c>
      <c r="WZ76">
        <f>((LOG10(Raw!CC78))+ABS(LOG10(MIN(Raw!CC$3:$CC275)))+0.3)/5</f>
        <v>0.16881360887005514</v>
      </c>
      <c r="XD76">
        <f t="shared" si="133"/>
        <v>14800</v>
      </c>
      <c r="XE76">
        <f t="shared" si="113"/>
        <v>5.9010034790257904E-2</v>
      </c>
      <c r="XG76">
        <f>(Raw!C77)/((Raw!CC77)^(1/2))</f>
        <v>4791.2912892984004</v>
      </c>
      <c r="XH76">
        <f>Raw!BP77</f>
        <v>0.218</v>
      </c>
      <c r="XL76">
        <f t="shared" si="134"/>
        <v>14800</v>
      </c>
      <c r="XM76">
        <f t="shared" si="114"/>
        <v>0.31061958401419387</v>
      </c>
      <c r="XR76">
        <f>Raw!CB77</f>
        <v>-0.64959999999999996</v>
      </c>
      <c r="XS76">
        <f>IF(ABS((Raw!BR77)-(Raw!CJ77))=343.0818,16.89,(Raw!BR77)-(Raw!CJ77))</f>
        <v>-8.3915640883169829</v>
      </c>
      <c r="XT76">
        <f>(LOG10(Raw!C78)-LOG10(MIN(Raw!C$3:C$200)))/2</f>
        <v>0.4155384428961002</v>
      </c>
      <c r="XW76">
        <f t="shared" si="135"/>
        <v>14800</v>
      </c>
      <c r="XX76">
        <f t="shared" si="115"/>
        <v>1.410144403155333</v>
      </c>
      <c r="YC76">
        <v>1437.38738678952</v>
      </c>
      <c r="YD76">
        <f>Raw!CC77</f>
        <v>0.09</v>
      </c>
      <c r="YE76">
        <f>((LOG10(Raw!CC78))+ABS(LOG10(MIN(Raw!CC$3:$CC275)))+0.3)/5</f>
        <v>0.16881360887005514</v>
      </c>
      <c r="YF76">
        <v>0.30577655361414402</v>
      </c>
      <c r="YG76">
        <v>9.2163554209510196E-2</v>
      </c>
      <c r="YH76">
        <v>3.0099382856575201E-2</v>
      </c>
      <c r="YI76">
        <v>9.7203748580342707E-3</v>
      </c>
      <c r="YJ76">
        <v>2.5551082821783202E-3</v>
      </c>
      <c r="YT76">
        <v>1437.38738678952</v>
      </c>
      <c r="YU76">
        <v>0.09</v>
      </c>
      <c r="YV76" s="79">
        <v>2.24395104571175E-8</v>
      </c>
      <c r="ZE76">
        <v>2474.7713430113299</v>
      </c>
      <c r="ZF76" s="10" t="s">
        <v>819</v>
      </c>
      <c r="ZK76">
        <f t="shared" si="136"/>
        <v>14820</v>
      </c>
      <c r="ZL76" s="81">
        <f t="shared" si="116"/>
        <v>14751.749915576478</v>
      </c>
    </row>
    <row r="77" spans="1:688">
      <c r="A77" s="37">
        <f>Raw!CC78*1000</f>
        <v>70</v>
      </c>
      <c r="B77" s="37">
        <f>Raw!N78</f>
        <v>1.9200616734227101</v>
      </c>
      <c r="C77" s="37">
        <f>Raw!O78</f>
        <v>0.55950069348301701</v>
      </c>
      <c r="E77" s="37">
        <f>(Raw!C78)/((Raw!CC78*1000)^(1/2))</f>
        <v>261.41278936017773</v>
      </c>
      <c r="F77" s="37">
        <f>Raw!N78</f>
        <v>1.9200616734227101</v>
      </c>
      <c r="G77" s="37">
        <f>Raw!O78</f>
        <v>0.55950069348301701</v>
      </c>
      <c r="I77" s="37">
        <f>(Raw!C78)/((Raw!CC78*1000)^(1/3))</f>
        <v>530.69277026900511</v>
      </c>
      <c r="J77" s="37">
        <f>Raw!N78</f>
        <v>1.9200616734227101</v>
      </c>
      <c r="K77" s="37">
        <f>Raw!O78</f>
        <v>0.55950069348301701</v>
      </c>
      <c r="M77" s="39">
        <f>Raw!CC78*1000</f>
        <v>70</v>
      </c>
      <c r="N77" s="39">
        <f>1/(Raw!R78)</f>
        <v>2.0739240506329115</v>
      </c>
      <c r="O77" s="39">
        <f>IF(1/(Raw!R78-Raw!S78)-1/(Raw!R78+Raw!S78)&gt;0,1/(Raw!R78-Raw!S78)-1/(Raw!R78+Raw!S78),2)</f>
        <v>1.4113179956769528E-3</v>
      </c>
      <c r="Q77" s="39">
        <f>(Raw!C78)/((Raw!CC78*1000)^(1/2))</f>
        <v>261.41278936017773</v>
      </c>
      <c r="R77" s="39">
        <f>1/(Raw!R78)</f>
        <v>2.0739240506329115</v>
      </c>
      <c r="S77" s="39">
        <f>IF(1/(Raw!R78-Raw!S78)-1/(Raw!R78+Raw!S78)&gt;0,1/(Raw!R78-Raw!S78)-1/(Raw!R78+Raw!S78),2)</f>
        <v>1.4113179956769528E-3</v>
      </c>
      <c r="U77" s="39">
        <f>(Raw!C78)/((Raw!CC78*1000)^(1/3))</f>
        <v>530.69277026900511</v>
      </c>
      <c r="V77" s="39">
        <f>1/(Raw!R78)</f>
        <v>2.0739240506329115</v>
      </c>
      <c r="W77" s="39">
        <f>IF(1/(Raw!R78-Raw!S78)-1/(Raw!R78+Raw!S78)&gt;0,1/(Raw!R78-Raw!S78)-1/(Raw!R78+Raw!S78),2)</f>
        <v>1.4113179956769528E-3</v>
      </c>
      <c r="Y77" s="41">
        <f>Raw!CC78*1000</f>
        <v>70</v>
      </c>
      <c r="Z77" s="41">
        <f>1/(Raw!AB78)</f>
        <v>2.1333333333333333</v>
      </c>
      <c r="AA77" s="41">
        <f>IF(1/(Raw!AB78-Raw!AC78)-1/(Raw!AB78+Raw!AC78)&gt;0,1/(Raw!AB78-Raw!AC78)-1/(Raw!AB78+Raw!AC78),5)</f>
        <v>4.6694087849332266E-2</v>
      </c>
      <c r="AC77" s="41">
        <f>(Raw!C78)/((Raw!CC78*1000)^(1/2))</f>
        <v>261.41278936017773</v>
      </c>
      <c r="AD77" s="41">
        <f>1/(Raw!AB78)</f>
        <v>2.1333333333333333</v>
      </c>
      <c r="AE77" s="41">
        <f>IF(1/(Raw!AB78-Raw!AC78)-1/(Raw!AB78+Raw!AC78)&gt;0,1/(Raw!AB78-Raw!AC78)-1/(Raw!AB78+Raw!AC78),5)</f>
        <v>4.6694087849332266E-2</v>
      </c>
      <c r="AG77" s="41">
        <f>(Raw!C78)/((Raw!CC78*1000)^(1/3))</f>
        <v>530.69277026900511</v>
      </c>
      <c r="AH77" s="41">
        <f>1/(Raw!AB78)</f>
        <v>2.1333333333333333</v>
      </c>
      <c r="AI77" s="41">
        <f>IF(1/(Raw!AB78-Raw!AC78)-1/(Raw!AB78+Raw!AC78)&gt;0,1/(Raw!AB78-Raw!AC78)-1/(Raw!AB78+Raw!AC78),5)</f>
        <v>4.6694087849332266E-2</v>
      </c>
      <c r="AK77" s="43">
        <f>Raw!CC78*1000</f>
        <v>70</v>
      </c>
      <c r="AL77" s="43">
        <f>Raw!BL78</f>
        <v>18.675179920863801</v>
      </c>
      <c r="AM77" s="43">
        <f>Raw!BM78</f>
        <v>12.9880657868573</v>
      </c>
      <c r="AO77" s="43">
        <f>(Raw!C78)/((Raw!CC78*1000)^(1/2))</f>
        <v>261.41278936017773</v>
      </c>
      <c r="AP77" s="43">
        <f>Raw!BL78</f>
        <v>18.675179920863801</v>
      </c>
      <c r="AQ77" s="43">
        <f>Raw!BM78</f>
        <v>12.9880657868573</v>
      </c>
      <c r="AS77" s="43">
        <f>(Raw!C78)/((Raw!CC78*1000)^(1/3))</f>
        <v>530.69277026900511</v>
      </c>
      <c r="AT77" s="43">
        <f>Raw!BL78</f>
        <v>18.675179920863801</v>
      </c>
      <c r="AU77" s="43">
        <f>Raw!BM78</f>
        <v>12.9880657868573</v>
      </c>
      <c r="AW77" s="21">
        <f>Raw!CC78*1000</f>
        <v>70</v>
      </c>
      <c r="AX77" s="21">
        <f>Raw!BN78</f>
        <v>2.9901809271841602</v>
      </c>
      <c r="AY77" s="21">
        <f>Raw!BO78</f>
        <v>0.56639469696972</v>
      </c>
      <c r="BA77" s="21">
        <f>(Raw!C78)/((Raw!CC78*1000)^(1/2))</f>
        <v>261.41278936017773</v>
      </c>
      <c r="BB77" s="21">
        <f>Raw!BN78</f>
        <v>2.9901809271841602</v>
      </c>
      <c r="BC77" s="21">
        <f>Raw!BO78</f>
        <v>0.56639469696972</v>
      </c>
      <c r="BE77" s="21">
        <f>(Raw!C78)/((Raw!CC78*1000)^(1/3))</f>
        <v>530.69277026900511</v>
      </c>
      <c r="BF77" s="21">
        <f>Raw!BN78</f>
        <v>2.9901809271841602</v>
      </c>
      <c r="BG77" s="21">
        <f>Raw!BO78</f>
        <v>0.56639469696972</v>
      </c>
      <c r="BI77" s="46">
        <f>Raw!C78</f>
        <v>2187.1363128243302</v>
      </c>
      <c r="BJ77" s="46">
        <f>(Raw!C78)/(Raw!CG78)</f>
        <v>0.29353594320552007</v>
      </c>
      <c r="BK77" s="46"/>
      <c r="BM77" s="47">
        <f>Raw!CC78*1000</f>
        <v>70</v>
      </c>
      <c r="BN77" s="47">
        <f>(Raw!C78)/(Raw!CG78)</f>
        <v>0.29353594320552007</v>
      </c>
      <c r="BO77" s="47"/>
      <c r="BQ77" s="46">
        <f>(Raw!C78)/((Raw!CC78*1000)^(1/2))</f>
        <v>261.41278936017773</v>
      </c>
      <c r="BR77" s="47">
        <f>(Raw!C78)/(Raw!CG78)</f>
        <v>0.29353594320552007</v>
      </c>
      <c r="BS77" s="47"/>
      <c r="BU77" s="49">
        <f>(Raw!C78)/((Raw!CC78*1000)^(1/3))</f>
        <v>530.69277026900511</v>
      </c>
      <c r="BV77" s="49">
        <f>(Raw!C78)/(Raw!CG78)</f>
        <v>0.29353594320552007</v>
      </c>
      <c r="BW77" s="49"/>
      <c r="BY77" s="51">
        <f>Raw!C78</f>
        <v>2187.1363128243302</v>
      </c>
      <c r="BZ77" s="51">
        <f>Raw!BS78</f>
        <v>0.35599999999999998</v>
      </c>
      <c r="CA77" s="51"/>
      <c r="CG77" s="55"/>
      <c r="CH77" s="55" t="e">
        <f t="shared" si="137"/>
        <v>#N/A</v>
      </c>
      <c r="CI77" s="55" t="e">
        <f>CI3</f>
        <v>#N/A</v>
      </c>
      <c r="CK77" s="55"/>
      <c r="CL77" s="55" t="e">
        <f t="shared" si="138"/>
        <v>#N/A</v>
      </c>
      <c r="CM77" s="55" t="e">
        <f>CM3</f>
        <v>#N/A</v>
      </c>
      <c r="CO77" s="57"/>
      <c r="CP77" s="57" t="e">
        <f t="shared" si="139"/>
        <v>#N/A</v>
      </c>
      <c r="CQ77" s="57" t="e">
        <f>CQ3</f>
        <v>#N/A</v>
      </c>
      <c r="CS77" s="57"/>
      <c r="CT77" s="57" t="e">
        <f t="shared" si="140"/>
        <v>#N/A</v>
      </c>
      <c r="CU77" s="57" t="e">
        <f>CU3</f>
        <v>#N/A</v>
      </c>
      <c r="CW77" s="57"/>
      <c r="CX77" s="57" t="e">
        <f t="shared" si="141"/>
        <v>#N/A</v>
      </c>
      <c r="CY77" s="57" t="e">
        <f>CY3</f>
        <v>#N/A</v>
      </c>
      <c r="DA77" s="57"/>
      <c r="DB77" s="57" t="e">
        <f t="shared" si="142"/>
        <v>#N/A</v>
      </c>
      <c r="DC77" s="57" t="e">
        <f>DC3</f>
        <v>#N/A</v>
      </c>
      <c r="DE77" s="57"/>
      <c r="DF77" s="57" t="e">
        <f t="shared" si="143"/>
        <v>#N/A</v>
      </c>
      <c r="DG77" s="57" t="e">
        <f>DG3</f>
        <v>#N/A</v>
      </c>
      <c r="DI77" s="59">
        <f t="shared" si="117"/>
        <v>11260</v>
      </c>
      <c r="DJ77" s="59">
        <f t="shared" si="99"/>
        <v>9.9347788036245852</v>
      </c>
      <c r="DL77" s="25">
        <f t="shared" si="118"/>
        <v>11260</v>
      </c>
      <c r="DM77" s="25">
        <f t="shared" si="100"/>
        <v>11.304800362393694</v>
      </c>
      <c r="DO77" s="39">
        <f t="shared" si="101"/>
        <v>70</v>
      </c>
      <c r="DP77" s="39">
        <f t="shared" si="102"/>
        <v>2.0739240506329115</v>
      </c>
      <c r="DQ77" s="39">
        <f t="shared" si="103"/>
        <v>1.4113179956769528E-3</v>
      </c>
      <c r="DS77" s="39">
        <f t="shared" si="104"/>
        <v>261.41278936017773</v>
      </c>
      <c r="DT77" s="39">
        <f t="shared" si="105"/>
        <v>2.0739240506329115</v>
      </c>
      <c r="DU77" s="39">
        <f t="shared" si="106"/>
        <v>1.4113179956769528E-3</v>
      </c>
      <c r="DW77" s="39">
        <f t="shared" si="107"/>
        <v>530.69277026900511</v>
      </c>
      <c r="DX77" s="39">
        <f t="shared" si="108"/>
        <v>2.0739240506329115</v>
      </c>
      <c r="DY77" s="39">
        <f t="shared" si="109"/>
        <v>1.4113179956769528E-3</v>
      </c>
      <c r="EA77" s="61">
        <f>Raw!N78</f>
        <v>1.9200616734227101</v>
      </c>
      <c r="EB77" s="61">
        <f>Raw!O78</f>
        <v>0.55950069348301701</v>
      </c>
      <c r="EC77" s="61">
        <f>1/Raw!R78</f>
        <v>2.0739240506329115</v>
      </c>
      <c r="ED77" s="61">
        <f>1/(Raw!R78-Raw!S78)-1/(Raw!R78+Raw!S78)</f>
        <v>1.4113179956769528E-3</v>
      </c>
      <c r="EF77" s="62">
        <f>Raw!N78</f>
        <v>1.9200616734227101</v>
      </c>
      <c r="EG77" s="61">
        <f>Raw!O78</f>
        <v>0.55950069348301701</v>
      </c>
      <c r="EH77" s="61">
        <f>1/Raw!AB78</f>
        <v>2.1333333333333333</v>
      </c>
      <c r="EI77" s="61">
        <f>1/(Raw!AB78-Raw!AC78)-1/(Raw!AB78+Raw!AC78)</f>
        <v>4.6694087849332266E-2</v>
      </c>
      <c r="EK77" s="37">
        <f>Raw!CB78</f>
        <v>38.498199999999997</v>
      </c>
      <c r="EL77" s="72">
        <f>(Raw!C78)/(Raw!CG78)</f>
        <v>0.29353594320552007</v>
      </c>
      <c r="EN77" s="37">
        <f>Raw!BS78</f>
        <v>0.35599999999999998</v>
      </c>
      <c r="EO77" s="72">
        <f>(Raw!C78)/(Raw!CG78)</f>
        <v>0.29353594320552007</v>
      </c>
      <c r="EQ77" s="64">
        <f>(Raw!C78)/((Raw!CC78*1000)^(1/3))</f>
        <v>530.69277026900511</v>
      </c>
      <c r="ER77" s="64">
        <f>Raw!BZ78</f>
        <v>684.48979592323303</v>
      </c>
      <c r="ET77" s="64">
        <f>Raw!BN78</f>
        <v>2.9901809271841602</v>
      </c>
      <c r="EU77" s="64">
        <f>Raw!BZ78</f>
        <v>684.48979592323303</v>
      </c>
      <c r="EW77" s="66">
        <f>Raw!AI78</f>
        <v>2.6328760840777302E-4</v>
      </c>
      <c r="EX77" s="66">
        <f>Raw!BZ78</f>
        <v>684.48979592323303</v>
      </c>
      <c r="EZ77" s="73">
        <f>Raw!AI78</f>
        <v>2.6328760840777302E-4</v>
      </c>
      <c r="FA77" s="66">
        <f>Raw!F78</f>
        <v>0.161596748165765</v>
      </c>
      <c r="FB77" s="66">
        <f>Raw!G78</f>
        <v>5.84449754607793E-2</v>
      </c>
      <c r="FD77" s="66">
        <f>(Raw!C78)/((Raw!CC78*1000)^(1/3))</f>
        <v>530.69277026900511</v>
      </c>
      <c r="FE77" s="66">
        <f>(Raw!BZ78)*(Raw!AI78)</f>
        <v>0.18021768134815264</v>
      </c>
      <c r="FG77" s="59">
        <f>Raw!CJ78</f>
        <v>126.828168365621</v>
      </c>
      <c r="FH77" s="59">
        <f>Raw!BR78</f>
        <v>125.455</v>
      </c>
      <c r="FJ77" s="25">
        <f>Raw!CB78</f>
        <v>38.498199999999997</v>
      </c>
      <c r="FK77" s="25">
        <f>(Raw!BR78)-(Raw!CJ78)</f>
        <v>-1.3731683656209981</v>
      </c>
      <c r="FM77" s="68" t="str">
        <f t="shared" si="119"/>
        <v xml:space="preserve"> </v>
      </c>
      <c r="FN77" s="68">
        <f>(Raw!C78)/((Raw!CC78*1000)^(1/3))</f>
        <v>530.69277026900511</v>
      </c>
      <c r="FO77" s="68">
        <f>(10^($FM$2*Raw!CB78))*(Raw!D78)</f>
        <v>5.6318062677247795E-2</v>
      </c>
      <c r="FP77" s="68">
        <f>(10^($FM$2*Raw!CB78))*(Raw!E78)</f>
        <v>1.4636297382285279E-2</v>
      </c>
      <c r="FR77" s="68" t="str">
        <f t="shared" si="120"/>
        <v xml:space="preserve"> </v>
      </c>
      <c r="FS77" s="74">
        <f>(Raw!C78)/((Raw!CC78*1000)^(1/3))</f>
        <v>530.69277026900511</v>
      </c>
      <c r="FT77" s="68">
        <f>(10^($FR$2*Raw!CB78))*(Raw!F78)</f>
        <v>8.0721962369701777E-2</v>
      </c>
      <c r="FU77" s="68">
        <f>(10^($FR$2*Raw!CB78))*(Raw!G78)</f>
        <v>2.9194851773896378E-2</v>
      </c>
      <c r="FW77" s="68" t="str">
        <f t="shared" si="121"/>
        <v xml:space="preserve"> </v>
      </c>
      <c r="FX77" s="74">
        <f>(Raw!C78)/((Raw!CC78*1000)^(1/3))</f>
        <v>530.69277026900511</v>
      </c>
      <c r="FY77" s="74">
        <f>(10^($FW$2*Raw!CB78))*(Raw!BJ78)</f>
        <v>2.8855437774506713E-2</v>
      </c>
      <c r="FZ77" s="74">
        <f>(10^($FW$2*Raw!CB78))*(Raw!BK78)</f>
        <v>0.17255480376973012</v>
      </c>
      <c r="GB77" s="68" t="str">
        <f t="shared" si="122"/>
        <v xml:space="preserve"> </v>
      </c>
      <c r="GC77" s="74">
        <f>IF(  ( (10^($FR$2*Raw!CB78))*(Raw!BM78) )/( (10^($FR$2*Raw!CB78))*(Raw!BL78))&lt;0.9,(Raw!C78)/((Raw!CC78*1000)^(1/3)) )</f>
        <v>530.69277026900511</v>
      </c>
      <c r="GD77" s="74">
        <f>IF(  ( (10^($FR$2*Raw!CB78))*(Raw!BM78) )/( (10^($FR$2*Raw!CB78))*(Raw!BL78))&lt;0.9, (10^($GB$2*Raw!CB78))*(Raw!BL78) )</f>
        <v>12.543186410922017</v>
      </c>
      <c r="GE77" s="74">
        <f>IF( ( (10^($FR$2*Raw!CB78))*(Raw!BM78) )/( (10^($FR$2*Raw!CB78))*(Raw!BL78))&lt;0.9, (10^($FR$2*Raw!CB78))*(Raw!BM78) )</f>
        <v>6.4878914309986042</v>
      </c>
      <c r="GG77" s="68" t="str">
        <f t="shared" si="123"/>
        <v xml:space="preserve"> </v>
      </c>
      <c r="GH77" s="74">
        <f>IF( ( (10^($GG$2*Raw!CB78))*(Raw!BO78) )/( (10^($GG$2*Raw!CB78))*(Raw!BN78))&lt;0.5,(Raw!C78)/((Raw!CC78*1000)^(1/3)))</f>
        <v>530.69277026900511</v>
      </c>
      <c r="GI77" s="74">
        <f>IF( ( (10^($GG$2*Raw!CB78))*(Raw!BO78) )/( (10^($GG$2*Raw!CB78))*(Raw!BN78))&lt;0.5,(10^($GG$2*Raw!CB78))*(Raw!BN78))</f>
        <v>1.6006086405806179</v>
      </c>
      <c r="GJ77" s="74">
        <f>IF( ( (10^($GG$2*Raw!CB78))*(Raw!BO78) )/( (10^($GG$2*Raw!CB78))*(Raw!BN78))&lt;0.5,(10^($GG$2*Raw!CB78))*(Raw!BO78))</f>
        <v>0.3031844119220215</v>
      </c>
      <c r="GL77">
        <f>(Raw!C78)/((Raw!CC78*1000)^(1/3))</f>
        <v>530.69277026900511</v>
      </c>
      <c r="GM77" s="75">
        <f>Raw!U78</f>
        <v>0.499267578125</v>
      </c>
      <c r="GN77" s="75">
        <f>(LOG(Raw!CC78)+5)/25</f>
        <v>0.15380392160057027</v>
      </c>
      <c r="GO77">
        <f>(Raw!C78)/((Raw!CC78*1000)^(1/3))</f>
        <v>530.69277026900511</v>
      </c>
      <c r="GP77" s="75">
        <f>Raw!W78</f>
        <v>0.511474609375</v>
      </c>
      <c r="GR77">
        <f>(Raw!C78)/((Raw!CC78*1000)^(1/3))</f>
        <v>530.69277026900511</v>
      </c>
      <c r="GS77" s="75">
        <f>Raw!AE78</f>
        <v>0.60546875</v>
      </c>
      <c r="GU77">
        <f>(Raw!C78)/((Raw!CC78*1000)^(1/3))</f>
        <v>530.69277026900511</v>
      </c>
      <c r="GV77" s="75">
        <f>Raw!AG78</f>
        <v>1.19140625</v>
      </c>
      <c r="GX77">
        <f>(Raw!C78)/((Raw!CC78*1000)^(1/3))</f>
        <v>530.69277026900511</v>
      </c>
      <c r="GY77">
        <f>Raw!BQ78</f>
        <v>2.6</v>
      </c>
      <c r="HA77">
        <f>Raw!C78</f>
        <v>2187.1363128243302</v>
      </c>
      <c r="HB77" s="75">
        <f>Raw!U78</f>
        <v>0.499267578125</v>
      </c>
      <c r="HC77" s="4"/>
      <c r="HD77">
        <f>Raw!C78</f>
        <v>2187.1363128243302</v>
      </c>
      <c r="HE77" s="75">
        <f>Raw!W78</f>
        <v>0.511474609375</v>
      </c>
      <c r="HG77">
        <f>Raw!C78</f>
        <v>2187.1363128243302</v>
      </c>
      <c r="HH77" s="75">
        <f>Raw!AE78</f>
        <v>0.60546875</v>
      </c>
      <c r="HJ77">
        <f>Raw!C78</f>
        <v>2187.1363128243302</v>
      </c>
      <c r="HK77" s="75">
        <f>Raw!AG78</f>
        <v>1.19140625</v>
      </c>
      <c r="HM77">
        <f>Raw!C78</f>
        <v>2187.1363128243302</v>
      </c>
      <c r="HN77">
        <f>Raw!BQ78</f>
        <v>2.6</v>
      </c>
      <c r="HP77">
        <f>Raw!CC78*1000</f>
        <v>70</v>
      </c>
      <c r="HQ77">
        <f>Raw!N78</f>
        <v>1.9200616734227101</v>
      </c>
      <c r="HR77">
        <f>MIN(ABS(Raw!CB78)/100,0.3)</f>
        <v>0.3</v>
      </c>
      <c r="HS77" t="str">
        <f>IF( Raw!CB78&gt;0,"@rgb(255,0,0)","@rgb(0,128,255)" )</f>
        <v>@rgb(255,0,0)</v>
      </c>
      <c r="HU77" t="str">
        <f t="shared" si="124"/>
        <v xml:space="preserve"> </v>
      </c>
      <c r="HV77" t="b">
        <f>IF(Raw!CC78&gt;7,(Raw!C78)/((Raw!CC78*1000)^(1/3)))</f>
        <v>0</v>
      </c>
      <c r="HW77" t="b">
        <f>IF(Raw!CC78&gt;7,(10^($FM$2*Raw!CB78))*(Raw!D78))</f>
        <v>0</v>
      </c>
      <c r="HX77" t="b">
        <f>IF(Raw!CC78&gt;7,(10^($HU$2*Raw!CB78))*(Raw!E78))</f>
        <v>0</v>
      </c>
      <c r="IA77" t="b">
        <f>IF(Raw!CC78&gt;7,(Raw!C78)/((Raw!CC78*1000)^(1/3)))</f>
        <v>0</v>
      </c>
      <c r="IB77" t="b">
        <f>IF(Raw!CC78&gt;7,(10^($HZ$2*Raw!CB78))*(Raw!F78))</f>
        <v>0</v>
      </c>
      <c r="IC77" t="b">
        <f>IF(Raw!CC78&gt;7,(10^($HZ$2*Raw!CB78))*(Raw!G78))</f>
        <v>0</v>
      </c>
      <c r="IF77" t="b">
        <f>IF(Raw!CC78&gt;7,(Raw!C78)/((Raw!CC78*1000)^(1/3)))</f>
        <v>0</v>
      </c>
      <c r="IG77" t="b">
        <f>IF(Raw!CC78&gt;7,(10^($IE$2*Raw!CB78))*(Raw!BJ78))</f>
        <v>0</v>
      </c>
      <c r="IH77" t="b">
        <f>IF(Raw!CC78&gt;7,(10^($IE$2*Raw!CB78))*(Raw!BK78))</f>
        <v>0</v>
      </c>
      <c r="IJ77" t="str">
        <f t="shared" si="125"/>
        <v xml:space="preserve"> </v>
      </c>
      <c r="IK77" t="b">
        <f>IF(Raw!CC78&gt;7,(Raw!C78)/((Raw!CC78*1000)^(1/3)))</f>
        <v>0</v>
      </c>
      <c r="IL77" t="b">
        <f>IF(Raw!CC78&gt;7,(10^($IJ$2*Raw!CB78))*(Raw!BL78))</f>
        <v>0</v>
      </c>
      <c r="IM77" t="b">
        <f>IF(Raw!CC78&gt;7,(10^($IJ$2*Raw!CB78))*(Raw!BM78))</f>
        <v>0</v>
      </c>
      <c r="IO77" t="str">
        <f t="shared" si="126"/>
        <v xml:space="preserve"> </v>
      </c>
      <c r="IP77" t="b">
        <f>IF(Raw!CC78&gt;7,(Raw!C78)/((Raw!CC78*1000)^(1/3)))</f>
        <v>0</v>
      </c>
      <c r="IQ77" t="b">
        <f>IF(Raw!CC78&gt;7,(10^($IO$2*Raw!CB78))*(Raw!BN78))</f>
        <v>0</v>
      </c>
      <c r="IR77" t="b">
        <f>IF(Raw!CC78&gt;7,(10^($IO$2*Raw!CB78))*(Raw!BO78))</f>
        <v>0</v>
      </c>
      <c r="IT77" s="68" t="str">
        <f t="shared" si="127"/>
        <v xml:space="preserve"> </v>
      </c>
      <c r="IU77" s="68">
        <f>IF(Raw!CC78&lt;3.5,(Raw!C78)/((Raw!CC78*1000)^(1/3)))</f>
        <v>530.69277026900511</v>
      </c>
      <c r="IV77" s="68">
        <f>IF(Raw!CC78&lt;3.5,(10^($IT$2*Raw!CB78))*(Raw!D78))</f>
        <v>5.7478085332232157E-2</v>
      </c>
      <c r="IW77" s="68">
        <f>IF(Raw!CC78&lt;3.5,(10^($IT$2*Raw!CB78))*(Raw!E78))</f>
        <v>1.4937771469663616E-2</v>
      </c>
      <c r="IY77" s="68" t="str">
        <f t="shared" si="128"/>
        <v xml:space="preserve"> </v>
      </c>
      <c r="IZ77" s="74">
        <f>IF(Raw!CC78&lt;3.5,(Raw!C78)/((Raw!CC78*1000)^(1/3)))</f>
        <v>530.69277026900511</v>
      </c>
      <c r="JA77" s="68">
        <f>IF(Raw!CC78&lt;3.5,(10^($IY$2*Raw!CB78))*(Raw!F78))</f>
        <v>8.2750610624112236E-2</v>
      </c>
      <c r="JB77" s="68">
        <f>IF(Raw!CC78&lt;3.5,(10^($IY$2*Raw!CB78))*(Raw!G78))</f>
        <v>2.9928556497496074E-2</v>
      </c>
      <c r="JD77" s="68" t="str">
        <f t="shared" si="129"/>
        <v xml:space="preserve"> </v>
      </c>
      <c r="JE77" s="74">
        <f>IF(Raw!CC78&lt;3.5,(Raw!C78)/((Raw!CC78*1000)^(1/3)))</f>
        <v>530.69277026900511</v>
      </c>
      <c r="JF77" s="74">
        <f>IF(Raw!CC78&lt;3.5,(10^($JD$2*Raw!CB78))*(Raw!BJ78))</f>
        <v>2.7023338386442507E-2</v>
      </c>
      <c r="JG77" s="74">
        <f>IF(Raw!CC78&lt;3.5,(10^($JD$2*Raw!CB78))*(Raw!BK78))</f>
        <v>0.16159889477037462</v>
      </c>
      <c r="JI77" s="68" t="str">
        <f t="shared" si="130"/>
        <v xml:space="preserve"> </v>
      </c>
      <c r="JJ77" s="74">
        <f>IF( AND( Raw!CC78&lt;3.5, ( (10^($JI$2*Raw!CB78))*(Raw!BM78) )/( (10^($JI$2*Raw!CB78))*(Raw!BL78))&lt;0.9 ),(Raw!C78)/((Raw!CC78*1000)^(1/3)) )</f>
        <v>530.69277026900511</v>
      </c>
      <c r="JK77" s="74">
        <f>IF( AND( Raw!CC78&lt;3.5, ( (10^($JI$2*Raw!CB78))*(Raw!BM78) )/( (10^($JI$2*Raw!CB78))*(Raw!BL78))&lt;0.9 ), (10^($JI$2*Raw!CB78))*(Raw!BL78) )</f>
        <v>15.516849811763715</v>
      </c>
      <c r="JL77" s="74">
        <f>IF( AND( Raw!CC78&lt;3.5, ( (10^($JI$2*Raw!CB78))*(Raw!BM78) )/( (10^($JI$2*Raw!CB78))*(Raw!BL78))&lt;0.9 ), (10^($JI$2*Raw!CB78))*(Raw!BM78) )</f>
        <v>10.791535450473438</v>
      </c>
      <c r="JN77" s="68" t="str">
        <f t="shared" si="131"/>
        <v xml:space="preserve"> </v>
      </c>
      <c r="JO77" s="74">
        <f>IF( AND( Raw!CC78&lt;3.5, ( (10^($JN$2*Raw!CB78))*(Raw!BO78) )/( (10^($JN$2*Raw!CB78))*(Raw!BN78))&lt;0.5 ),(Raw!C78)/((Raw!CC78*1000)^(1/3)))</f>
        <v>530.69277026900511</v>
      </c>
      <c r="JP77" s="74">
        <f>IF( AND( Raw!CC78&lt;3.5, ( (10^($JN$2*Raw!CB78))*(Raw!BO78) )/( (10^($JN$2*Raw!CB78))*(Raw!BN78))&lt;0.5 ),(10^($JN$2*Raw!CB78))*(Raw!BN78))</f>
        <v>2.7731540596507944</v>
      </c>
      <c r="JQ77" s="74">
        <f>IF( AND( Raw!CC78&lt;3.5, ( (10^($JN$2*Raw!CB78))*(Raw!BO78) )/( (10^($JN$2*Raw!CB78))*(Raw!BN78))&lt;0.5 ),(10^($JN$2*Raw!CB78))*(Raw!BO78))</f>
        <v>0.52528585778432524</v>
      </c>
      <c r="KQ77">
        <f>Raw!CC78*1000</f>
        <v>70</v>
      </c>
      <c r="KR77">
        <f>Raw!N78</f>
        <v>1.9200616734227101</v>
      </c>
      <c r="KS77">
        <f>(1/ABS(Raw!BL78))*2</f>
        <v>0.10709401507642835</v>
      </c>
      <c r="KU77">
        <f>Raw!CC78*1000</f>
        <v>70</v>
      </c>
      <c r="KV77">
        <f>Raw!N78</f>
        <v>1.9200616734227101</v>
      </c>
      <c r="KW77">
        <f>MIN(1/ABS(Raw!BN78)/2,0.8)</f>
        <v>0.16721396202297623</v>
      </c>
      <c r="KY77">
        <f>Raw!CC78*1000</f>
        <v>70</v>
      </c>
      <c r="KZ77">
        <f>Raw!CP78</f>
        <v>2.2098968852101502</v>
      </c>
      <c r="LA77">
        <f t="shared" si="110"/>
        <v>1.9200616734227101</v>
      </c>
      <c r="NJ77" s="76"/>
      <c r="NV77" s="76"/>
      <c r="OH77" s="76"/>
      <c r="OT77" s="76"/>
      <c r="PF77" s="76"/>
      <c r="PR77" s="76"/>
      <c r="QD77" s="76"/>
      <c r="QP77" s="76"/>
      <c r="RB77" s="76"/>
      <c r="RN77" s="76"/>
      <c r="RZ77" s="76"/>
      <c r="SL77" s="76"/>
      <c r="SX77" s="76"/>
      <c r="TJ77" s="76"/>
      <c r="TV77" s="76"/>
      <c r="UF77">
        <f>IF(Raw!CC78&lt;3.5,Raw!C78)</f>
        <v>2187.1363128243302</v>
      </c>
      <c r="UK77" t="b">
        <f>IF(Raw!CC78&gt;7,Raw!C78)</f>
        <v>0</v>
      </c>
      <c r="UP77">
        <f>Raw!C78</f>
        <v>2187.1363128243302</v>
      </c>
      <c r="UU77" t="str">
        <f t="shared" si="144"/>
        <v xml:space="preserve"> </v>
      </c>
      <c r="UV77">
        <f>IF(AND(Raw!BL78&lt;$UU$3,Raw!BL78&gt;$UU$4),(Raw!C78)/((Raw!CC78*1000)^(1/3)))</f>
        <v>530.69277026900511</v>
      </c>
      <c r="UW77">
        <f>IF(AND(Raw!BL78&lt;$UU$3,Raw!BL78&gt;$UU$4),(10^($UU$2*Raw!CB78))*(Raw!D78))</f>
        <v>5.6318062677247795E-2</v>
      </c>
      <c r="UX77">
        <f>IF(AND(Raw!BL78&lt;$UU$3,Raw!BL78&gt;$UU$4),(10^($FM$2*Raw!CB78))*(Raw!E78))</f>
        <v>1.4636297382285279E-2</v>
      </c>
      <c r="UZ77">
        <f>Raw!C78</f>
        <v>2187.1363128243302</v>
      </c>
      <c r="VA77">
        <f>((LOG10(Raw!CC79))+ABS(LOG10(MIN(Raw!CC$3:$CC276)))+0.3)/5</f>
        <v>0.16881360887005514</v>
      </c>
      <c r="VB77">
        <f>Raw!BQ78</f>
        <v>2.6</v>
      </c>
      <c r="VE77">
        <f>(Raw!C78)/((Raw!CC78)^(1/2))</f>
        <v>8266.5982387599215</v>
      </c>
      <c r="VF77">
        <f>((LOG10(Raw!CC79))+ABS(LOG10(MIN(Raw!CC$3:$CC276)))+0.3)/5</f>
        <v>0.16881360887005514</v>
      </c>
      <c r="VG77">
        <f>Raw!BQ78</f>
        <v>2.6</v>
      </c>
      <c r="VK77">
        <f>(Raw!C78)/((Raw!CC78)^(1/2))</f>
        <v>8266.5982387599215</v>
      </c>
      <c r="VL77">
        <f>Raw!BZ78</f>
        <v>684.48979592323303</v>
      </c>
      <c r="VM77">
        <f>MIN(Raw!BL79/150,0.6)</f>
        <v>7.6249741080333999E-2</v>
      </c>
      <c r="VO77">
        <f>(Raw!C78)/((Raw!CC78)^(1/2))</f>
        <v>8266.5982387599215</v>
      </c>
      <c r="VP77">
        <f>Raw!BZ78</f>
        <v>684.48979592323303</v>
      </c>
      <c r="VQ77">
        <f>MIN(Raw!BN79/50,0.6)</f>
        <v>3.4078503414538802E-2</v>
      </c>
      <c r="VS77">
        <f>(Raw!C78)/((Raw!CC78)^(1/2))</f>
        <v>8266.5982387599215</v>
      </c>
      <c r="VT77">
        <f>Raw!BZ78</f>
        <v>684.48979592323303</v>
      </c>
      <c r="VU77">
        <f>(LOG10(Raw!AS79)-LOG10(MIN(Raw!AS$3:AS$200)) + 0.1)/10</f>
        <v>0.36313638790587655</v>
      </c>
      <c r="VW77">
        <f>Raw!CB78</f>
        <v>38.498199999999997</v>
      </c>
      <c r="VX77">
        <f>IF(ABS((Raw!BR78)-(Raw!CJ78))=343.0818,16.89,ABS((Raw!BR78)-(Raw!CJ78)))</f>
        <v>1.3731683656209981</v>
      </c>
      <c r="VY77">
        <f>(LOG10(Raw!C79)-LOG10(MIN(Raw!C$3:C$200)))/2</f>
        <v>0.31585734264843524</v>
      </c>
      <c r="WN77">
        <f t="shared" si="132"/>
        <v>15000</v>
      </c>
      <c r="WO77">
        <f t="shared" si="111"/>
        <v>0.52090994495392762</v>
      </c>
      <c r="WQ77">
        <f>Raw!BP78</f>
        <v>0.22</v>
      </c>
      <c r="WR77">
        <f>Raw!BZ78</f>
        <v>684.48979592323303</v>
      </c>
      <c r="WT77">
        <f>Raw!N78</f>
        <v>1.9200616734227101</v>
      </c>
      <c r="WU77">
        <f>Raw!CP78</f>
        <v>2.2098968852101502</v>
      </c>
      <c r="WV77">
        <f t="shared" si="112"/>
        <v>0.28983521178744009</v>
      </c>
      <c r="WX77">
        <f>Raw!C78</f>
        <v>2187.1363128243302</v>
      </c>
      <c r="WY77">
        <f>Raw!BP78</f>
        <v>0.22</v>
      </c>
      <c r="WZ77">
        <f>((LOG10(Raw!CC79))+ABS(LOG10(MIN(Raw!CC$3:$CC276)))+0.3)/5</f>
        <v>0.16881360887005514</v>
      </c>
      <c r="XD77">
        <f t="shared" si="133"/>
        <v>15000</v>
      </c>
      <c r="XE77">
        <f t="shared" si="113"/>
        <v>5.9010025913271966E-2</v>
      </c>
      <c r="XG77">
        <f>(Raw!C78)/((Raw!CC78)^(1/2))</f>
        <v>8266.5982387599215</v>
      </c>
      <c r="XH77">
        <f>Raw!BP78</f>
        <v>0.22</v>
      </c>
      <c r="XL77">
        <f t="shared" si="134"/>
        <v>15000</v>
      </c>
      <c r="XM77">
        <f t="shared" si="114"/>
        <v>0.31044288714610396</v>
      </c>
      <c r="XR77">
        <f>Raw!CB78</f>
        <v>38.498199999999997</v>
      </c>
      <c r="XS77">
        <f>IF(ABS((Raw!BR78)-(Raw!CJ78))=343.0818,16.89,(Raw!BR78)-(Raw!CJ78))</f>
        <v>-1.3731683656209981</v>
      </c>
      <c r="XT77">
        <f>(LOG10(Raw!C79)-LOG10(MIN(Raw!C$3:C$200)))/2</f>
        <v>0.31585734264843524</v>
      </c>
      <c r="XW77">
        <f t="shared" si="135"/>
        <v>15000</v>
      </c>
      <c r="XX77">
        <f t="shared" si="115"/>
        <v>1.3945668498701014</v>
      </c>
      <c r="YC77">
        <v>2187.1363128243302</v>
      </c>
      <c r="YD77">
        <f>Raw!CC78</f>
        <v>7.0000000000000007E-2</v>
      </c>
      <c r="YE77">
        <f>((LOG10(Raw!CC79))+ABS(LOG10(MIN(Raw!CC$3:$CC276)))+0.3)/5</f>
        <v>0.16881360887005514</v>
      </c>
      <c r="YF77">
        <v>2.6164249368563302</v>
      </c>
      <c r="YG77">
        <v>0.45637261327567102</v>
      </c>
      <c r="YH77">
        <v>9.3859358653597999E-2</v>
      </c>
      <c r="YI77">
        <v>2.0306130070676501E-2</v>
      </c>
      <c r="YJ77">
        <v>3.7488312596305599E-3</v>
      </c>
      <c r="YT77">
        <v>2187.1363128243302</v>
      </c>
      <c r="YU77">
        <v>7.0000000000000007E-2</v>
      </c>
      <c r="YV77" s="79">
        <v>6.8602105930499902E-7</v>
      </c>
      <c r="ZE77">
        <v>4231.3</v>
      </c>
      <c r="ZF77">
        <v>-2.3548896495432801</v>
      </c>
      <c r="ZK77">
        <f t="shared" si="136"/>
        <v>15020</v>
      </c>
      <c r="ZL77" s="81">
        <f t="shared" si="116"/>
        <v>14816.941810267865</v>
      </c>
    </row>
    <row r="78" spans="1:688">
      <c r="A78" s="37">
        <f>Raw!CC79*1000</f>
        <v>70</v>
      </c>
      <c r="B78" s="37">
        <f>Raw!N79</f>
        <v>2.7661274750102098</v>
      </c>
      <c r="C78" s="37">
        <f>Raw!O79</f>
        <v>0.273295309761792</v>
      </c>
      <c r="E78" s="37">
        <f>(Raw!C79)/((Raw!CC79*1000)^(1/2))</f>
        <v>165.18272665548136</v>
      </c>
      <c r="F78" s="37">
        <f>Raw!N79</f>
        <v>2.7661274750102098</v>
      </c>
      <c r="G78" s="37">
        <f>Raw!O79</f>
        <v>0.273295309761792</v>
      </c>
      <c r="I78" s="37">
        <f>(Raw!C79)/((Raw!CC79*1000)^(1/3))</f>
        <v>335.33661082130322</v>
      </c>
      <c r="J78" s="37">
        <f>Raw!N79</f>
        <v>2.7661274750102098</v>
      </c>
      <c r="K78" s="37">
        <f>Raw!O79</f>
        <v>0.273295309761792</v>
      </c>
      <c r="M78" s="39">
        <f>Raw!CC79*1000</f>
        <v>70</v>
      </c>
      <c r="N78" s="39">
        <f>1/(Raw!R79)</f>
        <v>2.8248275862068963</v>
      </c>
      <c r="O78" s="39">
        <f>IF(1/(Raw!R79-Raw!S79)-1/(Raw!R79+Raw!S79)&gt;0,1/(Raw!R79-Raw!S79)-1/(Raw!R79+Raw!S79),2)</f>
        <v>7.2772752151584186E-2</v>
      </c>
      <c r="Q78" s="39">
        <f>(Raw!C79)/((Raw!CC79*1000)^(1/2))</f>
        <v>165.18272665548136</v>
      </c>
      <c r="R78" s="39">
        <f>1/(Raw!R79)</f>
        <v>2.8248275862068963</v>
      </c>
      <c r="S78" s="39">
        <f>IF(1/(Raw!R79-Raw!S79)-1/(Raw!R79+Raw!S79)&gt;0,1/(Raw!R79-Raw!S79)-1/(Raw!R79+Raw!S79),2)</f>
        <v>7.2772752151584186E-2</v>
      </c>
      <c r="U78" s="39">
        <f>(Raw!C79)/((Raw!CC79*1000)^(1/3))</f>
        <v>335.33661082130322</v>
      </c>
      <c r="V78" s="39">
        <f>1/(Raw!R79)</f>
        <v>2.8248275862068963</v>
      </c>
      <c r="W78" s="39">
        <f>IF(1/(Raw!R79-Raw!S79)-1/(Raw!R79+Raw!S79)&gt;0,1/(Raw!R79-Raw!S79)-1/(Raw!R79+Raw!S79),2)</f>
        <v>7.2772752151584186E-2</v>
      </c>
      <c r="Y78" s="41">
        <f>Raw!CC79*1000</f>
        <v>70</v>
      </c>
      <c r="Z78" s="41">
        <f>1/(Raw!AB79)</f>
        <v>3.2</v>
      </c>
      <c r="AA78" s="41">
        <f>IF(1/(Raw!AB79-Raw!AC79)-1/(Raw!AB79+Raw!AC79)&gt;0,1/(Raw!AB79-Raw!AC79)-1/(Raw!AB79+Raw!AC79),5)</f>
        <v>5</v>
      </c>
      <c r="AC78" s="41">
        <f>(Raw!C79)/((Raw!CC79*1000)^(1/2))</f>
        <v>165.18272665548136</v>
      </c>
      <c r="AD78" s="41">
        <f>1/(Raw!AB79)</f>
        <v>3.2</v>
      </c>
      <c r="AE78" s="41">
        <f>IF(1/(Raw!AB79-Raw!AC79)-1/(Raw!AB79+Raw!AC79)&gt;0,1/(Raw!AB79-Raw!AC79)-1/(Raw!AB79+Raw!AC79),5)</f>
        <v>5</v>
      </c>
      <c r="AG78" s="41">
        <f>(Raw!C79)/((Raw!CC79*1000)^(1/3))</f>
        <v>335.33661082130322</v>
      </c>
      <c r="AH78" s="41">
        <f>1/(Raw!AB79)</f>
        <v>3.2</v>
      </c>
      <c r="AI78" s="41">
        <f>IF(1/(Raw!AB79-Raw!AC79)-1/(Raw!AB79+Raw!AC79)&gt;0,1/(Raw!AB79-Raw!AC79)-1/(Raw!AB79+Raw!AC79),5)</f>
        <v>5</v>
      </c>
      <c r="AK78" s="43">
        <f>Raw!CC79*1000</f>
        <v>70</v>
      </c>
      <c r="AL78" s="43">
        <f>Raw!BL79</f>
        <v>11.4374611620501</v>
      </c>
      <c r="AM78" s="43">
        <f>Raw!BM79</f>
        <v>11.036531452701601</v>
      </c>
      <c r="AO78" s="43">
        <f>(Raw!C79)/((Raw!CC79*1000)^(1/2))</f>
        <v>165.18272665548136</v>
      </c>
      <c r="AP78" s="43">
        <f>Raw!BL79</f>
        <v>11.4374611620501</v>
      </c>
      <c r="AQ78" s="43">
        <f>Raw!BM79</f>
        <v>11.036531452701601</v>
      </c>
      <c r="AS78" s="43">
        <f>(Raw!C79)/((Raw!CC79*1000)^(1/3))</f>
        <v>335.33661082130322</v>
      </c>
      <c r="AT78" s="43">
        <f>Raw!BL79</f>
        <v>11.4374611620501</v>
      </c>
      <c r="AU78" s="43">
        <f>Raw!BM79</f>
        <v>11.036531452701601</v>
      </c>
      <c r="AW78" s="21">
        <f>Raw!CC79*1000</f>
        <v>70</v>
      </c>
      <c r="AX78" s="21">
        <f>Raw!BN79</f>
        <v>1.7039251707269401</v>
      </c>
      <c r="AY78" s="21">
        <f>Raw!BO79</f>
        <v>0.18107196287343</v>
      </c>
      <c r="BA78" s="21">
        <f>(Raw!C79)/((Raw!CC79*1000)^(1/2))</f>
        <v>165.18272665548136</v>
      </c>
      <c r="BB78" s="21">
        <f>Raw!BN79</f>
        <v>1.7039251707269401</v>
      </c>
      <c r="BC78" s="21">
        <f>Raw!BO79</f>
        <v>0.18107196287343</v>
      </c>
      <c r="BE78" s="21">
        <f>(Raw!C79)/((Raw!CC79*1000)^(1/3))</f>
        <v>335.33661082130322</v>
      </c>
      <c r="BF78" s="21">
        <f>Raw!BN79</f>
        <v>1.7039251707269401</v>
      </c>
      <c r="BG78" s="21">
        <f>Raw!BO79</f>
        <v>0.18107196287343</v>
      </c>
      <c r="BI78" s="46">
        <f>Raw!C79</f>
        <v>1382.01784466546</v>
      </c>
      <c r="BJ78" s="46">
        <f>(Raw!C79)/(Raw!CG79)</f>
        <v>0.32811439806872267</v>
      </c>
      <c r="BK78" s="46"/>
      <c r="BM78" s="47">
        <f>Raw!CC79*1000</f>
        <v>70</v>
      </c>
      <c r="BN78" s="47">
        <f>(Raw!C79)/(Raw!CG79)</f>
        <v>0.32811439806872267</v>
      </c>
      <c r="BO78" s="47"/>
      <c r="BQ78" s="46">
        <f>(Raw!C79)/((Raw!CC79*1000)^(1/2))</f>
        <v>165.18272665548136</v>
      </c>
      <c r="BR78" s="47">
        <f>(Raw!C79)/(Raw!CG79)</f>
        <v>0.32811439806872267</v>
      </c>
      <c r="BS78" s="47"/>
      <c r="BU78" s="49">
        <f>(Raw!C79)/((Raw!CC79*1000)^(1/3))</f>
        <v>335.33661082130322</v>
      </c>
      <c r="BV78" s="49">
        <f>(Raw!C79)/(Raw!CG79)</f>
        <v>0.32811439806872267</v>
      </c>
      <c r="BW78" s="49"/>
      <c r="BY78" s="51">
        <f>Raw!C79</f>
        <v>1382.01784466546</v>
      </c>
      <c r="BZ78" s="51">
        <f>Raw!BS79</f>
        <v>0.35</v>
      </c>
      <c r="CA78" s="51"/>
      <c r="CG78" s="55"/>
      <c r="CH78" s="55" t="e">
        <f t="shared" si="137"/>
        <v>#N/A</v>
      </c>
      <c r="CI78" s="55" t="e">
        <f>CI3</f>
        <v>#N/A</v>
      </c>
      <c r="CK78" s="55"/>
      <c r="CL78" s="55" t="e">
        <f t="shared" si="138"/>
        <v>#N/A</v>
      </c>
      <c r="CM78" s="55" t="e">
        <f>CM3</f>
        <v>#N/A</v>
      </c>
      <c r="CO78" s="57"/>
      <c r="CP78" s="57" t="e">
        <f t="shared" si="139"/>
        <v>#N/A</v>
      </c>
      <c r="CQ78" s="57" t="e">
        <f>CQ3</f>
        <v>#N/A</v>
      </c>
      <c r="CS78" s="57"/>
      <c r="CT78" s="57" t="e">
        <f t="shared" si="140"/>
        <v>#N/A</v>
      </c>
      <c r="CU78" s="57" t="e">
        <f>CU3</f>
        <v>#N/A</v>
      </c>
      <c r="CW78" s="57"/>
      <c r="CX78" s="57" t="e">
        <f t="shared" si="141"/>
        <v>#N/A</v>
      </c>
      <c r="CY78" s="57" t="e">
        <f>CY3</f>
        <v>#N/A</v>
      </c>
      <c r="DA78" s="57"/>
      <c r="DB78" s="57" t="e">
        <f t="shared" si="142"/>
        <v>#N/A</v>
      </c>
      <c r="DC78" s="57" t="e">
        <f>DC3</f>
        <v>#N/A</v>
      </c>
      <c r="DE78" s="57"/>
      <c r="DF78" s="57" t="e">
        <f t="shared" si="143"/>
        <v>#N/A</v>
      </c>
      <c r="DG78" s="57" t="e">
        <f>DG3</f>
        <v>#N/A</v>
      </c>
      <c r="DI78" s="59">
        <f t="shared" si="117"/>
        <v>11410</v>
      </c>
      <c r="DJ78" s="59">
        <f t="shared" si="99"/>
        <v>9.9742198528092327</v>
      </c>
      <c r="DL78" s="25">
        <f t="shared" si="118"/>
        <v>11410</v>
      </c>
      <c r="DM78" s="25">
        <f t="shared" si="100"/>
        <v>11.340994057737019</v>
      </c>
      <c r="DO78" s="39">
        <f t="shared" si="101"/>
        <v>70</v>
      </c>
      <c r="DP78" s="39">
        <f t="shared" si="102"/>
        <v>2.8248275862068963</v>
      </c>
      <c r="DQ78" s="39">
        <f t="shared" si="103"/>
        <v>7.2772752151584186E-2</v>
      </c>
      <c r="DS78" s="39">
        <f t="shared" si="104"/>
        <v>165.18272665548136</v>
      </c>
      <c r="DT78" s="39">
        <f t="shared" si="105"/>
        <v>2.8248275862068963</v>
      </c>
      <c r="DU78" s="39">
        <f t="shared" si="106"/>
        <v>7.2772752151584186E-2</v>
      </c>
      <c r="DW78" s="39">
        <f t="shared" si="107"/>
        <v>335.33661082130322</v>
      </c>
      <c r="DX78" s="39">
        <f t="shared" si="108"/>
        <v>2.8248275862068963</v>
      </c>
      <c r="DY78" s="39">
        <f t="shared" si="109"/>
        <v>7.2772752151584186E-2</v>
      </c>
      <c r="EA78" s="61">
        <f>Raw!N79</f>
        <v>2.7661274750102098</v>
      </c>
      <c r="EB78" s="61">
        <f>Raw!O79</f>
        <v>0.273295309761792</v>
      </c>
      <c r="EC78" s="61">
        <f>1/Raw!R79</f>
        <v>2.8248275862068963</v>
      </c>
      <c r="ED78" s="61">
        <f>1/(Raw!R79-Raw!S79)-1/(Raw!R79+Raw!S79)</f>
        <v>7.2772752151584186E-2</v>
      </c>
      <c r="EF78" s="62">
        <f>Raw!N79</f>
        <v>2.7661274750102098</v>
      </c>
      <c r="EG78" s="61">
        <f>Raw!O79</f>
        <v>0.273295309761792</v>
      </c>
      <c r="EH78" s="61">
        <f>1/Raw!AB79</f>
        <v>3.2</v>
      </c>
      <c r="EI78" s="61">
        <f>1/(Raw!AB79-Raw!AC79)-1/(Raw!AB79+Raw!AC79)</f>
        <v>0</v>
      </c>
      <c r="EK78" s="37">
        <f>Raw!CB79</f>
        <v>3.3136000000000001</v>
      </c>
      <c r="EL78" s="72">
        <f>(Raw!C79)/(Raw!CG79)</f>
        <v>0.32811439806872267</v>
      </c>
      <c r="EN78" s="37">
        <f>Raw!BS79</f>
        <v>0.35</v>
      </c>
      <c r="EO78" s="72">
        <f>(Raw!C79)/(Raw!CG79)</f>
        <v>0.32811439806872267</v>
      </c>
      <c r="EQ78" s="64">
        <f>(Raw!C79)/((Raw!CC79*1000)^(1/3))</f>
        <v>335.33661082130322</v>
      </c>
      <c r="ER78" s="64">
        <f>Raw!BZ79</f>
        <v>270.48729705810501</v>
      </c>
      <c r="ET78" s="64">
        <f>Raw!BN79</f>
        <v>1.7039251707269401</v>
      </c>
      <c r="EU78" s="64">
        <f>Raw!BZ79</f>
        <v>270.48729705810501</v>
      </c>
      <c r="EW78" s="66">
        <f>Raw!AI79</f>
        <v>2.0250079476921701E-3</v>
      </c>
      <c r="EX78" s="66">
        <f>Raw!BZ79</f>
        <v>270.48729705810501</v>
      </c>
      <c r="EZ78" s="73">
        <f>Raw!AI79</f>
        <v>2.0250079476921701E-3</v>
      </c>
      <c r="FA78" s="66">
        <f>Raw!F79</f>
        <v>7.9507584063050099E-2</v>
      </c>
      <c r="FB78" s="66">
        <f>Raw!G79</f>
        <v>6.0853319481656502E-2</v>
      </c>
      <c r="FD78" s="66">
        <f>(Raw!C79)/((Raw!CC79*1000)^(1/3))</f>
        <v>335.33661082130322</v>
      </c>
      <c r="FE78" s="66">
        <f>(Raw!BZ79)*(Raw!AI79)</f>
        <v>0.54773892629243559</v>
      </c>
      <c r="FG78" s="59">
        <f>Raw!CJ79</f>
        <v>22.526719408881</v>
      </c>
      <c r="FH78" s="59">
        <f>Raw!BR79</f>
        <v>35.28</v>
      </c>
      <c r="FJ78" s="25">
        <f>Raw!CB79</f>
        <v>3.3136000000000001</v>
      </c>
      <c r="FK78" s="25">
        <f>(Raw!BR79)-(Raw!CJ79)</f>
        <v>12.753280591119001</v>
      </c>
      <c r="FM78" s="68" t="str">
        <f t="shared" si="119"/>
        <v xml:space="preserve"> </v>
      </c>
      <c r="FN78" s="68">
        <f>(Raw!C79)/((Raw!CC79*1000)^(1/3))</f>
        <v>335.33661082130322</v>
      </c>
      <c r="FO78" s="68">
        <f>(10^($FM$2*Raw!CB79))*(Raw!D79)</f>
        <v>4.0366621662007628E-2</v>
      </c>
      <c r="FP78" s="68">
        <f>(10^($FM$2*Raw!CB79))*(Raw!E79)</f>
        <v>2.8668713056843109E-2</v>
      </c>
      <c r="FR78" s="68" t="str">
        <f t="shared" si="120"/>
        <v xml:space="preserve"> </v>
      </c>
      <c r="FS78" s="74">
        <f>(Raw!C79)/((Raw!CC79*1000)^(1/3))</f>
        <v>335.33661082130322</v>
      </c>
      <c r="FT78" s="68">
        <f>(10^($FR$2*Raw!CB79))*(Raw!F79)</f>
        <v>7.4896766614873975E-2</v>
      </c>
      <c r="FU78" s="68">
        <f>(10^($FR$2*Raw!CB79))*(Raw!G79)</f>
        <v>5.7324303343737476E-2</v>
      </c>
      <c r="FW78" s="68" t="str">
        <f t="shared" si="121"/>
        <v xml:space="preserve"> </v>
      </c>
      <c r="FX78" s="74">
        <f>(Raw!C79)/((Raw!CC79*1000)^(1/3))</f>
        <v>335.33661082130322</v>
      </c>
      <c r="FY78" s="74">
        <f>(10^($FW$2*Raw!CB79))*(Raw!BJ79)</f>
        <v>9.1885241652708907E-3</v>
      </c>
      <c r="FZ78" s="74">
        <f>(10^($FW$2*Raw!CB79))*(Raw!BK79)</f>
        <v>1.3421272817948821E-2</v>
      </c>
      <c r="GB78" s="68" t="str">
        <f t="shared" si="122"/>
        <v xml:space="preserve"> </v>
      </c>
      <c r="GC78" s="74" t="b">
        <f>IF(  ( (10^($FR$2*Raw!CB79))*(Raw!BM79) )/( (10^($FR$2*Raw!CB79))*(Raw!BL79))&lt;0.9,(Raw!C79)/((Raw!CC79*1000)^(1/3)) )</f>
        <v>0</v>
      </c>
      <c r="GD78" s="74" t="b">
        <f>IF(  ( (10^($FR$2*Raw!CB79))*(Raw!BM79) )/( (10^($FR$2*Raw!CB79))*(Raw!BL79))&lt;0.9, (10^($GB$2*Raw!CB79))*(Raw!BL79) )</f>
        <v>0</v>
      </c>
      <c r="GE78" s="74" t="b">
        <f>IF( ( (10^($FR$2*Raw!CB79))*(Raw!BM79) )/( (10^($FR$2*Raw!CB79))*(Raw!BL79))&lt;0.9, (10^($FR$2*Raw!CB79))*(Raw!BM79) )</f>
        <v>0</v>
      </c>
      <c r="GG78" s="68" t="str">
        <f t="shared" si="123"/>
        <v xml:space="preserve"> </v>
      </c>
      <c r="GH78" s="74">
        <f>IF( ( (10^($GG$2*Raw!CB79))*(Raw!BO79) )/( (10^($GG$2*Raw!CB79))*(Raw!BN79))&lt;0.5,(Raw!C79)/((Raw!CC79*1000)^(1/3)))</f>
        <v>335.33661082130322</v>
      </c>
      <c r="GI78" s="74">
        <f>IF( ( (10^($GG$2*Raw!CB79))*(Raw!BO79) )/( (10^($GG$2*Raw!CB79))*(Raw!BN79))&lt;0.5,(10^($GG$2*Raw!CB79))*(Raw!BN79))</f>
        <v>1.614691795080357</v>
      </c>
      <c r="GJ78" s="74">
        <f>IF( ( (10^($GG$2*Raw!CB79))*(Raw!BO79) )/( (10^($GG$2*Raw!CB79))*(Raw!BN79))&lt;0.5,(10^($GG$2*Raw!CB79))*(Raw!BO79))</f>
        <v>0.17158935016265253</v>
      </c>
      <c r="GL78">
        <f>(Raw!C79)/((Raw!CC79*1000)^(1/3))</f>
        <v>335.33661082130322</v>
      </c>
      <c r="GM78" s="75">
        <f>Raw!U79</f>
        <v>0.3662109375</v>
      </c>
      <c r="GN78" s="75">
        <f>(LOG(Raw!CC79)+5)/25</f>
        <v>0.15380392160057027</v>
      </c>
      <c r="GO78">
        <f>(Raw!C79)/((Raw!CC79*1000)^(1/3))</f>
        <v>335.33661082130322</v>
      </c>
      <c r="GP78" s="75">
        <f>Raw!W79</f>
        <v>0.41259765625</v>
      </c>
      <c r="GR78">
        <f>(Raw!C79)/((Raw!CC79*1000)^(1/3))</f>
        <v>335.33661082130322</v>
      </c>
      <c r="GS78" s="75">
        <f>Raw!AE79</f>
        <v>0.390625</v>
      </c>
      <c r="GU78">
        <f>(Raw!C79)/((Raw!CC79*1000)^(1/3))</f>
        <v>335.33661082130322</v>
      </c>
      <c r="GV78" s="75">
        <f>Raw!AG79</f>
        <v>0.56640625</v>
      </c>
      <c r="GX78">
        <f>(Raw!C79)/((Raw!CC79*1000)^(1/3))</f>
        <v>335.33661082130322</v>
      </c>
      <c r="GY78">
        <f>Raw!BQ79</f>
        <v>4.5</v>
      </c>
      <c r="HA78">
        <f>Raw!C79</f>
        <v>1382.01784466546</v>
      </c>
      <c r="HB78" s="75">
        <f>Raw!U79</f>
        <v>0.3662109375</v>
      </c>
      <c r="HC78" s="4"/>
      <c r="HD78">
        <f>Raw!C79</f>
        <v>1382.01784466546</v>
      </c>
      <c r="HE78" s="75">
        <f>Raw!W79</f>
        <v>0.41259765625</v>
      </c>
      <c r="HG78">
        <f>Raw!C79</f>
        <v>1382.01784466546</v>
      </c>
      <c r="HH78" s="75">
        <f>Raw!AE79</f>
        <v>0.390625</v>
      </c>
      <c r="HJ78">
        <f>Raw!C79</f>
        <v>1382.01784466546</v>
      </c>
      <c r="HK78" s="75">
        <f>Raw!AG79</f>
        <v>0.56640625</v>
      </c>
      <c r="HM78">
        <f>Raw!C79</f>
        <v>1382.01784466546</v>
      </c>
      <c r="HN78">
        <f>Raw!BQ79</f>
        <v>4.5</v>
      </c>
      <c r="HP78">
        <f>Raw!CC79*1000</f>
        <v>70</v>
      </c>
      <c r="HQ78">
        <f>Raw!N79</f>
        <v>2.7661274750102098</v>
      </c>
      <c r="HR78">
        <f>MIN(ABS(Raw!CB79)/100,0.3)</f>
        <v>3.3135999999999999E-2</v>
      </c>
      <c r="HS78" t="str">
        <f>IF( Raw!CB79&gt;0,"@rgb(255,0,0)","@rgb(0,128,255)" )</f>
        <v>@rgb(255,0,0)</v>
      </c>
      <c r="HU78" t="str">
        <f t="shared" si="124"/>
        <v xml:space="preserve"> </v>
      </c>
      <c r="HV78" t="b">
        <f>IF(Raw!CC79&gt;7,(Raw!C79)/((Raw!CC79*1000)^(1/3)))</f>
        <v>0</v>
      </c>
      <c r="HW78" t="b">
        <f>IF(Raw!CC79&gt;7,(10^($FM$2*Raw!CB79))*(Raw!D79))</f>
        <v>0</v>
      </c>
      <c r="HX78" t="b">
        <f>IF(Raw!CC79&gt;7,(10^($HU$2*Raw!CB79))*(Raw!E79))</f>
        <v>0</v>
      </c>
      <c r="IA78" t="b">
        <f>IF(Raw!CC79&gt;7,(Raw!C79)/((Raw!CC79*1000)^(1/3)))</f>
        <v>0</v>
      </c>
      <c r="IB78" t="b">
        <f>IF(Raw!CC79&gt;7,(10^($HZ$2*Raw!CB79))*(Raw!F79))</f>
        <v>0</v>
      </c>
      <c r="IC78" t="b">
        <f>IF(Raw!CC79&gt;7,(10^($HZ$2*Raw!CB79))*(Raw!G79))</f>
        <v>0</v>
      </c>
      <c r="IF78" t="b">
        <f>IF(Raw!CC79&gt;7,(Raw!C79)/((Raw!CC79*1000)^(1/3)))</f>
        <v>0</v>
      </c>
      <c r="IG78" t="b">
        <f>IF(Raw!CC79&gt;7,(10^($IE$2*Raw!CB79))*(Raw!BJ79))</f>
        <v>0</v>
      </c>
      <c r="IH78" t="b">
        <f>IF(Raw!CC79&gt;7,(10^($IE$2*Raw!CB79))*(Raw!BK79))</f>
        <v>0</v>
      </c>
      <c r="IJ78" t="str">
        <f t="shared" si="125"/>
        <v xml:space="preserve"> </v>
      </c>
      <c r="IK78" t="b">
        <f>IF(Raw!CC79&gt;7,(Raw!C79)/((Raw!CC79*1000)^(1/3)))</f>
        <v>0</v>
      </c>
      <c r="IL78" t="b">
        <f>IF(Raw!CC79&gt;7,(10^($IJ$2*Raw!CB79))*(Raw!BL79))</f>
        <v>0</v>
      </c>
      <c r="IM78" t="b">
        <f>IF(Raw!CC79&gt;7,(10^($IJ$2*Raw!CB79))*(Raw!BM79))</f>
        <v>0</v>
      </c>
      <c r="IO78" t="str">
        <f t="shared" si="126"/>
        <v xml:space="preserve"> </v>
      </c>
      <c r="IP78" t="b">
        <f>IF(Raw!CC79&gt;7,(Raw!C79)/((Raw!CC79*1000)^(1/3)))</f>
        <v>0</v>
      </c>
      <c r="IQ78" t="b">
        <f>IF(Raw!CC79&gt;7,(10^($IO$2*Raw!CB79))*(Raw!BN79))</f>
        <v>0</v>
      </c>
      <c r="IR78" t="b">
        <f>IF(Raw!CC79&gt;7,(10^($IO$2*Raw!CB79))*(Raw!BO79))</f>
        <v>0</v>
      </c>
      <c r="IT78" s="68" t="str">
        <f t="shared" si="127"/>
        <v xml:space="preserve"> </v>
      </c>
      <c r="IU78" s="68">
        <f>IF(Raw!CC79&lt;3.5,(Raw!C79)/((Raw!CC79*1000)^(1/3)))</f>
        <v>335.33661082130322</v>
      </c>
      <c r="IV78" s="68">
        <f>IF(Raw!CC79&lt;3.5,(10^($IT$2*Raw!CB79))*(Raw!D79))</f>
        <v>4.043752180812589E-2</v>
      </c>
      <c r="IW78" s="68">
        <f>IF(Raw!CC79&lt;3.5,(10^($IT$2*Raw!CB79))*(Raw!E79))</f>
        <v>2.8719066934900381E-2</v>
      </c>
      <c r="IY78" s="68" t="str">
        <f t="shared" si="128"/>
        <v xml:space="preserve"> </v>
      </c>
      <c r="IZ78" s="74">
        <f>IF(Raw!CC79&lt;3.5,(Raw!C79)/((Raw!CC79*1000)^(1/3)))</f>
        <v>335.33661082130322</v>
      </c>
      <c r="JA78" s="68">
        <f>IF(Raw!CC79&lt;3.5,(10^($IY$2*Raw!CB79))*(Raw!F79))</f>
        <v>7.5056943873742177E-2</v>
      </c>
      <c r="JB78" s="68">
        <f>IF(Raw!CC79&lt;3.5,(10^($IY$2*Raw!CB79))*(Raw!G79))</f>
        <v>5.7446899420859787E-2</v>
      </c>
      <c r="JD78" s="68" t="str">
        <f t="shared" si="129"/>
        <v xml:space="preserve"> </v>
      </c>
      <c r="JE78" s="74">
        <f>IF(Raw!CC79&lt;3.5,(Raw!C79)/((Raw!CC79*1000)^(1/3)))</f>
        <v>335.33661082130322</v>
      </c>
      <c r="JF78" s="74">
        <f>IF(Raw!CC79&lt;3.5,(10^($JD$2*Raw!CB79))*(Raw!BJ79))</f>
        <v>9.1367911494553838E-3</v>
      </c>
      <c r="JG78" s="74">
        <f>IF(Raw!CC79&lt;3.5,(10^($JD$2*Raw!CB79))*(Raw!BK79))</f>
        <v>1.3345708678761002E-2</v>
      </c>
      <c r="JI78" s="68" t="str">
        <f t="shared" si="130"/>
        <v xml:space="preserve"> </v>
      </c>
      <c r="JJ78" s="74" t="b">
        <f>IF( AND( Raw!CC79&lt;3.5, ( (10^($JI$2*Raw!CB79))*(Raw!BM79) )/( (10^($JI$2*Raw!CB79))*(Raw!BL79))&lt;0.9 ),(Raw!C79)/((Raw!CC79*1000)^(1/3)) )</f>
        <v>0</v>
      </c>
      <c r="JK78" s="74" t="b">
        <f>IF( AND( Raw!CC79&lt;3.5, ( (10^($JI$2*Raw!CB79))*(Raw!BM79) )/( (10^($JI$2*Raw!CB79))*(Raw!BL79))&lt;0.9 ), (10^($JI$2*Raw!CB79))*(Raw!BL79) )</f>
        <v>0</v>
      </c>
      <c r="JL78" s="74" t="b">
        <f>IF( AND( Raw!CC79&lt;3.5, ( (10^($JI$2*Raw!CB79))*(Raw!BM79) )/( (10^($JI$2*Raw!CB79))*(Raw!BL79))&lt;0.9 ), (10^($JI$2*Raw!CB79))*(Raw!BM79) )</f>
        <v>0</v>
      </c>
      <c r="JN78" s="68" t="str">
        <f t="shared" si="131"/>
        <v xml:space="preserve"> </v>
      </c>
      <c r="JO78" s="74">
        <f>IF( AND( Raw!CC79&lt;3.5, ( (10^($JN$2*Raw!CB79))*(Raw!BO79) )/( (10^($JN$2*Raw!CB79))*(Raw!BN79))&lt;0.5 ),(Raw!C79)/((Raw!CC79*1000)^(1/3)))</f>
        <v>335.33661082130322</v>
      </c>
      <c r="JP78" s="74">
        <f>IF( AND( Raw!CC79&lt;3.5, ( (10^($JN$2*Raw!CB79))*(Raw!BO79) )/( (10^($JN$2*Raw!CB79))*(Raw!BN79))&lt;0.5 ),(10^($JN$2*Raw!CB79))*(Raw!BN79))</f>
        <v>1.6929103433452828</v>
      </c>
      <c r="JQ78" s="74">
        <f>IF( AND( Raw!CC79&lt;3.5, ( (10^($JN$2*Raw!CB79))*(Raw!BO79) )/( (10^($JN$2*Raw!CB79))*(Raw!BN79))&lt;0.5 ),(10^($JN$2*Raw!CB79))*(Raw!BO79))</f>
        <v>0.17990144409187003</v>
      </c>
      <c r="KQ78">
        <f>Raw!CC79*1000</f>
        <v>70</v>
      </c>
      <c r="KR78">
        <f>Raw!N79</f>
        <v>2.7661274750102098</v>
      </c>
      <c r="KS78">
        <f>(1/ABS(Raw!BL79))*2</f>
        <v>0.1748639817581257</v>
      </c>
      <c r="KU78">
        <f>Raw!CC79*1000</f>
        <v>70</v>
      </c>
      <c r="KV78">
        <f>Raw!N79</f>
        <v>2.7661274750102098</v>
      </c>
      <c r="KW78">
        <f>MIN(1/ABS(Raw!BN79)/2,0.8)</f>
        <v>0.29344011614470522</v>
      </c>
      <c r="KY78">
        <f>Raw!CC79*1000</f>
        <v>70</v>
      </c>
      <c r="KZ78">
        <f>Raw!CP79</f>
        <v>2.7943473564135002</v>
      </c>
      <c r="LA78">
        <f t="shared" si="110"/>
        <v>2.7661274750102098</v>
      </c>
      <c r="NJ78" s="76"/>
      <c r="NV78" s="76"/>
      <c r="OH78" s="76"/>
      <c r="OT78" s="76"/>
      <c r="PF78" s="76"/>
      <c r="PR78" s="76"/>
      <c r="QD78" s="76"/>
      <c r="QP78" s="76"/>
      <c r="RB78" s="76"/>
      <c r="RN78" s="76"/>
      <c r="RZ78" s="76"/>
      <c r="SL78" s="76"/>
      <c r="SX78" s="76"/>
      <c r="TJ78" s="76"/>
      <c r="TV78" s="76"/>
      <c r="UF78">
        <f>IF(Raw!CC79&lt;3.5,Raw!C79)</f>
        <v>1382.01784466546</v>
      </c>
      <c r="UK78" t="b">
        <f>IF(Raw!CC79&gt;7,Raw!C79)</f>
        <v>0</v>
      </c>
      <c r="UP78">
        <f>Raw!C79</f>
        <v>1382.01784466546</v>
      </c>
      <c r="UU78" t="str">
        <f t="shared" si="144"/>
        <v xml:space="preserve"> </v>
      </c>
      <c r="UV78" t="b">
        <f>IF(AND(Raw!BL79&lt;$UU$3,Raw!BL79&gt;$UU$4),(Raw!C79)/((Raw!CC79*1000)^(1/3)))</f>
        <v>0</v>
      </c>
      <c r="UW78" t="b">
        <f>IF(AND(Raw!BL79&lt;$UU$3,Raw!BL79&gt;$UU$4),(10^($UU$2*Raw!CB79))*(Raw!D79))</f>
        <v>0</v>
      </c>
      <c r="UX78" t="b">
        <f>IF(AND(Raw!BL79&lt;$UU$3,Raw!BL79&gt;$UU$4),(10^($FM$2*Raw!CB79))*(Raw!E79))</f>
        <v>0</v>
      </c>
      <c r="UZ78">
        <f>Raw!C79</f>
        <v>1382.01784466546</v>
      </c>
      <c r="VA78">
        <f>((LOG10(Raw!CC80))+ABS(LOG10(MIN(Raw!CC$3:$CC277)))+0.3)/5</f>
        <v>0.6528519260393697</v>
      </c>
      <c r="VB78">
        <f>Raw!BQ79</f>
        <v>4.5</v>
      </c>
      <c r="VE78">
        <f>(Raw!C79)/((Raw!CC79)^(1/2))</f>
        <v>5223.5364634832858</v>
      </c>
      <c r="VF78">
        <f>((LOG10(Raw!CC80))+ABS(LOG10(MIN(Raw!CC$3:$CC277)))+0.3)/5</f>
        <v>0.6528519260393697</v>
      </c>
      <c r="VG78">
        <f>Raw!BQ79</f>
        <v>4.5</v>
      </c>
      <c r="VK78">
        <f>(Raw!C79)/((Raw!CC79)^(1/2))</f>
        <v>5223.5364634832858</v>
      </c>
      <c r="VL78">
        <f>Raw!BZ79</f>
        <v>270.48729705810501</v>
      </c>
      <c r="VM78">
        <f>MIN(Raw!BL80/150,0.6)</f>
        <v>9.7879780435992672E-2</v>
      </c>
      <c r="VO78">
        <f>(Raw!C79)/((Raw!CC79)^(1/2))</f>
        <v>5223.5364634832858</v>
      </c>
      <c r="VP78">
        <f>Raw!BZ79</f>
        <v>270.48729705810501</v>
      </c>
      <c r="VQ78">
        <f>MIN(Raw!BN80/50,0.6)</f>
        <v>8.3459501004139403E-2</v>
      </c>
      <c r="VS78">
        <f>(Raw!C79)/((Raw!CC79)^(1/2))</f>
        <v>5223.5364634832858</v>
      </c>
      <c r="VT78">
        <f>Raw!BZ79</f>
        <v>270.48729705810501</v>
      </c>
      <c r="VU78">
        <f>(LOG10(Raw!AS80)-LOG10(MIN(Raw!AS$3:AS$200)) + 0.1)/10</f>
        <v>0.48403417180643266</v>
      </c>
      <c r="VW78">
        <f>Raw!CB79</f>
        <v>3.3136000000000001</v>
      </c>
      <c r="VX78">
        <f>IF(ABS((Raw!BR79)-(Raw!CJ79))=343.0818,16.89,ABS((Raw!BR79)-(Raw!CJ79)))</f>
        <v>12.753280591119001</v>
      </c>
      <c r="VY78">
        <f>(LOG10(Raw!C80)-LOG10(MIN(Raw!C$3:C$200)))/2</f>
        <v>0.6739271570592138</v>
      </c>
      <c r="WN78">
        <f t="shared" si="132"/>
        <v>15200</v>
      </c>
      <c r="WO78">
        <f t="shared" si="111"/>
        <v>0.52017863438577938</v>
      </c>
      <c r="WQ78">
        <f>Raw!BP79</f>
        <v>0.31</v>
      </c>
      <c r="WR78">
        <f>Raw!BZ79</f>
        <v>270.48729705810501</v>
      </c>
      <c r="WT78">
        <f>Raw!N79</f>
        <v>2.7661274750102098</v>
      </c>
      <c r="WU78">
        <f>Raw!CP79</f>
        <v>2.7943473564135002</v>
      </c>
      <c r="WV78">
        <f t="shared" si="112"/>
        <v>2.8219881403290348E-2</v>
      </c>
      <c r="WX78">
        <f>Raw!C79</f>
        <v>1382.01784466546</v>
      </c>
      <c r="WY78">
        <f>Raw!BP79</f>
        <v>0.31</v>
      </c>
      <c r="WZ78">
        <f>((LOG10(Raw!CC80))+ABS(LOG10(MIN(Raw!CC$3:$CC277)))+0.3)/5</f>
        <v>0.6528519260393697</v>
      </c>
      <c r="XD78">
        <f t="shared" si="133"/>
        <v>15200</v>
      </c>
      <c r="XE78">
        <f t="shared" si="113"/>
        <v>5.9010019301313194E-2</v>
      </c>
      <c r="XG78">
        <f>(Raw!C79)/((Raw!CC79)^(1/2))</f>
        <v>5223.5364634832858</v>
      </c>
      <c r="XH78">
        <f>Raw!BP79</f>
        <v>0.31</v>
      </c>
      <c r="XL78">
        <f t="shared" si="134"/>
        <v>15200</v>
      </c>
      <c r="XM78">
        <f t="shared" si="114"/>
        <v>0.31028383385014313</v>
      </c>
      <c r="XR78">
        <f>Raw!CB79</f>
        <v>3.3136000000000001</v>
      </c>
      <c r="XS78">
        <f>IF(ABS((Raw!BR79)-(Raw!CJ79))=343.0818,16.89,(Raw!BR79)-(Raw!CJ79))</f>
        <v>12.753280591119001</v>
      </c>
      <c r="XT78">
        <f>(LOG10(Raw!C80)-LOG10(MIN(Raw!C$3:C$200)))/2</f>
        <v>0.6739271570592138</v>
      </c>
      <c r="XW78">
        <f t="shared" si="135"/>
        <v>15200</v>
      </c>
      <c r="XX78">
        <f t="shared" si="115"/>
        <v>1.3797583903692658</v>
      </c>
      <c r="YC78">
        <v>1382.01784466546</v>
      </c>
      <c r="YD78">
        <f>Raw!CC79</f>
        <v>7.0000000000000007E-2</v>
      </c>
      <c r="YE78">
        <f>((LOG10(Raw!CC80))+ABS(LOG10(MIN(Raw!CC$3:$CC277)))+0.3)/5</f>
        <v>0.6528519260393697</v>
      </c>
      <c r="YF78">
        <v>1.11190242102983E-2</v>
      </c>
      <c r="YG78">
        <v>3.3513648396202101E-3</v>
      </c>
      <c r="YH78">
        <v>1.09451088627162E-3</v>
      </c>
      <c r="YI78">
        <v>3.5346426042869299E-4</v>
      </c>
      <c r="YJ78" s="10" t="s">
        <v>824</v>
      </c>
      <c r="YT78">
        <v>1382.01784466546</v>
      </c>
      <c r="YU78">
        <v>7.0000000000000007E-2</v>
      </c>
      <c r="YV78" s="79">
        <v>2.7173287196072401E-8</v>
      </c>
      <c r="ZE78">
        <v>4028.7469684836501</v>
      </c>
      <c r="ZF78">
        <v>1.36677944778021E-2</v>
      </c>
      <c r="ZK78">
        <f t="shared" si="136"/>
        <v>15220</v>
      </c>
      <c r="ZL78" s="81">
        <f t="shared" si="116"/>
        <v>14881.553756529524</v>
      </c>
    </row>
    <row r="79" spans="1:688">
      <c r="A79" s="37">
        <f>Raw!CC80*1000</f>
        <v>18420</v>
      </c>
      <c r="B79" s="37">
        <f>Raw!N80</f>
        <v>11.4305834613175</v>
      </c>
      <c r="C79" s="37">
        <f>Raw!O80</f>
        <v>2.1565131066186201</v>
      </c>
      <c r="E79" s="37">
        <f>(Raw!C80)/((Raw!CC80*1000)^(1/2))</f>
        <v>52.967376980675084</v>
      </c>
      <c r="F79" s="37">
        <f>Raw!N80</f>
        <v>11.4305834613175</v>
      </c>
      <c r="G79" s="37">
        <f>Raw!O80</f>
        <v>2.1565131066186201</v>
      </c>
      <c r="I79" s="37">
        <f>(Raw!C80)/((Raw!CC80*1000)^(1/3))</f>
        <v>272.20122221365915</v>
      </c>
      <c r="J79" s="37">
        <f>Raw!N80</f>
        <v>11.4305834613175</v>
      </c>
      <c r="K79" s="37">
        <f>Raw!O80</f>
        <v>2.1565131066186201</v>
      </c>
      <c r="M79" s="39">
        <f>Raw!CC80*1000</f>
        <v>18420</v>
      </c>
      <c r="N79" s="39">
        <f>1/(Raw!R80)</f>
        <v>14.124137931034483</v>
      </c>
      <c r="O79" s="39">
        <f>IF(1/(Raw!R80-Raw!S80)-1/(Raw!R80+Raw!S80)&gt;0,1/(Raw!R80-Raw!S80)-1/(Raw!R80+Raw!S80),2)</f>
        <v>1.7688551289982684</v>
      </c>
      <c r="Q79" s="39">
        <f>(Raw!C80)/((Raw!CC80*1000)^(1/2))</f>
        <v>52.967376980675084</v>
      </c>
      <c r="R79" s="39">
        <f>1/(Raw!R80)</f>
        <v>14.124137931034483</v>
      </c>
      <c r="S79" s="39">
        <f>IF(1/(Raw!R80-Raw!S80)-1/(Raw!R80+Raw!S80)&gt;0,1/(Raw!R80-Raw!S80)-1/(Raw!R80+Raw!S80),2)</f>
        <v>1.7688551289982684</v>
      </c>
      <c r="U79" s="39">
        <f>(Raw!C80)/((Raw!CC80*1000)^(1/3))</f>
        <v>272.20122221365915</v>
      </c>
      <c r="V79" s="39">
        <f>1/(Raw!R80)</f>
        <v>14.124137931034483</v>
      </c>
      <c r="W79" s="39">
        <f>IF(1/(Raw!R80-Raw!S80)-1/(Raw!R80+Raw!S80)&gt;0,1/(Raw!R80-Raw!S80)-1/(Raw!R80+Raw!S80),2)</f>
        <v>1.7688551289982684</v>
      </c>
      <c r="Y79" s="41">
        <f>Raw!CC80*1000</f>
        <v>18420</v>
      </c>
      <c r="Z79" s="41">
        <f>1/(Raw!AB80)</f>
        <v>14.628571428571428</v>
      </c>
      <c r="AA79" s="41">
        <f>IF(1/(Raw!AB80-Raw!AC80)-1/(Raw!AB80+Raw!AC80)&gt;0,1/(Raw!AB80-Raw!AC80)-1/(Raw!AB80+Raw!AC80),5)</f>
        <v>48.3797548250677</v>
      </c>
      <c r="AC79" s="41">
        <f>(Raw!C80)/((Raw!CC80*1000)^(1/2))</f>
        <v>52.967376980675084</v>
      </c>
      <c r="AD79" s="41">
        <f>1/(Raw!AB80)</f>
        <v>14.628571428571428</v>
      </c>
      <c r="AE79" s="41">
        <f>IF(1/(Raw!AB80-Raw!AC80)-1/(Raw!AB80+Raw!AC80)&gt;0,1/(Raw!AB80-Raw!AC80)-1/(Raw!AB80+Raw!AC80),5)</f>
        <v>48.3797548250677</v>
      </c>
      <c r="AG79" s="41">
        <f>(Raw!C80)/((Raw!CC80*1000)^(1/3))</f>
        <v>272.20122221365915</v>
      </c>
      <c r="AH79" s="41">
        <f>1/(Raw!AB80)</f>
        <v>14.628571428571428</v>
      </c>
      <c r="AI79" s="41">
        <f>IF(1/(Raw!AB80-Raw!AC80)-1/(Raw!AB80+Raw!AC80)&gt;0,1/(Raw!AB80-Raw!AC80)-1/(Raw!AB80+Raw!AC80),5)</f>
        <v>48.3797548250677</v>
      </c>
      <c r="AK79" s="43">
        <f>Raw!CC80*1000</f>
        <v>18420</v>
      </c>
      <c r="AL79" s="43">
        <f>Raw!BL80</f>
        <v>14.681967065398901</v>
      </c>
      <c r="AM79" s="43">
        <f>Raw!BM80</f>
        <v>9.0996684220701507</v>
      </c>
      <c r="AO79" s="43">
        <f>(Raw!C80)/((Raw!CC80*1000)^(1/2))</f>
        <v>52.967376980675084</v>
      </c>
      <c r="AP79" s="43">
        <f>Raw!BL80</f>
        <v>14.681967065398901</v>
      </c>
      <c r="AQ79" s="43">
        <f>Raw!BM80</f>
        <v>9.0996684220701507</v>
      </c>
      <c r="AS79" s="43">
        <f>(Raw!C80)/((Raw!CC80*1000)^(1/3))</f>
        <v>272.20122221365915</v>
      </c>
      <c r="AT79" s="43">
        <f>Raw!BL80</f>
        <v>14.681967065398901</v>
      </c>
      <c r="AU79" s="43">
        <f>Raw!BM80</f>
        <v>9.0996684220701507</v>
      </c>
      <c r="AW79" s="21">
        <f>Raw!CC80*1000</f>
        <v>18420</v>
      </c>
      <c r="AX79" s="21">
        <f>Raw!BN80</f>
        <v>4.1729750502069702</v>
      </c>
      <c r="AY79" s="21">
        <f>Raw!BO80</f>
        <v>0.25711722901624701</v>
      </c>
      <c r="BA79" s="21">
        <f>(Raw!C80)/((Raw!CC80*1000)^(1/2))</f>
        <v>52.967376980675084</v>
      </c>
      <c r="BB79" s="21">
        <f>Raw!BN80</f>
        <v>4.1729750502069702</v>
      </c>
      <c r="BC79" s="21">
        <f>Raw!BO80</f>
        <v>0.25711722901624701</v>
      </c>
      <c r="BE79" s="21">
        <f>(Raw!C80)/((Raw!CC80*1000)^(1/3))</f>
        <v>272.20122221365915</v>
      </c>
      <c r="BF79" s="21">
        <f>Raw!BN80</f>
        <v>4.1729750502069702</v>
      </c>
      <c r="BG79" s="21">
        <f>Raw!BO80</f>
        <v>0.25711722901624701</v>
      </c>
      <c r="BI79" s="46">
        <f>Raw!C80</f>
        <v>7188.7483267953203</v>
      </c>
      <c r="BJ79" s="46">
        <f>(Raw!C80)/(Raw!CG80)</f>
        <v>0.29296390605572259</v>
      </c>
      <c r="BK79" s="46"/>
      <c r="BM79" s="47">
        <f>Raw!CC80*1000</f>
        <v>18420</v>
      </c>
      <c r="BN79" s="47">
        <f>(Raw!C80)/(Raw!CG80)</f>
        <v>0.29296390605572259</v>
      </c>
      <c r="BO79" s="47"/>
      <c r="BQ79" s="46">
        <f>(Raw!C80)/((Raw!CC80*1000)^(1/2))</f>
        <v>52.967376980675084</v>
      </c>
      <c r="BR79" s="47">
        <f>(Raw!C80)/(Raw!CG80)</f>
        <v>0.29296390605572259</v>
      </c>
      <c r="BS79" s="47"/>
      <c r="BU79" s="49">
        <f>(Raw!C80)/((Raw!CC80*1000)^(1/3))</f>
        <v>272.20122221365915</v>
      </c>
      <c r="BV79" s="49">
        <f>(Raw!C80)/(Raw!CG80)</f>
        <v>0.29296390605572259</v>
      </c>
      <c r="BW79" s="49"/>
      <c r="BY79" s="51">
        <f>Raw!C80</f>
        <v>7188.7483267953203</v>
      </c>
      <c r="BZ79" s="51">
        <f>Raw!BS80</f>
        <v>0.32500000000000001</v>
      </c>
      <c r="CA79" s="51"/>
      <c r="CG79" s="55"/>
      <c r="CH79" s="55" t="e">
        <f t="shared" si="137"/>
        <v>#N/A</v>
      </c>
      <c r="CI79" s="55" t="e">
        <f>CI3</f>
        <v>#N/A</v>
      </c>
      <c r="CK79" s="55"/>
      <c r="CL79" s="55" t="e">
        <f t="shared" si="138"/>
        <v>#N/A</v>
      </c>
      <c r="CM79" s="55" t="e">
        <f>CM3</f>
        <v>#N/A</v>
      </c>
      <c r="CO79" s="57"/>
      <c r="CP79" s="57" t="e">
        <f t="shared" si="139"/>
        <v>#N/A</v>
      </c>
      <c r="CQ79" s="57" t="e">
        <f>CQ3</f>
        <v>#N/A</v>
      </c>
      <c r="CS79" s="57"/>
      <c r="CT79" s="57" t="e">
        <f t="shared" si="140"/>
        <v>#N/A</v>
      </c>
      <c r="CU79" s="57" t="e">
        <f>CU3</f>
        <v>#N/A</v>
      </c>
      <c r="CW79" s="57"/>
      <c r="CX79" s="57" t="e">
        <f t="shared" si="141"/>
        <v>#N/A</v>
      </c>
      <c r="CY79" s="57" t="e">
        <f>CY3</f>
        <v>#N/A</v>
      </c>
      <c r="DA79" s="57"/>
      <c r="DB79" s="57" t="e">
        <f t="shared" si="142"/>
        <v>#N/A</v>
      </c>
      <c r="DC79" s="57" t="e">
        <f>DC3</f>
        <v>#N/A</v>
      </c>
      <c r="DE79" s="57"/>
      <c r="DF79" s="57" t="e">
        <f t="shared" si="143"/>
        <v>#N/A</v>
      </c>
      <c r="DG79" s="57" t="e">
        <f>DG3</f>
        <v>#N/A</v>
      </c>
      <c r="DI79" s="59">
        <f t="shared" si="117"/>
        <v>11560</v>
      </c>
      <c r="DJ79" s="59">
        <f t="shared" si="99"/>
        <v>10.013299290839992</v>
      </c>
      <c r="DL79" s="25">
        <f t="shared" si="118"/>
        <v>11560</v>
      </c>
      <c r="DM79" s="25">
        <f t="shared" si="100"/>
        <v>11.376828647908621</v>
      </c>
      <c r="DO79" s="39">
        <f t="shared" si="101"/>
        <v>18420</v>
      </c>
      <c r="DP79" s="39">
        <f t="shared" si="102"/>
        <v>14.124137931034483</v>
      </c>
      <c r="DQ79" s="39">
        <f t="shared" si="103"/>
        <v>1.7688551289982684</v>
      </c>
      <c r="DS79" s="39">
        <f t="shared" si="104"/>
        <v>52.967376980675084</v>
      </c>
      <c r="DT79" s="39">
        <f t="shared" si="105"/>
        <v>14.124137931034483</v>
      </c>
      <c r="DU79" s="39">
        <f t="shared" si="106"/>
        <v>1.7688551289982684</v>
      </c>
      <c r="DW79" s="39">
        <f t="shared" si="107"/>
        <v>272.20122221365915</v>
      </c>
      <c r="DX79" s="39">
        <f t="shared" si="108"/>
        <v>14.124137931034483</v>
      </c>
      <c r="DY79" s="39">
        <f t="shared" si="109"/>
        <v>1.7688551289982684</v>
      </c>
      <c r="EA79" s="61">
        <f>Raw!N80</f>
        <v>11.4305834613175</v>
      </c>
      <c r="EB79" s="61">
        <f>Raw!O80</f>
        <v>2.1565131066186201</v>
      </c>
      <c r="EC79" s="61">
        <f>1/Raw!R80</f>
        <v>14.124137931034483</v>
      </c>
      <c r="ED79" s="61">
        <f>1/(Raw!R80-Raw!S80)-1/(Raw!R80+Raw!S80)</f>
        <v>1.7688551289982684</v>
      </c>
      <c r="EF79" s="62">
        <f>Raw!N80</f>
        <v>11.4305834613175</v>
      </c>
      <c r="EG79" s="61">
        <f>Raw!O80</f>
        <v>2.1565131066186201</v>
      </c>
      <c r="EH79" s="61">
        <f>1/Raw!AB80</f>
        <v>14.628571428571428</v>
      </c>
      <c r="EI79" s="61">
        <f>1/(Raw!AB80-Raw!AC80)-1/(Raw!AB80+Raw!AC80)</f>
        <v>48.3797548250677</v>
      </c>
      <c r="EK79" s="37">
        <f>Raw!CB80</f>
        <v>6.0221</v>
      </c>
      <c r="EL79" s="72">
        <f>(Raw!C80)/(Raw!CG80)</f>
        <v>0.29296390605572259</v>
      </c>
      <c r="EN79" s="37">
        <f>Raw!BS80</f>
        <v>0.32500000000000001</v>
      </c>
      <c r="EO79" s="72">
        <f>(Raw!C80)/(Raw!CG80)</f>
        <v>0.29296390605572259</v>
      </c>
      <c r="EQ79" s="64">
        <f>(Raw!C80)/((Raw!CC80*1000)^(1/3))</f>
        <v>272.20122221365915</v>
      </c>
      <c r="ER79" s="64">
        <f>Raw!BZ80</f>
        <v>470.77935051918001</v>
      </c>
      <c r="ET79" s="64">
        <f>Raw!BN80</f>
        <v>4.1729750502069702</v>
      </c>
      <c r="EU79" s="64">
        <f>Raw!BZ80</f>
        <v>470.77935051918001</v>
      </c>
      <c r="EW79" s="66">
        <f>Raw!AI80</f>
        <v>6.7202875661196704E-2</v>
      </c>
      <c r="EX79" s="66">
        <f>Raw!BZ80</f>
        <v>470.77935051918001</v>
      </c>
      <c r="EZ79" s="73">
        <f>Raw!AI80</f>
        <v>6.7202875661196704E-2</v>
      </c>
      <c r="FA79" s="66">
        <f>Raw!F80</f>
        <v>0.247454599621689</v>
      </c>
      <c r="FB79" s="66">
        <f>Raw!G80</f>
        <v>4.73198176056812E-2</v>
      </c>
      <c r="FD79" s="66">
        <f>(Raw!C80)/((Raw!CC80*1000)^(1/3))</f>
        <v>272.20122221365915</v>
      </c>
      <c r="FE79" s="66">
        <f>(Raw!BZ80)*(Raw!AI80)</f>
        <v>31.637726156799395</v>
      </c>
      <c r="FG79" s="59">
        <f>Raw!CJ80</f>
        <v>263.336553489035</v>
      </c>
      <c r="FH79" s="59">
        <f>Raw!BR80</f>
        <v>270.29300000000001</v>
      </c>
      <c r="FJ79" s="25">
        <f>Raw!CB80</f>
        <v>6.0221</v>
      </c>
      <c r="FK79" s="25">
        <f>(Raw!BR80)-(Raw!CJ80)</f>
        <v>6.9564465109650087</v>
      </c>
      <c r="FM79" s="68" t="str">
        <f t="shared" si="119"/>
        <v xml:space="preserve"> </v>
      </c>
      <c r="FN79" s="68">
        <f>(Raw!C80)/((Raw!CC80*1000)^(1/3))</f>
        <v>272.20122221365915</v>
      </c>
      <c r="FO79" s="68">
        <f>(10^($FM$2*Raw!CB80))*(Raw!D80)</f>
        <v>0.14398823394030699</v>
      </c>
      <c r="FP79" s="68">
        <f>(10^($FM$2*Raw!CB80))*(Raw!E80)</f>
        <v>2.1234433846777919E-2</v>
      </c>
      <c r="FR79" s="68" t="str">
        <f t="shared" si="120"/>
        <v xml:space="preserve"> </v>
      </c>
      <c r="FS79" s="74">
        <f>(Raw!C80)/((Raw!CC80*1000)^(1/3))</f>
        <v>272.20122221365915</v>
      </c>
      <c r="FT79" s="68">
        <f>(10^($FR$2*Raw!CB80))*(Raw!F80)</f>
        <v>0.22199463954992721</v>
      </c>
      <c r="FU79" s="68">
        <f>(10^($FR$2*Raw!CB80))*(Raw!G80)</f>
        <v>4.2451204661385383E-2</v>
      </c>
      <c r="FW79" s="68" t="str">
        <f t="shared" si="121"/>
        <v xml:space="preserve"> </v>
      </c>
      <c r="FX79" s="74">
        <f>(Raw!C80)/((Raw!CC80*1000)^(1/3))</f>
        <v>272.20122221365915</v>
      </c>
      <c r="FY79" s="74">
        <f>(10^($FW$2*Raw!CB80))*(Raw!BJ80)</f>
        <v>0.54513875502301157</v>
      </c>
      <c r="FZ79" s="74">
        <f>(10^($FW$2*Raw!CB80))*(Raw!BK80)</f>
        <v>0.29370395572871377</v>
      </c>
      <c r="GB79" s="68" t="str">
        <f t="shared" si="122"/>
        <v xml:space="preserve"> </v>
      </c>
      <c r="GC79" s="74">
        <f>IF(  ( (10^($FR$2*Raw!CB80))*(Raw!BM80) )/( (10^($FR$2*Raw!CB80))*(Raw!BL80))&lt;0.9,(Raw!C80)/((Raw!CC80*1000)^(1/3)) )</f>
        <v>272.20122221365915</v>
      </c>
      <c r="GD79" s="74">
        <f>IF(  ( (10^($FR$2*Raw!CB80))*(Raw!BM80) )/( (10^($FR$2*Raw!CB80))*(Raw!BL80))&lt;0.9, (10^($GB$2*Raw!CB80))*(Raw!BL80) )</f>
        <v>13.795740496841473</v>
      </c>
      <c r="GE79" s="74">
        <f>IF( ( (10^($FR$2*Raw!CB80))*(Raw!BM80) )/( (10^($FR$2*Raw!CB80))*(Raw!BL80))&lt;0.9, (10^($FR$2*Raw!CB80))*(Raw!BM80) )</f>
        <v>8.1634272083429948</v>
      </c>
      <c r="GG79" s="68" t="str">
        <f t="shared" si="123"/>
        <v xml:space="preserve"> </v>
      </c>
      <c r="GH79" s="74">
        <f>IF( ( (10^($GG$2*Raw!CB80))*(Raw!BO80) )/( (10^($GG$2*Raw!CB80))*(Raw!BN80))&lt;0.5,(Raw!C80)/((Raw!CC80*1000)^(1/3)))</f>
        <v>272.20122221365915</v>
      </c>
      <c r="GI79" s="74">
        <f>IF( ( (10^($GG$2*Raw!CB80))*(Raw!BO80) )/( (10^($GG$2*Raw!CB80))*(Raw!BN80))&lt;0.5,(10^($GG$2*Raw!CB80))*(Raw!BN80))</f>
        <v>3.784338561434077</v>
      </c>
      <c r="GJ79" s="74">
        <f>IF( ( (10^($GG$2*Raw!CB80))*(Raw!BO80) )/( (10^($GG$2*Raw!CB80))*(Raw!BN80))&lt;0.5,(10^($GG$2*Raw!CB80))*(Raw!BO80))</f>
        <v>0.23317145031264941</v>
      </c>
      <c r="GL79">
        <f>(Raw!C80)/((Raw!CC80*1000)^(1/3))</f>
        <v>272.20122221365915</v>
      </c>
      <c r="GM79" s="75">
        <f>Raw!U80</f>
        <v>0.107421875</v>
      </c>
      <c r="GN79" s="75">
        <f>(LOG(Raw!CC80)+5)/25</f>
        <v>0.2506115850344332</v>
      </c>
      <c r="GO79">
        <f>(Raw!C80)/((Raw!CC80*1000)^(1/3))</f>
        <v>272.20122221365915</v>
      </c>
      <c r="GP79" s="75">
        <f>Raw!W80</f>
        <v>0.1171875</v>
      </c>
      <c r="GR79">
        <f>(Raw!C80)/((Raw!CC80*1000)^(1/3))</f>
        <v>272.20122221365915</v>
      </c>
      <c r="GS79" s="75">
        <f>Raw!AE80</f>
        <v>0.17578125</v>
      </c>
      <c r="GU79">
        <f>(Raw!C80)/((Raw!CC80*1000)^(1/3))</f>
        <v>272.20122221365915</v>
      </c>
      <c r="GV79" s="75">
        <f>Raw!AG80</f>
        <v>0.25390625</v>
      </c>
      <c r="GX79">
        <f>(Raw!C80)/((Raw!CC80*1000)^(1/3))</f>
        <v>272.20122221365915</v>
      </c>
      <c r="GY79">
        <f>Raw!BQ80</f>
        <v>0.6</v>
      </c>
      <c r="HA79">
        <f>Raw!C80</f>
        <v>7188.7483267953203</v>
      </c>
      <c r="HB79" s="75">
        <f>Raw!U80</f>
        <v>0.107421875</v>
      </c>
      <c r="HC79" s="4"/>
      <c r="HD79">
        <f>Raw!C80</f>
        <v>7188.7483267953203</v>
      </c>
      <c r="HE79" s="75">
        <f>Raw!W80</f>
        <v>0.1171875</v>
      </c>
      <c r="HG79">
        <f>Raw!C80</f>
        <v>7188.7483267953203</v>
      </c>
      <c r="HH79" s="75">
        <f>Raw!AE80</f>
        <v>0.17578125</v>
      </c>
      <c r="HJ79">
        <f>Raw!C80</f>
        <v>7188.7483267953203</v>
      </c>
      <c r="HK79" s="75">
        <f>Raw!AG80</f>
        <v>0.25390625</v>
      </c>
      <c r="HM79">
        <f>Raw!C80</f>
        <v>7188.7483267953203</v>
      </c>
      <c r="HN79">
        <f>Raw!BQ80</f>
        <v>0.6</v>
      </c>
      <c r="HP79">
        <f>Raw!CC80*1000</f>
        <v>18420</v>
      </c>
      <c r="HQ79">
        <f>Raw!N80</f>
        <v>11.4305834613175</v>
      </c>
      <c r="HR79">
        <f>MIN(ABS(Raw!CB80)/100,0.3)</f>
        <v>6.0220999999999997E-2</v>
      </c>
      <c r="HS79" t="str">
        <f>IF( Raw!CB80&gt;0,"@rgb(255,0,0)","@rgb(0,128,255)" )</f>
        <v>@rgb(255,0,0)</v>
      </c>
      <c r="HU79" t="str">
        <f t="shared" si="124"/>
        <v xml:space="preserve"> </v>
      </c>
      <c r="HV79">
        <f>IF(Raw!CC80&gt;7,(Raw!C80)/((Raw!CC80*1000)^(1/3)))</f>
        <v>272.20122221365915</v>
      </c>
      <c r="HW79">
        <f>IF(Raw!CC80&gt;7,(10^($FM$2*Raw!CB80))*(Raw!D80))</f>
        <v>0.14398823394030699</v>
      </c>
      <c r="HX79">
        <f>IF(Raw!CC80&gt;7,(10^($HU$2*Raw!CB80))*(Raw!E80))</f>
        <v>2.2305868691821065E-2</v>
      </c>
      <c r="IA79">
        <f>IF(Raw!CC80&gt;7,(Raw!C80)/((Raw!CC80*1000)^(1/3)))</f>
        <v>272.20122221365915</v>
      </c>
      <c r="IB79">
        <f>IF(Raw!CC80&gt;7,(10^($HZ$2*Raw!CB80))*(Raw!F80))</f>
        <v>0.23316358370822779</v>
      </c>
      <c r="IC79">
        <f>IF(Raw!CC80&gt;7,(10^($HZ$2*Raw!CB80))*(Raw!G80))</f>
        <v>4.458700008093635E-2</v>
      </c>
      <c r="IF79">
        <f>IF(Raw!CC80&gt;7,(Raw!C80)/((Raw!CC80*1000)^(1/3)))</f>
        <v>272.20122221365915</v>
      </c>
      <c r="IG79">
        <f>IF(Raw!CC80&gt;7,(10^($IE$2*Raw!CB80))*(Raw!BJ80))</f>
        <v>0.64365302698648286</v>
      </c>
      <c r="IH79">
        <f>IF(Raw!CC80&gt;7,(10^($IE$2*Raw!CB80))*(Raw!BK80))</f>
        <v>0.34678040847547259</v>
      </c>
      <c r="IJ79" t="str">
        <f t="shared" si="125"/>
        <v xml:space="preserve"> </v>
      </c>
      <c r="IK79">
        <f>IF(Raw!CC80&gt;7,(Raw!C80)/((Raw!CC80*1000)^(1/3)))</f>
        <v>272.20122221365915</v>
      </c>
      <c r="IL79">
        <f>IF(Raw!CC80&gt;7,(10^($IJ$2*Raw!CB80))*(Raw!BL80))</f>
        <v>13.727045099191008</v>
      </c>
      <c r="IM79">
        <f>IF(Raw!CC80&gt;7,(10^($IJ$2*Raw!CB80))*(Raw!BM80))</f>
        <v>8.5078217558341489</v>
      </c>
      <c r="IO79" t="str">
        <f t="shared" si="126"/>
        <v xml:space="preserve"> </v>
      </c>
      <c r="IP79">
        <f>IF(Raw!CC80&gt;7,(Raw!C80)/((Raw!CC80*1000)^(1/3)))</f>
        <v>272.20122221365915</v>
      </c>
      <c r="IQ79">
        <f>IF(Raw!CC80&gt;7,(10^($IO$2*Raw!CB80))*(Raw!BN80))</f>
        <v>3.6382054418186165</v>
      </c>
      <c r="IR79">
        <f>IF(Raw!CC80&gt;7,(10^($IO$2*Raw!CB80))*(Raw!BO80))</f>
        <v>0.22416748016402288</v>
      </c>
      <c r="IT79" s="68" t="str">
        <f t="shared" si="127"/>
        <v xml:space="preserve"> </v>
      </c>
      <c r="IU79" s="68" t="b">
        <f>IF(Raw!CC80&lt;3.5,(Raw!C80)/((Raw!CC80*1000)^(1/3)))</f>
        <v>0</v>
      </c>
      <c r="IV79" s="68" t="b">
        <f>IF(Raw!CC80&lt;3.5,(10^($IT$2*Raw!CB80))*(Raw!D80))</f>
        <v>0</v>
      </c>
      <c r="IW79" s="68" t="b">
        <f>IF(Raw!CC80&lt;3.5,(10^($IT$2*Raw!CB80))*(Raw!E80))</f>
        <v>0</v>
      </c>
      <c r="IY79" s="68" t="str">
        <f t="shared" si="128"/>
        <v xml:space="preserve"> </v>
      </c>
      <c r="IZ79" s="74" t="b">
        <f>IF(Raw!CC80&lt;3.5,(Raw!C80)/((Raw!CC80*1000)^(1/3)))</f>
        <v>0</v>
      </c>
      <c r="JA79" s="68" t="b">
        <f>IF(Raw!CC80&lt;3.5,(10^($IY$2*Raw!CB80))*(Raw!F80))</f>
        <v>0</v>
      </c>
      <c r="JB79" s="68" t="b">
        <f>IF(Raw!CC80&lt;3.5,(10^($IY$2*Raw!CB80))*(Raw!G80))</f>
        <v>0</v>
      </c>
      <c r="JD79" s="68" t="str">
        <f t="shared" si="129"/>
        <v xml:space="preserve"> </v>
      </c>
      <c r="JE79" s="74" t="b">
        <f>IF(Raw!CC80&lt;3.5,(Raw!C80)/((Raw!CC80*1000)^(1/3)))</f>
        <v>0</v>
      </c>
      <c r="JF79" s="74" t="b">
        <f>IF(Raw!CC80&lt;3.5,(10^($JD$2*Raw!CB80))*(Raw!BJ80))</f>
        <v>0</v>
      </c>
      <c r="JG79" s="74" t="b">
        <f>IF(Raw!CC80&lt;3.5,(10^($JD$2*Raw!CB80))*(Raw!BK80))</f>
        <v>0</v>
      </c>
      <c r="JI79" s="68" t="str">
        <f t="shared" si="130"/>
        <v xml:space="preserve"> </v>
      </c>
      <c r="JJ79" s="74" t="b">
        <f>IF( AND( Raw!CC80&lt;3.5, ( (10^($JI$2*Raw!CB80))*(Raw!BM80) )/( (10^($JI$2*Raw!CB80))*(Raw!BL80))&lt;0.9 ),(Raw!C80)/((Raw!CC80*1000)^(1/3)) )</f>
        <v>0</v>
      </c>
      <c r="JK79" s="74" t="b">
        <f>IF( AND( Raw!CC80&lt;3.5, ( (10^($JI$2*Raw!CB80))*(Raw!BM80) )/( (10^($JI$2*Raw!CB80))*(Raw!BL80))&lt;0.9 ), (10^($JI$2*Raw!CB80))*(Raw!BL80) )</f>
        <v>0</v>
      </c>
      <c r="JL79" s="74" t="b">
        <f>IF( AND( Raw!CC80&lt;3.5, ( (10^($JI$2*Raw!CB80))*(Raw!BM80) )/( (10^($JI$2*Raw!CB80))*(Raw!BL80))&lt;0.9 ), (10^($JI$2*Raw!CB80))*(Raw!BM80) )</f>
        <v>0</v>
      </c>
      <c r="JN79" s="68" t="str">
        <f t="shared" si="131"/>
        <v xml:space="preserve"> </v>
      </c>
      <c r="JO79" s="74" t="b">
        <f>IF( AND( Raw!CC80&lt;3.5, ( (10^($JN$2*Raw!CB80))*(Raw!BO80) )/( (10^($JN$2*Raw!CB80))*(Raw!BN80))&lt;0.5 ),(Raw!C80)/((Raw!CC80*1000)^(1/3)))</f>
        <v>0</v>
      </c>
      <c r="JP79" s="74" t="b">
        <f>IF( AND( Raw!CC80&lt;3.5, ( (10^($JN$2*Raw!CB80))*(Raw!BO80) )/( (10^($JN$2*Raw!CB80))*(Raw!BN80))&lt;0.5 ),(10^($JN$2*Raw!CB80))*(Raw!BN80))</f>
        <v>0</v>
      </c>
      <c r="JQ79" s="74" t="b">
        <f>IF( AND( Raw!CC80&lt;3.5, ( (10^($JN$2*Raw!CB80))*(Raw!BO80) )/( (10^($JN$2*Raw!CB80))*(Raw!BN80))&lt;0.5 ),(10^($JN$2*Raw!CB80))*(Raw!BO80))</f>
        <v>0</v>
      </c>
      <c r="KQ79">
        <f>Raw!CC80*1000</f>
        <v>18420</v>
      </c>
      <c r="KR79">
        <f>Raw!N80</f>
        <v>11.4305834613175</v>
      </c>
      <c r="KS79">
        <f>(1/ABS(Raw!BL80))*2</f>
        <v>0.13622152883814967</v>
      </c>
      <c r="KU79">
        <f>Raw!CC80*1000</f>
        <v>18420</v>
      </c>
      <c r="KV79">
        <f>Raw!N80</f>
        <v>11.4305834613175</v>
      </c>
      <c r="KW79">
        <f>MIN(1/ABS(Raw!BN80)/2,0.8)</f>
        <v>0.1198185932061111</v>
      </c>
      <c r="KY79">
        <f>Raw!CC80*1000</f>
        <v>18420</v>
      </c>
      <c r="KZ79">
        <f>Raw!CP80</f>
        <v>11.670479200487099</v>
      </c>
      <c r="LA79">
        <f t="shared" si="110"/>
        <v>11.4305834613175</v>
      </c>
      <c r="NJ79" s="76"/>
      <c r="NV79" s="76"/>
      <c r="OH79" s="76"/>
      <c r="OT79" s="76"/>
      <c r="PF79" s="76"/>
      <c r="PR79" s="76"/>
      <c r="QD79" s="76"/>
      <c r="QP79" s="76"/>
      <c r="RB79" s="76"/>
      <c r="RN79" s="76"/>
      <c r="RZ79" s="76"/>
      <c r="SL79" s="76"/>
      <c r="SX79" s="76"/>
      <c r="TJ79" s="76"/>
      <c r="TV79" s="76"/>
      <c r="UF79" t="b">
        <f>IF(Raw!CC80&lt;3.5,Raw!C80)</f>
        <v>0</v>
      </c>
      <c r="UK79">
        <f>IF(Raw!CC80&gt;7,Raw!C80)</f>
        <v>7188.7483267953203</v>
      </c>
      <c r="UP79">
        <f>Raw!C80</f>
        <v>7188.7483267953203</v>
      </c>
      <c r="UU79" t="str">
        <f t="shared" si="144"/>
        <v xml:space="preserve"> </v>
      </c>
      <c r="UV79" t="b">
        <f>IF(AND(Raw!BL80&lt;$UU$3,Raw!BL80&gt;$UU$4),(Raw!C80)/((Raw!CC80*1000)^(1/3)))</f>
        <v>0</v>
      </c>
      <c r="UW79" t="b">
        <f>IF(AND(Raw!BL80&lt;$UU$3,Raw!BL80&gt;$UU$4),(10^($UU$2*Raw!CB80))*(Raw!D80))</f>
        <v>0</v>
      </c>
      <c r="UX79" t="b">
        <f>IF(AND(Raw!BL80&lt;$UU$3,Raw!BL80&gt;$UU$4),(10^($FM$2*Raw!CB80))*(Raw!E80))</f>
        <v>0</v>
      </c>
      <c r="UZ79">
        <f>Raw!C80</f>
        <v>7188.7483267953203</v>
      </c>
      <c r="VA79">
        <f>((LOG10(Raw!CC81))+ABS(LOG10(MIN(Raw!CC$3:$CC278)))+0.3)/5</f>
        <v>0.6528519260393697</v>
      </c>
      <c r="VB79">
        <f>Raw!BQ80</f>
        <v>0.6</v>
      </c>
      <c r="VE79">
        <f>(Raw!C80)/((Raw!CC80)^(1/2))</f>
        <v>1674.9755294370568</v>
      </c>
      <c r="VF79">
        <f>((LOG10(Raw!CC81))+ABS(LOG10(MIN(Raw!CC$3:$CC278)))+0.3)/5</f>
        <v>0.6528519260393697</v>
      </c>
      <c r="VG79">
        <f>Raw!BQ80</f>
        <v>0.6</v>
      </c>
      <c r="VK79">
        <f>(Raw!C80)/((Raw!CC80)^(1/2))</f>
        <v>1674.9755294370568</v>
      </c>
      <c r="VL79">
        <f>Raw!BZ80</f>
        <v>470.77935051918001</v>
      </c>
      <c r="VM79">
        <f>MIN(Raw!BL81/150,0.6)</f>
        <v>5.0530448551053271E-2</v>
      </c>
      <c r="VO79">
        <f>(Raw!C80)/((Raw!CC80)^(1/2))</f>
        <v>1674.9755294370568</v>
      </c>
      <c r="VP79">
        <f>Raw!BZ80</f>
        <v>470.77935051918001</v>
      </c>
      <c r="VQ79">
        <f>MIN(Raw!BN81/50,0.6)</f>
        <v>2.5108997921514199E-2</v>
      </c>
      <c r="VS79">
        <f>(Raw!C80)/((Raw!CC80)^(1/2))</f>
        <v>1674.9755294370568</v>
      </c>
      <c r="VT79">
        <f>Raw!BZ80</f>
        <v>470.77935051918001</v>
      </c>
      <c r="VU79">
        <f>(LOG10(Raw!AS81)-LOG10(MIN(Raw!AS$3:AS$200)) + 0.1)/10</f>
        <v>0.42779693216829412</v>
      </c>
      <c r="VW79">
        <f>Raw!CB80</f>
        <v>6.0221</v>
      </c>
      <c r="VX79">
        <f>IF(ABS((Raw!BR80)-(Raw!CJ80))=343.0818,16.89,ABS((Raw!BR80)-(Raw!CJ80)))</f>
        <v>6.9564465109650087</v>
      </c>
      <c r="VY79">
        <f>(LOG10(Raw!C81)-LOG10(MIN(Raw!C$3:C$200)))/2</f>
        <v>0.41855086489214477</v>
      </c>
      <c r="WN79">
        <f t="shared" si="132"/>
        <v>15400</v>
      </c>
      <c r="WO79">
        <f t="shared" si="111"/>
        <v>0.51952102316375148</v>
      </c>
      <c r="WQ79">
        <f>Raw!BP80</f>
        <v>5.4800000000000001E-2</v>
      </c>
      <c r="WR79">
        <f>Raw!BZ80</f>
        <v>470.77935051918001</v>
      </c>
      <c r="WT79">
        <f>Raw!N80</f>
        <v>11.4305834613175</v>
      </c>
      <c r="WU79">
        <f>Raw!CP80</f>
        <v>11.670479200487099</v>
      </c>
      <c r="WV79">
        <f t="shared" si="112"/>
        <v>0.23989573916959905</v>
      </c>
      <c r="WX79">
        <f>Raw!C80</f>
        <v>7188.7483267953203</v>
      </c>
      <c r="WY79">
        <f>Raw!BP80</f>
        <v>5.4800000000000001E-2</v>
      </c>
      <c r="WZ79">
        <f>((LOG10(Raw!CC81))+ABS(LOG10(MIN(Raw!CC$3:$CC278)))+0.3)/5</f>
        <v>0.6528519260393697</v>
      </c>
      <c r="XD79">
        <f t="shared" si="133"/>
        <v>15400</v>
      </c>
      <c r="XE79">
        <f t="shared" si="113"/>
        <v>5.9010014376443529E-2</v>
      </c>
      <c r="XG79">
        <f>(Raw!C80)/((Raw!CC80)^(1/2))</f>
        <v>1674.9755294370568</v>
      </c>
      <c r="XH79">
        <f>Raw!BP80</f>
        <v>5.4800000000000001E-2</v>
      </c>
      <c r="XL79">
        <f t="shared" si="134"/>
        <v>15400</v>
      </c>
      <c r="XM79">
        <f t="shared" si="114"/>
        <v>0.31014066237670673</v>
      </c>
      <c r="XR79">
        <f>Raw!CB80</f>
        <v>6.0221</v>
      </c>
      <c r="XS79">
        <f>IF(ABS((Raw!BR80)-(Raw!CJ80))=343.0818,16.89,(Raw!BR80)-(Raw!CJ80))</f>
        <v>6.9564465109650087</v>
      </c>
      <c r="XT79">
        <f>(LOG10(Raw!C81)-LOG10(MIN(Raw!C$3:C$200)))/2</f>
        <v>0.41855086489214477</v>
      </c>
      <c r="XW79">
        <f t="shared" si="135"/>
        <v>15400</v>
      </c>
      <c r="XX79">
        <f t="shared" si="115"/>
        <v>1.3656810530125845</v>
      </c>
      <c r="YC79">
        <v>7188.7483267953203</v>
      </c>
      <c r="YD79">
        <f>Raw!CC80</f>
        <v>18.420000000000002</v>
      </c>
      <c r="YE79">
        <f>((LOG10(Raw!CC81))+ABS(LOG10(MIN(Raw!CC$3:$CC278)))+0.3)/5</f>
        <v>0.6528519260393697</v>
      </c>
      <c r="YF79">
        <v>682143.35085955297</v>
      </c>
      <c r="YG79">
        <v>3103.5734237146598</v>
      </c>
      <c r="YH79">
        <v>29.247196253449601</v>
      </c>
      <c r="YI79">
        <v>0.43792010192835301</v>
      </c>
      <c r="YJ79">
        <v>7.66678282197785E-3</v>
      </c>
      <c r="YT79">
        <v>7188.7483267953203</v>
      </c>
      <c r="YU79">
        <v>18.420000000000002</v>
      </c>
      <c r="YV79" s="79">
        <v>4.2372372317123997E-8</v>
      </c>
      <c r="ZE79">
        <v>1221.05333471728</v>
      </c>
      <c r="ZF79">
        <v>2.8742714323699397E-4</v>
      </c>
      <c r="ZK79">
        <f t="shared" si="136"/>
        <v>15420</v>
      </c>
      <c r="ZL79" s="81">
        <f t="shared" si="116"/>
        <v>14945.598433999397</v>
      </c>
    </row>
    <row r="80" spans="1:688">
      <c r="A80" s="37">
        <f>Raw!CC81*1000</f>
        <v>18420</v>
      </c>
      <c r="B80" s="37">
        <f>Raw!N81</f>
        <v>8.9618467845221197</v>
      </c>
      <c r="C80" s="37">
        <f>Raw!O81</f>
        <v>0.51877751117896798</v>
      </c>
      <c r="E80" s="37">
        <f>(Raw!C81)/((Raw!CC81*1000)^(1/2))</f>
        <v>16.340144103785708</v>
      </c>
      <c r="F80" s="37">
        <f>Raw!N81</f>
        <v>8.9618467845221197</v>
      </c>
      <c r="G80" s="37">
        <f>Raw!O81</f>
        <v>0.51877751117896798</v>
      </c>
      <c r="I80" s="37">
        <f>(Raw!C81)/((Raw!CC81*1000)^(1/3))</f>
        <v>83.972578023271723</v>
      </c>
      <c r="J80" s="37">
        <f>Raw!N81</f>
        <v>8.9618467845221197</v>
      </c>
      <c r="K80" s="37">
        <f>Raw!O81</f>
        <v>0.51877751117896798</v>
      </c>
      <c r="M80" s="39">
        <f>Raw!CC81*1000</f>
        <v>18420</v>
      </c>
      <c r="N80" s="39">
        <f>1/(Raw!R81)</f>
        <v>9.8107784431137723</v>
      </c>
      <c r="O80" s="39">
        <f>IF(1/(Raw!R81-Raw!S81)-1/(Raw!R81+Raw!S81)&gt;0,1/(Raw!R81-Raw!S81)-1/(Raw!R81+Raw!S81),2)</f>
        <v>0.19784243934696732</v>
      </c>
      <c r="Q80" s="39">
        <f>(Raw!C81)/((Raw!CC81*1000)^(1/2))</f>
        <v>16.340144103785708</v>
      </c>
      <c r="R80" s="39">
        <f>1/(Raw!R81)</f>
        <v>9.8107784431137723</v>
      </c>
      <c r="S80" s="39">
        <f>IF(1/(Raw!R81-Raw!S81)-1/(Raw!R81+Raw!S81)&gt;0,1/(Raw!R81-Raw!S81)-1/(Raw!R81+Raw!S81),2)</f>
        <v>0.19784243934696732</v>
      </c>
      <c r="U80" s="39">
        <f>(Raw!C81)/((Raw!CC81*1000)^(1/3))</f>
        <v>83.972578023271723</v>
      </c>
      <c r="V80" s="39">
        <f>1/(Raw!R81)</f>
        <v>9.8107784431137723</v>
      </c>
      <c r="W80" s="39">
        <f>IF(1/(Raw!R81-Raw!S81)-1/(Raw!R81+Raw!S81)&gt;0,1/(Raw!R81-Raw!S81)-1/(Raw!R81+Raw!S81),2)</f>
        <v>0.19784243934696732</v>
      </c>
      <c r="Y80" s="41">
        <f>Raw!CC81*1000</f>
        <v>18420</v>
      </c>
      <c r="Z80" s="41">
        <f>1/(Raw!AB81)</f>
        <v>8.5333333333333332</v>
      </c>
      <c r="AA80" s="41">
        <f>IF(1/(Raw!AB81-Raw!AC81)-1/(Raw!AB81+Raw!AC81)&gt;0,1/(Raw!AB81-Raw!AC81)-1/(Raw!AB81+Raw!AC81),5)</f>
        <v>7.1138134077168429</v>
      </c>
      <c r="AC80" s="41">
        <f>(Raw!C81)/((Raw!CC81*1000)^(1/2))</f>
        <v>16.340144103785708</v>
      </c>
      <c r="AD80" s="41">
        <f>1/(Raw!AB81)</f>
        <v>8.5333333333333332</v>
      </c>
      <c r="AE80" s="41">
        <f>IF(1/(Raw!AB81-Raw!AC81)-1/(Raw!AB81+Raw!AC81)&gt;0,1/(Raw!AB81-Raw!AC81)-1/(Raw!AB81+Raw!AC81),5)</f>
        <v>7.1138134077168429</v>
      </c>
      <c r="AG80" s="41">
        <f>(Raw!C81)/((Raw!CC81*1000)^(1/3))</f>
        <v>83.972578023271723</v>
      </c>
      <c r="AH80" s="41">
        <f>1/(Raw!AB81)</f>
        <v>8.5333333333333332</v>
      </c>
      <c r="AI80" s="41">
        <f>IF(1/(Raw!AB81-Raw!AC81)-1/(Raw!AB81+Raw!AC81)&gt;0,1/(Raw!AB81-Raw!AC81)-1/(Raw!AB81+Raw!AC81),5)</f>
        <v>7.1138134077168429</v>
      </c>
      <c r="AK80" s="43">
        <f>Raw!CC81*1000</f>
        <v>18420</v>
      </c>
      <c r="AL80" s="43">
        <f>Raw!BL81</f>
        <v>7.5795672826579903</v>
      </c>
      <c r="AM80" s="43">
        <f>Raw!BM81</f>
        <v>7.07343880439874</v>
      </c>
      <c r="AO80" s="43">
        <f>(Raw!C81)/((Raw!CC81*1000)^(1/2))</f>
        <v>16.340144103785708</v>
      </c>
      <c r="AP80" s="43">
        <f>Raw!BL81</f>
        <v>7.5795672826579903</v>
      </c>
      <c r="AQ80" s="43">
        <f>Raw!BM81</f>
        <v>7.07343880439874</v>
      </c>
      <c r="AS80" s="43">
        <f>(Raw!C81)/((Raw!CC81*1000)^(1/3))</f>
        <v>83.972578023271723</v>
      </c>
      <c r="AT80" s="43">
        <f>Raw!BL81</f>
        <v>7.5795672826579903</v>
      </c>
      <c r="AU80" s="43">
        <f>Raw!BM81</f>
        <v>7.07343880439874</v>
      </c>
      <c r="AW80" s="21">
        <f>Raw!CC81*1000</f>
        <v>18420</v>
      </c>
      <c r="AX80" s="21">
        <f>Raw!BN81</f>
        <v>1.2554498960757099</v>
      </c>
      <c r="AY80" s="21">
        <f>Raw!BO81</f>
        <v>0.193954431543745</v>
      </c>
      <c r="BA80" s="21">
        <f>(Raw!C81)/((Raw!CC81*1000)^(1/2))</f>
        <v>16.340144103785708</v>
      </c>
      <c r="BB80" s="21">
        <f>Raw!BN81</f>
        <v>1.2554498960757099</v>
      </c>
      <c r="BC80" s="21">
        <f>Raw!BO81</f>
        <v>0.193954431543745</v>
      </c>
      <c r="BE80" s="21">
        <f>(Raw!C81)/((Raw!CC81*1000)^(1/3))</f>
        <v>83.972578023271723</v>
      </c>
      <c r="BF80" s="21">
        <f>Raw!BN81</f>
        <v>1.2554498960757099</v>
      </c>
      <c r="BG80" s="21">
        <f>Raw!BO81</f>
        <v>0.193954431543745</v>
      </c>
      <c r="BI80" s="46">
        <f>Raw!C81</f>
        <v>2217.6892699168502</v>
      </c>
      <c r="BJ80" s="46">
        <f>(Raw!C81)/(Raw!CG81)</f>
        <v>0.30462764696660033</v>
      </c>
      <c r="BK80" s="46"/>
      <c r="BM80" s="47">
        <f>Raw!CC81*1000</f>
        <v>18420</v>
      </c>
      <c r="BN80" s="47">
        <f>(Raw!C81)/(Raw!CG81)</f>
        <v>0.30462764696660033</v>
      </c>
      <c r="BO80" s="47"/>
      <c r="BQ80" s="46">
        <f>(Raw!C81)/((Raw!CC81*1000)^(1/2))</f>
        <v>16.340144103785708</v>
      </c>
      <c r="BR80" s="47">
        <f>(Raw!C81)/(Raw!CG81)</f>
        <v>0.30462764696660033</v>
      </c>
      <c r="BS80" s="47"/>
      <c r="BU80" s="49">
        <f>(Raw!C81)/((Raw!CC81*1000)^(1/3))</f>
        <v>83.972578023271723</v>
      </c>
      <c r="BV80" s="49">
        <f>(Raw!C81)/(Raw!CG81)</f>
        <v>0.30462764696660033</v>
      </c>
      <c r="BW80" s="49"/>
      <c r="BY80" s="51">
        <f>Raw!C81</f>
        <v>2217.6892699168502</v>
      </c>
      <c r="BZ80" s="51">
        <f>Raw!BS81</f>
        <v>0.33900000000000002</v>
      </c>
      <c r="CA80" s="51"/>
      <c r="CG80" s="55"/>
      <c r="CH80" s="55" t="e">
        <f t="shared" si="137"/>
        <v>#N/A</v>
      </c>
      <c r="CI80" s="55" t="e">
        <f>CI3</f>
        <v>#N/A</v>
      </c>
      <c r="CK80" s="55"/>
      <c r="CL80" s="55" t="e">
        <f t="shared" si="138"/>
        <v>#N/A</v>
      </c>
      <c r="CM80" s="55" t="e">
        <f>CM3</f>
        <v>#N/A</v>
      </c>
      <c r="CO80" s="57"/>
      <c r="CP80" s="57" t="e">
        <f t="shared" si="139"/>
        <v>#N/A</v>
      </c>
      <c r="CQ80" s="57" t="e">
        <f>CQ3</f>
        <v>#N/A</v>
      </c>
      <c r="CS80" s="57"/>
      <c r="CT80" s="57" t="e">
        <f t="shared" si="140"/>
        <v>#N/A</v>
      </c>
      <c r="CU80" s="57" t="e">
        <f>CU3</f>
        <v>#N/A</v>
      </c>
      <c r="CW80" s="57"/>
      <c r="CX80" s="57" t="e">
        <f t="shared" si="141"/>
        <v>#N/A</v>
      </c>
      <c r="CY80" s="57" t="e">
        <f>CY3</f>
        <v>#N/A</v>
      </c>
      <c r="DA80" s="57"/>
      <c r="DB80" s="57" t="e">
        <f t="shared" si="142"/>
        <v>#N/A</v>
      </c>
      <c r="DC80" s="57" t="e">
        <f>DC3</f>
        <v>#N/A</v>
      </c>
      <c r="DE80" s="57"/>
      <c r="DF80" s="57" t="e">
        <f t="shared" si="143"/>
        <v>#N/A</v>
      </c>
      <c r="DG80" s="57" t="e">
        <f>DG3</f>
        <v>#N/A</v>
      </c>
      <c r="DI80" s="59">
        <f t="shared" si="117"/>
        <v>11710</v>
      </c>
      <c r="DJ80" s="59">
        <f t="shared" si="99"/>
        <v>10.05202506152904</v>
      </c>
      <c r="DL80" s="25">
        <f t="shared" si="118"/>
        <v>11710</v>
      </c>
      <c r="DM80" s="25">
        <f t="shared" si="100"/>
        <v>11.412312286992995</v>
      </c>
      <c r="DO80" s="39">
        <f t="shared" si="101"/>
        <v>18420</v>
      </c>
      <c r="DP80" s="39">
        <f t="shared" si="102"/>
        <v>9.8107784431137723</v>
      </c>
      <c r="DQ80" s="39">
        <f t="shared" si="103"/>
        <v>0.19784243934696732</v>
      </c>
      <c r="DS80" s="39">
        <f t="shared" si="104"/>
        <v>16.340144103785708</v>
      </c>
      <c r="DT80" s="39">
        <f t="shared" si="105"/>
        <v>9.8107784431137723</v>
      </c>
      <c r="DU80" s="39">
        <f t="shared" si="106"/>
        <v>0.19784243934696732</v>
      </c>
      <c r="DW80" s="39">
        <f t="shared" si="107"/>
        <v>83.972578023271723</v>
      </c>
      <c r="DX80" s="39">
        <f t="shared" si="108"/>
        <v>9.8107784431137723</v>
      </c>
      <c r="DY80" s="39">
        <f t="shared" si="109"/>
        <v>0.19784243934696732</v>
      </c>
      <c r="EA80" s="61">
        <f>Raw!N81</f>
        <v>8.9618467845221197</v>
      </c>
      <c r="EB80" s="61">
        <f>Raw!O81</f>
        <v>0.51877751117896798</v>
      </c>
      <c r="EC80" s="61">
        <f>1/Raw!R81</f>
        <v>9.8107784431137723</v>
      </c>
      <c r="ED80" s="61">
        <f>1/(Raw!R81-Raw!S81)-1/(Raw!R81+Raw!S81)</f>
        <v>0.19784243934696732</v>
      </c>
      <c r="EF80" s="62">
        <f>Raw!N81</f>
        <v>8.9618467845221197</v>
      </c>
      <c r="EG80" s="61">
        <f>Raw!O81</f>
        <v>0.51877751117896798</v>
      </c>
      <c r="EH80" s="61">
        <f>1/Raw!AB81</f>
        <v>8.5333333333333332</v>
      </c>
      <c r="EI80" s="61">
        <f>1/(Raw!AB81-Raw!AC81)-1/(Raw!AB81+Raw!AC81)</f>
        <v>7.1138134077168429</v>
      </c>
      <c r="EK80" s="37">
        <f>Raw!CB81</f>
        <v>1.2826</v>
      </c>
      <c r="EL80" s="72">
        <f>(Raw!C81)/(Raw!CG81)</f>
        <v>0.30462764696660033</v>
      </c>
      <c r="EN80" s="37">
        <f>Raw!BS81</f>
        <v>0.33900000000000002</v>
      </c>
      <c r="EO80" s="72">
        <f>(Raw!C81)/(Raw!CG81)</f>
        <v>0.30462764696660033</v>
      </c>
      <c r="EQ80" s="64">
        <f>(Raw!C81)/((Raw!CC81*1000)^(1/3))</f>
        <v>83.972578023271723</v>
      </c>
      <c r="ER80" s="64">
        <f>Raw!BZ81</f>
        <v>857.26510858535801</v>
      </c>
      <c r="ET80" s="64">
        <f>Raw!BN81</f>
        <v>1.2554498960757099</v>
      </c>
      <c r="EU80" s="64">
        <f>Raw!BZ81</f>
        <v>857.26510858535801</v>
      </c>
      <c r="EW80" s="66">
        <f>Raw!AI81</f>
        <v>1.4563512391285499E-2</v>
      </c>
      <c r="EX80" s="66">
        <f>Raw!BZ81</f>
        <v>857.26510858535801</v>
      </c>
      <c r="EZ80" s="73">
        <f>Raw!AI81</f>
        <v>1.4563512391285499E-2</v>
      </c>
      <c r="FA80" s="66">
        <f>Raw!F81</f>
        <v>0.27802656002126003</v>
      </c>
      <c r="FB80" s="66">
        <f>Raw!G81</f>
        <v>0.20020614862317301</v>
      </c>
      <c r="FD80" s="66">
        <f>(Raw!C81)/((Raw!CC81*1000)^(1/3))</f>
        <v>83.972578023271723</v>
      </c>
      <c r="FE80" s="66">
        <f>(Raw!BZ81)*(Raw!AI81)</f>
        <v>12.48479103149957</v>
      </c>
      <c r="FG80" s="59">
        <f>Raw!CJ81</f>
        <v>181.17072204177799</v>
      </c>
      <c r="FH80" s="59">
        <f>Raw!BR81</f>
        <v>177.15899999999999</v>
      </c>
      <c r="FJ80" s="25">
        <f>Raw!CB81</f>
        <v>1.2826</v>
      </c>
      <c r="FK80" s="25">
        <f>(Raw!BR81)-(Raw!CJ81)</f>
        <v>-4.0117220417780004</v>
      </c>
      <c r="FM80" s="68" t="str">
        <f t="shared" si="119"/>
        <v xml:space="preserve"> </v>
      </c>
      <c r="FN80" s="68">
        <f>(Raw!C81)/((Raw!CC81*1000)^(1/3))</f>
        <v>83.972578023271723</v>
      </c>
      <c r="FO80" s="68">
        <f>(10^($FM$2*Raw!CB81))*(Raw!D81)</f>
        <v>0.17527207804936432</v>
      </c>
      <c r="FP80" s="68">
        <f>(10^($FM$2*Raw!CB81))*(Raw!E81)</f>
        <v>9.7823486087901382E-2</v>
      </c>
      <c r="FR80" s="68" t="str">
        <f t="shared" si="120"/>
        <v xml:space="preserve"> </v>
      </c>
      <c r="FS80" s="74">
        <f>(Raw!C81)/((Raw!CC81*1000)^(1/3))</f>
        <v>83.972578023271723</v>
      </c>
      <c r="FT80" s="68">
        <f>(10^($FR$2*Raw!CB81))*(Raw!F81)</f>
        <v>0.27167115445660922</v>
      </c>
      <c r="FU80" s="68">
        <f>(10^($FR$2*Raw!CB81))*(Raw!G81)</f>
        <v>0.19562963884317314</v>
      </c>
      <c r="FW80" s="68" t="str">
        <f t="shared" si="121"/>
        <v xml:space="preserve"> </v>
      </c>
      <c r="FX80" s="74">
        <f>(Raw!C81)/((Raw!CC81*1000)^(1/3))</f>
        <v>83.972578023271723</v>
      </c>
      <c r="FY80" s="74">
        <f>(10^($FW$2*Raw!CB81))*(Raw!BJ81)</f>
        <v>0.26074056531735817</v>
      </c>
      <c r="FZ80" s="74">
        <f>(10^($FW$2*Raw!CB81))*(Raw!BK81)</f>
        <v>2.8310297947359642</v>
      </c>
      <c r="GB80" s="68" t="str">
        <f t="shared" si="122"/>
        <v xml:space="preserve"> </v>
      </c>
      <c r="GC80" s="74" t="b">
        <f>IF(  ( (10^($FR$2*Raw!CB81))*(Raw!BM81) )/( (10^($FR$2*Raw!CB81))*(Raw!BL81))&lt;0.9,(Raw!C81)/((Raw!CC81*1000)^(1/3)) )</f>
        <v>0</v>
      </c>
      <c r="GD80" s="74" t="b">
        <f>IF(  ( (10^($FR$2*Raw!CB81))*(Raw!BM81) )/( (10^($FR$2*Raw!CB81))*(Raw!BL81))&lt;0.9, (10^($GB$2*Raw!CB81))*(Raw!BL81) )</f>
        <v>0</v>
      </c>
      <c r="GE80" s="74" t="b">
        <f>IF( ( (10^($FR$2*Raw!CB81))*(Raw!BM81) )/( (10^($FR$2*Raw!CB81))*(Raw!BL81))&lt;0.9, (10^($FR$2*Raw!CB81))*(Raw!BM81) )</f>
        <v>0</v>
      </c>
      <c r="GG80" s="68" t="str">
        <f t="shared" si="123"/>
        <v xml:space="preserve"> </v>
      </c>
      <c r="GH80" s="74">
        <f>IF( ( (10^($GG$2*Raw!CB81))*(Raw!BO81) )/( (10^($GG$2*Raw!CB81))*(Raw!BN81))&lt;0.5,(Raw!C81)/((Raw!CC81*1000)^(1/3)))</f>
        <v>83.972578023271723</v>
      </c>
      <c r="GI80" s="74">
        <f>IF( ( (10^($GG$2*Raw!CB81))*(Raw!BO81) )/( (10^($GG$2*Raw!CB81))*(Raw!BN81))&lt;0.5,(10^($GG$2*Raw!CB81))*(Raw!BN81))</f>
        <v>1.2295807492463116</v>
      </c>
      <c r="GJ80" s="74">
        <f>IF( ( (10^($GG$2*Raw!CB81))*(Raw!BO81) )/( (10^($GG$2*Raw!CB81))*(Raw!BN81))&lt;0.5,(10^($GG$2*Raw!CB81))*(Raw!BO81))</f>
        <v>0.18995790752195715</v>
      </c>
      <c r="GL80">
        <f>(Raw!C81)/((Raw!CC81*1000)^(1/3))</f>
        <v>83.972578023271723</v>
      </c>
      <c r="GM80" s="75">
        <f>Raw!U81</f>
        <v>0.1043701171875</v>
      </c>
      <c r="GN80" s="75">
        <f>(LOG(Raw!CC81)+5)/25</f>
        <v>0.2506115850344332</v>
      </c>
      <c r="GO80">
        <f>(Raw!C81)/((Raw!CC81*1000)^(1/3))</f>
        <v>83.972578023271723</v>
      </c>
      <c r="GP80" s="75">
        <f>Raw!W81</f>
        <v>0.107421875</v>
      </c>
      <c r="GR80">
        <f>(Raw!C81)/((Raw!CC81*1000)^(1/3))</f>
        <v>83.972578023271723</v>
      </c>
      <c r="GS80" s="75">
        <f>Raw!AE81</f>
        <v>0.21484375</v>
      </c>
      <c r="GU80">
        <f>(Raw!C81)/((Raw!CC81*1000)^(1/3))</f>
        <v>83.972578023271723</v>
      </c>
      <c r="GV80" s="75">
        <f>Raw!AG81</f>
        <v>0.263671875</v>
      </c>
      <c r="GX80">
        <f>(Raw!C81)/((Raw!CC81*1000)^(1/3))</f>
        <v>83.972578023271723</v>
      </c>
      <c r="GY80">
        <f>Raw!BQ81</f>
        <v>2</v>
      </c>
      <c r="HA80">
        <f>Raw!C81</f>
        <v>2217.6892699168502</v>
      </c>
      <c r="HB80" s="75">
        <f>Raw!U81</f>
        <v>0.1043701171875</v>
      </c>
      <c r="HC80" s="4"/>
      <c r="HD80">
        <f>Raw!C81</f>
        <v>2217.6892699168502</v>
      </c>
      <c r="HE80" s="75">
        <f>Raw!W81</f>
        <v>0.107421875</v>
      </c>
      <c r="HG80">
        <f>Raw!C81</f>
        <v>2217.6892699168502</v>
      </c>
      <c r="HH80" s="75">
        <f>Raw!AE81</f>
        <v>0.21484375</v>
      </c>
      <c r="HJ80">
        <f>Raw!C81</f>
        <v>2217.6892699168502</v>
      </c>
      <c r="HK80" s="75">
        <f>Raw!AG81</f>
        <v>0.263671875</v>
      </c>
      <c r="HM80">
        <f>Raw!C81</f>
        <v>2217.6892699168502</v>
      </c>
      <c r="HN80">
        <f>Raw!BQ81</f>
        <v>2</v>
      </c>
      <c r="HP80">
        <f>Raw!CC81*1000</f>
        <v>18420</v>
      </c>
      <c r="HQ80">
        <f>Raw!N81</f>
        <v>8.9618467845221197</v>
      </c>
      <c r="HR80">
        <f>MIN(ABS(Raw!CB81)/100,0.3)</f>
        <v>1.2825999999999999E-2</v>
      </c>
      <c r="HS80" t="str">
        <f>IF( Raw!CB81&gt;0,"@rgb(255,0,0)","@rgb(0,128,255)" )</f>
        <v>@rgb(255,0,0)</v>
      </c>
      <c r="HU80" t="str">
        <f t="shared" si="124"/>
        <v xml:space="preserve"> </v>
      </c>
      <c r="HV80">
        <f>IF(Raw!CC81&gt;7,(Raw!C81)/((Raw!CC81*1000)^(1/3)))</f>
        <v>83.972578023271723</v>
      </c>
      <c r="HW80">
        <f>IF(Raw!CC81&gt;7,(10^($FM$2*Raw!CB81))*(Raw!D81))</f>
        <v>0.17527207804936432</v>
      </c>
      <c r="HX80">
        <f>IF(Raw!CC81&gt;7,(10^($HU$2*Raw!CB81))*(Raw!E81))</f>
        <v>9.8854482174647387E-2</v>
      </c>
      <c r="IA80">
        <f>IF(Raw!CC81&gt;7,(Raw!C81)/((Raw!CC81*1000)^(1/3)))</f>
        <v>83.972578023271723</v>
      </c>
      <c r="IB80">
        <f>IF(Raw!CC81&gt;7,(10^($HZ$2*Raw!CB81))*(Raw!F81))</f>
        <v>0.27452628450308708</v>
      </c>
      <c r="IC80">
        <f>IF(Raw!CC81&gt;7,(10^($HZ$2*Raw!CB81))*(Raw!G81))</f>
        <v>0.19768561000787022</v>
      </c>
      <c r="IF80">
        <f>IF(Raw!CC81&gt;7,(Raw!C81)/((Raw!CC81*1000)^(1/3)))</f>
        <v>83.972578023271723</v>
      </c>
      <c r="IG80">
        <f>IF(Raw!CC81&gt;7,(10^($IE$2*Raw!CB81))*(Raw!BJ81))</f>
        <v>0.27013082863170068</v>
      </c>
      <c r="IH80">
        <f>IF(Raw!CC81&gt;7,(10^($IE$2*Raw!CB81))*(Raw!BK81))</f>
        <v>2.9329859870567221</v>
      </c>
      <c r="IJ80" t="str">
        <f t="shared" si="125"/>
        <v xml:space="preserve"> </v>
      </c>
      <c r="IK80">
        <f>IF(Raw!CC81&gt;7,(Raw!C81)/((Raw!CC81*1000)^(1/3)))</f>
        <v>83.972578023271723</v>
      </c>
      <c r="IL80">
        <f>IF(Raw!CC81&gt;7,(10^($IJ$2*Raw!CB81))*(Raw!BL81))</f>
        <v>7.4717752943536215</v>
      </c>
      <c r="IM80">
        <f>IF(Raw!CC81&gt;7,(10^($IJ$2*Raw!CB81))*(Raw!BM81))</f>
        <v>6.9728446669708788</v>
      </c>
      <c r="IO80" t="str">
        <f t="shared" si="126"/>
        <v xml:space="preserve"> </v>
      </c>
      <c r="IP80">
        <f>IF(Raw!CC81&gt;7,(Raw!C81)/((Raw!CC81*1000)^(1/3)))</f>
        <v>83.972578023271723</v>
      </c>
      <c r="IQ80">
        <f>IF(Raw!CC81&gt;7,(10^($IO$2*Raw!CB81))*(Raw!BN81))</f>
        <v>1.219310941811425</v>
      </c>
      <c r="IR80">
        <f>IF(Raw!CC81&gt;7,(10^($IO$2*Raw!CB81))*(Raw!BO81))</f>
        <v>0.1883713251586758</v>
      </c>
      <c r="IT80" s="68" t="str">
        <f t="shared" si="127"/>
        <v xml:space="preserve"> </v>
      </c>
      <c r="IU80" s="68" t="b">
        <f>IF(Raw!CC81&lt;3.5,(Raw!C81)/((Raw!CC81*1000)^(1/3)))</f>
        <v>0</v>
      </c>
      <c r="IV80" s="68" t="b">
        <f>IF(Raw!CC81&lt;3.5,(10^($IT$2*Raw!CB81))*(Raw!D81))</f>
        <v>0</v>
      </c>
      <c r="IW80" s="68" t="b">
        <f>IF(Raw!CC81&lt;3.5,(10^($IT$2*Raw!CB81))*(Raw!E81))</f>
        <v>0</v>
      </c>
      <c r="IY80" s="68" t="str">
        <f t="shared" si="128"/>
        <v xml:space="preserve"> </v>
      </c>
      <c r="IZ80" s="74" t="b">
        <f>IF(Raw!CC81&lt;3.5,(Raw!C81)/((Raw!CC81*1000)^(1/3)))</f>
        <v>0</v>
      </c>
      <c r="JA80" s="68" t="b">
        <f>IF(Raw!CC81&lt;3.5,(10^($IY$2*Raw!CB81))*(Raw!F81))</f>
        <v>0</v>
      </c>
      <c r="JB80" s="68" t="b">
        <f>IF(Raw!CC81&lt;3.5,(10^($IY$2*Raw!CB81))*(Raw!G81))</f>
        <v>0</v>
      </c>
      <c r="JD80" s="68" t="str">
        <f t="shared" si="129"/>
        <v xml:space="preserve"> </v>
      </c>
      <c r="JE80" s="74" t="b">
        <f>IF(Raw!CC81&lt;3.5,(Raw!C81)/((Raw!CC81*1000)^(1/3)))</f>
        <v>0</v>
      </c>
      <c r="JF80" s="74" t="b">
        <f>IF(Raw!CC81&lt;3.5,(10^($JD$2*Raw!CB81))*(Raw!BJ81))</f>
        <v>0</v>
      </c>
      <c r="JG80" s="74" t="b">
        <f>IF(Raw!CC81&lt;3.5,(10^($JD$2*Raw!CB81))*(Raw!BK81))</f>
        <v>0</v>
      </c>
      <c r="JI80" s="68" t="str">
        <f t="shared" si="130"/>
        <v xml:space="preserve"> </v>
      </c>
      <c r="JJ80" s="74" t="b">
        <f>IF( AND( Raw!CC81&lt;3.5, ( (10^($JI$2*Raw!CB81))*(Raw!BM81) )/( (10^($JI$2*Raw!CB81))*(Raw!BL81))&lt;0.9 ),(Raw!C81)/((Raw!CC81*1000)^(1/3)) )</f>
        <v>0</v>
      </c>
      <c r="JK80" s="74" t="b">
        <f>IF( AND( Raw!CC81&lt;3.5, ( (10^($JI$2*Raw!CB81))*(Raw!BM81) )/( (10^($JI$2*Raw!CB81))*(Raw!BL81))&lt;0.9 ), (10^($JI$2*Raw!CB81))*(Raw!BL81) )</f>
        <v>0</v>
      </c>
      <c r="JL80" s="74" t="b">
        <f>IF( AND( Raw!CC81&lt;3.5, ( (10^($JI$2*Raw!CB81))*(Raw!BM81) )/( (10^($JI$2*Raw!CB81))*(Raw!BL81))&lt;0.9 ), (10^($JI$2*Raw!CB81))*(Raw!BM81) )</f>
        <v>0</v>
      </c>
      <c r="JN80" s="68" t="str">
        <f t="shared" si="131"/>
        <v xml:space="preserve"> </v>
      </c>
      <c r="JO80" s="74" t="b">
        <f>IF( AND( Raw!CC81&lt;3.5, ( (10^($JN$2*Raw!CB81))*(Raw!BO81) )/( (10^($JN$2*Raw!CB81))*(Raw!BN81))&lt;0.5 ),(Raw!C81)/((Raw!CC81*1000)^(1/3)))</f>
        <v>0</v>
      </c>
      <c r="JP80" s="74" t="b">
        <f>IF( AND( Raw!CC81&lt;3.5, ( (10^($JN$2*Raw!CB81))*(Raw!BO81) )/( (10^($JN$2*Raw!CB81))*(Raw!BN81))&lt;0.5 ),(10^($JN$2*Raw!CB81))*(Raw!BN81))</f>
        <v>0</v>
      </c>
      <c r="JQ80" s="74" t="b">
        <f>IF( AND( Raw!CC81&lt;3.5, ( (10^($JN$2*Raw!CB81))*(Raw!BO81) )/( (10^($JN$2*Raw!CB81))*(Raw!BN81))&lt;0.5 ),(10^($JN$2*Raw!CB81))*(Raw!BO81))</f>
        <v>0</v>
      </c>
      <c r="KQ80">
        <f>Raw!CC81*1000</f>
        <v>18420</v>
      </c>
      <c r="KR80">
        <f>Raw!N81</f>
        <v>8.9618467845221197</v>
      </c>
      <c r="KS80">
        <f>(1/ABS(Raw!BL81))*2</f>
        <v>0.26386730606323522</v>
      </c>
      <c r="KU80">
        <f>Raw!CC81*1000</f>
        <v>18420</v>
      </c>
      <c r="KV80">
        <f>Raw!N81</f>
        <v>8.9618467845221197</v>
      </c>
      <c r="KW80">
        <f>MIN(1/ABS(Raw!BN81)/2,0.8)</f>
        <v>0.39826360379884684</v>
      </c>
      <c r="KY80">
        <f>Raw!CC81*1000</f>
        <v>18420</v>
      </c>
      <c r="KZ80">
        <f>Raw!CP81</f>
        <v>8.9997391608795692</v>
      </c>
      <c r="LA80">
        <f t="shared" si="110"/>
        <v>8.9618467845221197</v>
      </c>
      <c r="NJ80" s="76"/>
      <c r="NV80" s="76"/>
      <c r="OH80" s="76"/>
      <c r="OT80" s="76"/>
      <c r="PF80" s="76"/>
      <c r="PR80" s="76"/>
      <c r="QD80" s="76"/>
      <c r="QP80" s="76"/>
      <c r="RB80" s="76"/>
      <c r="RN80" s="76"/>
      <c r="RZ80" s="76"/>
      <c r="SL80" s="76"/>
      <c r="SX80" s="76"/>
      <c r="TJ80" s="76"/>
      <c r="TV80" s="76"/>
      <c r="UF80" t="b">
        <f>IF(Raw!CC81&lt;3.5,Raw!C81)</f>
        <v>0</v>
      </c>
      <c r="UK80">
        <f>IF(Raw!CC81&gt;7,Raw!C81)</f>
        <v>2217.6892699168502</v>
      </c>
      <c r="UP80">
        <f>Raw!C81</f>
        <v>2217.6892699168502</v>
      </c>
      <c r="UU80" t="str">
        <f t="shared" si="144"/>
        <v xml:space="preserve"> </v>
      </c>
      <c r="UV80" t="b">
        <f>IF(AND(Raw!BL81&lt;$UU$3,Raw!BL81&gt;$UU$4),(Raw!C81)/((Raw!CC81*1000)^(1/3)))</f>
        <v>0</v>
      </c>
      <c r="UW80" t="b">
        <f>IF(AND(Raw!BL81&lt;$UU$3,Raw!BL81&gt;$UU$4),(10^($UU$2*Raw!CB81))*(Raw!D81))</f>
        <v>0</v>
      </c>
      <c r="UX80" t="b">
        <f>IF(AND(Raw!BL81&lt;$UU$3,Raw!BL81&gt;$UU$4),(10^($FM$2*Raw!CB81))*(Raw!E81))</f>
        <v>0</v>
      </c>
      <c r="UZ80">
        <f>Raw!C81</f>
        <v>2217.6892699168502</v>
      </c>
      <c r="VA80">
        <f>((LOG10(Raw!CC82))+ABS(LOG10(MIN(Raw!CC$3:$CC279)))+0.3)/5</f>
        <v>0.6528519260393697</v>
      </c>
      <c r="VB80">
        <f>Raw!BQ81</f>
        <v>2</v>
      </c>
      <c r="VE80">
        <f>(Raw!C81)/((Raw!CC81)^(1/2))</f>
        <v>516.72072663333597</v>
      </c>
      <c r="VF80">
        <f>((LOG10(Raw!CC82))+ABS(LOG10(MIN(Raw!CC$3:$CC279)))+0.3)/5</f>
        <v>0.6528519260393697</v>
      </c>
      <c r="VG80">
        <f>Raw!BQ81</f>
        <v>2</v>
      </c>
      <c r="VK80">
        <f>(Raw!C81)/((Raw!CC81)^(1/2))</f>
        <v>516.72072663333597</v>
      </c>
      <c r="VL80">
        <f>Raw!BZ81</f>
        <v>857.26510858535801</v>
      </c>
      <c r="VM80">
        <f>MIN(Raw!BL82/150,0.6)</f>
        <v>6.1002051380146534E-2</v>
      </c>
      <c r="VO80">
        <f>(Raw!C81)/((Raw!CC81)^(1/2))</f>
        <v>516.72072663333597</v>
      </c>
      <c r="VP80">
        <f>Raw!BZ81</f>
        <v>857.26510858535801</v>
      </c>
      <c r="VQ80">
        <f>MIN(Raw!BN82/50,0.6)</f>
        <v>3.0251230413269797E-2</v>
      </c>
      <c r="VS80">
        <f>(Raw!C81)/((Raw!CC81)^(1/2))</f>
        <v>516.72072663333597</v>
      </c>
      <c r="VT80">
        <f>Raw!BZ81</f>
        <v>857.26510858535801</v>
      </c>
      <c r="VU80">
        <f>(LOG10(Raw!AS82)-LOG10(MIN(Raw!AS$3:AS$200)) + 0.1)/10</f>
        <v>0.44198832553721201</v>
      </c>
      <c r="VW80">
        <f>Raw!CB81</f>
        <v>1.2826</v>
      </c>
      <c r="VX80">
        <f>IF(ABS((Raw!BR81)-(Raw!CJ81))=343.0818,16.89,ABS((Raw!BR81)-(Raw!CJ81)))</f>
        <v>4.0117220417780004</v>
      </c>
      <c r="VY80">
        <f>(LOG10(Raw!C82)-LOG10(MIN(Raw!C$3:C$200)))/2</f>
        <v>0.75035630302288903</v>
      </c>
      <c r="WN80">
        <f t="shared" si="132"/>
        <v>15600</v>
      </c>
      <c r="WO80">
        <f t="shared" si="111"/>
        <v>0.51892968408269291</v>
      </c>
      <c r="WQ80">
        <f>Raw!BP81</f>
        <v>8.8999999999999996E-2</v>
      </c>
      <c r="WR80">
        <f>Raw!BZ81</f>
        <v>857.26510858535801</v>
      </c>
      <c r="WT80">
        <f>Raw!N81</f>
        <v>8.9618467845221197</v>
      </c>
      <c r="WU80">
        <f>Raw!CP81</f>
        <v>8.9997391608795692</v>
      </c>
      <c r="WV80">
        <f t="shared" si="112"/>
        <v>3.7892376357449464E-2</v>
      </c>
      <c r="WX80">
        <f>Raw!C81</f>
        <v>2217.6892699168502</v>
      </c>
      <c r="WY80">
        <f>Raw!BP81</f>
        <v>8.8999999999999996E-2</v>
      </c>
      <c r="WZ80">
        <f>((LOG10(Raw!CC82))+ABS(LOG10(MIN(Raw!CC$3:$CC279)))+0.3)/5</f>
        <v>0.6528519260393697</v>
      </c>
      <c r="XD80">
        <f t="shared" si="133"/>
        <v>15600</v>
      </c>
      <c r="XE80">
        <f t="shared" si="113"/>
        <v>5.9010010708189981E-2</v>
      </c>
      <c r="XG80">
        <f>(Raw!C81)/((Raw!CC81)^(1/2))</f>
        <v>516.72072663333597</v>
      </c>
      <c r="XH80">
        <f>Raw!BP81</f>
        <v>8.8999999999999996E-2</v>
      </c>
      <c r="XL80">
        <f t="shared" si="134"/>
        <v>15600</v>
      </c>
      <c r="XM80">
        <f t="shared" si="114"/>
        <v>0.31001178689077541</v>
      </c>
      <c r="XR80">
        <f>Raw!CB81</f>
        <v>1.2826</v>
      </c>
      <c r="XS80">
        <f>IF(ABS((Raw!BR81)-(Raw!CJ81))=343.0818,16.89,(Raw!BR81)-(Raw!CJ81))</f>
        <v>-4.0117220417780004</v>
      </c>
      <c r="XT80">
        <f>(LOG10(Raw!C82)-LOG10(MIN(Raw!C$3:C$200)))/2</f>
        <v>0.75035630302288903</v>
      </c>
      <c r="XW80">
        <f t="shared" si="135"/>
        <v>15600</v>
      </c>
      <c r="XX80">
        <f t="shared" si="115"/>
        <v>1.35229874089277</v>
      </c>
      <c r="YC80">
        <v>2217.6892699168502</v>
      </c>
      <c r="YD80">
        <f>Raw!CC81</f>
        <v>18.420000000000002</v>
      </c>
      <c r="YE80">
        <f>((LOG10(Raw!CC82))+ABS(LOG10(MIN(Raw!CC$3:$CC279)))+0.3)/5</f>
        <v>0.6528519260393697</v>
      </c>
      <c r="YF80" s="79">
        <v>2.2595813059688701E-2</v>
      </c>
      <c r="YG80" s="79">
        <v>3.9412979558010102E-3</v>
      </c>
      <c r="YH80" s="79">
        <v>8.1058259771334205E-4</v>
      </c>
      <c r="YI80" s="79">
        <v>1.75366589952327E-4</v>
      </c>
      <c r="YJ80" s="10" t="s">
        <v>825</v>
      </c>
      <c r="YK80" s="79"/>
      <c r="YL80" s="79"/>
      <c r="YM80" s="10"/>
      <c r="YN80" s="79"/>
      <c r="YT80">
        <v>2217.6892699168502</v>
      </c>
      <c r="YU80">
        <v>18.420000000000002</v>
      </c>
      <c r="YV80" s="79">
        <v>6.1011716765248304E-6</v>
      </c>
      <c r="ZE80">
        <v>6663.7117531110998</v>
      </c>
      <c r="ZF80" t="s">
        <v>169</v>
      </c>
      <c r="ZK80">
        <f t="shared" si="136"/>
        <v>15620</v>
      </c>
      <c r="ZL80" s="81">
        <f t="shared" si="116"/>
        <v>15009.088084914833</v>
      </c>
    </row>
    <row r="81" spans="1:688">
      <c r="A81" s="37">
        <f>Raw!CC82*1000</f>
        <v>18420</v>
      </c>
      <c r="B81" s="37">
        <f>Raw!N82</f>
        <v>15.9042539539589</v>
      </c>
      <c r="C81" s="37">
        <f>Raw!O82</f>
        <v>1.7338468151404001</v>
      </c>
      <c r="E81" s="37">
        <f>(Raw!C82)/((Raw!CC82*1000)^(1/2))</f>
        <v>75.312446981340273</v>
      </c>
      <c r="F81" s="37">
        <f>Raw!N82</f>
        <v>15.9042539539589</v>
      </c>
      <c r="G81" s="37">
        <f>Raw!O82</f>
        <v>1.7338468151404001</v>
      </c>
      <c r="I81" s="37">
        <f>(Raw!C82)/((Raw!CC82*1000)^(1/3))</f>
        <v>387.03332663993564</v>
      </c>
      <c r="J81" s="37">
        <f>Raw!N82</f>
        <v>15.9042539539589</v>
      </c>
      <c r="K81" s="37">
        <f>Raw!O82</f>
        <v>1.7338468151404001</v>
      </c>
      <c r="M81" s="39">
        <f>Raw!CC82*1000</f>
        <v>18420</v>
      </c>
      <c r="N81" s="39">
        <f>1/(Raw!R82)</f>
        <v>17.857220708446867</v>
      </c>
      <c r="O81" s="39">
        <f>IF(1/(Raw!R82-Raw!S82)-1/(Raw!R82+Raw!S82)&gt;0,1/(Raw!R82-Raw!S82)-1/(Raw!R82+Raw!S82),2)</f>
        <v>1.203105857227559</v>
      </c>
      <c r="Q81" s="39">
        <f>(Raw!C82)/((Raw!CC82*1000)^(1/2))</f>
        <v>75.312446981340273</v>
      </c>
      <c r="R81" s="39">
        <f>1/(Raw!R82)</f>
        <v>17.857220708446867</v>
      </c>
      <c r="S81" s="39">
        <f>IF(1/(Raw!R82-Raw!S82)-1/(Raw!R82+Raw!S82)&gt;0,1/(Raw!R82-Raw!S82)-1/(Raw!R82+Raw!S82),2)</f>
        <v>1.203105857227559</v>
      </c>
      <c r="U81" s="39">
        <f>(Raw!C82)/((Raw!CC82*1000)^(1/3))</f>
        <v>387.03332663993564</v>
      </c>
      <c r="V81" s="39">
        <f>1/(Raw!R82)</f>
        <v>17.857220708446867</v>
      </c>
      <c r="W81" s="39">
        <f>IF(1/(Raw!R82-Raw!S82)-1/(Raw!R82+Raw!S82)&gt;0,1/(Raw!R82-Raw!S82)-1/(Raw!R82+Raw!S82),2)</f>
        <v>1.203105857227559</v>
      </c>
      <c r="Y81" s="41">
        <f>Raw!CC82*1000</f>
        <v>18420</v>
      </c>
      <c r="Z81" s="41">
        <f>1/(Raw!AB82)</f>
        <v>17.066666666666666</v>
      </c>
      <c r="AA81" s="41">
        <f>IF(1/(Raw!AB82-Raw!AC82)-1/(Raw!AB82+Raw!AC82)&gt;0,1/(Raw!AB82-Raw!AC82)-1/(Raw!AB82+Raw!AC82),5)</f>
        <v>590.90957783033809</v>
      </c>
      <c r="AC81" s="41">
        <f>(Raw!C82)/((Raw!CC82*1000)^(1/2))</f>
        <v>75.312446981340273</v>
      </c>
      <c r="AD81" s="41">
        <f>1/(Raw!AB82)</f>
        <v>17.066666666666666</v>
      </c>
      <c r="AE81" s="41">
        <f>IF(1/(Raw!AB82-Raw!AC82)-1/(Raw!AB82+Raw!AC82)&gt;0,1/(Raw!AB82-Raw!AC82)-1/(Raw!AB82+Raw!AC82),5)</f>
        <v>590.90957783033809</v>
      </c>
      <c r="AG81" s="41">
        <f>(Raw!C82)/((Raw!CC82*1000)^(1/3))</f>
        <v>387.03332663993564</v>
      </c>
      <c r="AH81" s="41">
        <f>1/(Raw!AB82)</f>
        <v>17.066666666666666</v>
      </c>
      <c r="AI81" s="41">
        <f>IF(1/(Raw!AB82-Raw!AC82)-1/(Raw!AB82+Raw!AC82)&gt;0,1/(Raw!AB82-Raw!AC82)-1/(Raw!AB82+Raw!AC82),5)</f>
        <v>590.90957783033809</v>
      </c>
      <c r="AK81" s="43">
        <f>Raw!CC82*1000</f>
        <v>18420</v>
      </c>
      <c r="AL81" s="43">
        <f>Raw!BL82</f>
        <v>9.1503077070219803</v>
      </c>
      <c r="AM81" s="43">
        <f>Raw!BM82</f>
        <v>6.05040324596375</v>
      </c>
      <c r="AO81" s="43">
        <f>(Raw!C82)/((Raw!CC82*1000)^(1/2))</f>
        <v>75.312446981340273</v>
      </c>
      <c r="AP81" s="43">
        <f>Raw!BL82</f>
        <v>9.1503077070219803</v>
      </c>
      <c r="AQ81" s="43">
        <f>Raw!BM82</f>
        <v>6.05040324596375</v>
      </c>
      <c r="AS81" s="43">
        <f>(Raw!C82)/((Raw!CC82*1000)^(1/3))</f>
        <v>387.03332663993564</v>
      </c>
      <c r="AT81" s="43">
        <f>Raw!BL82</f>
        <v>9.1503077070219803</v>
      </c>
      <c r="AU81" s="43">
        <f>Raw!BM82</f>
        <v>6.05040324596375</v>
      </c>
      <c r="AW81" s="21">
        <f>Raw!CC82*1000</f>
        <v>18420</v>
      </c>
      <c r="AX81" s="21">
        <f>Raw!BN82</f>
        <v>1.5125615206634899</v>
      </c>
      <c r="AY81" s="21">
        <f>Raw!BO82</f>
        <v>0.83258488345555903</v>
      </c>
      <c r="BA81" s="21">
        <f>(Raw!C82)/((Raw!CC82*1000)^(1/2))</f>
        <v>75.312446981340273</v>
      </c>
      <c r="BB81" s="21">
        <f>Raw!BN82</f>
        <v>1.5125615206634899</v>
      </c>
      <c r="BC81" s="21">
        <f>Raw!BO82</f>
        <v>0.83258488345555903</v>
      </c>
      <c r="BE81" s="21">
        <f>(Raw!C82)/((Raw!CC82*1000)^(1/3))</f>
        <v>387.03332663993564</v>
      </c>
      <c r="BF81" s="21">
        <f>Raw!BN82</f>
        <v>1.5125615206634899</v>
      </c>
      <c r="BG81" s="21">
        <f>Raw!BO82</f>
        <v>0.83258488345555903</v>
      </c>
      <c r="BI81" s="46">
        <f>Raw!C82</f>
        <v>10221.427944629</v>
      </c>
      <c r="BJ81" s="46">
        <f>(Raw!C82)/(Raw!CG82)</f>
        <v>0.28514040072053448</v>
      </c>
      <c r="BK81" s="46"/>
      <c r="BM81" s="47">
        <f>Raw!CC82*1000</f>
        <v>18420</v>
      </c>
      <c r="BN81" s="47">
        <f>(Raw!C82)/(Raw!CG82)</f>
        <v>0.28514040072053448</v>
      </c>
      <c r="BO81" s="47"/>
      <c r="BQ81" s="46">
        <f>(Raw!C82)/((Raw!CC82*1000)^(1/2))</f>
        <v>75.312446981340273</v>
      </c>
      <c r="BR81" s="47">
        <f>(Raw!C82)/(Raw!CG82)</f>
        <v>0.28514040072053448</v>
      </c>
      <c r="BS81" s="47"/>
      <c r="BU81" s="49">
        <f>(Raw!C82)/((Raw!CC82*1000)^(1/3))</f>
        <v>387.03332663993564</v>
      </c>
      <c r="BV81" s="49">
        <f>(Raw!C82)/(Raw!CG82)</f>
        <v>0.28514040072053448</v>
      </c>
      <c r="BW81" s="49"/>
      <c r="BY81" s="51">
        <f>Raw!C82</f>
        <v>10221.427944629</v>
      </c>
      <c r="BZ81" s="51">
        <f>Raw!BS82</f>
        <v>0.36799999999999999</v>
      </c>
      <c r="CA81" s="51"/>
      <c r="CG81" s="55"/>
      <c r="CH81" s="55" t="e">
        <f t="shared" si="137"/>
        <v>#N/A</v>
      </c>
      <c r="CI81" s="55" t="e">
        <f>CI3</f>
        <v>#N/A</v>
      </c>
      <c r="CK81" s="55"/>
      <c r="CL81" s="55" t="e">
        <f t="shared" si="138"/>
        <v>#N/A</v>
      </c>
      <c r="CM81" s="55" t="e">
        <f>CM3</f>
        <v>#N/A</v>
      </c>
      <c r="CO81" s="57"/>
      <c r="CP81" s="57" t="e">
        <f t="shared" si="139"/>
        <v>#N/A</v>
      </c>
      <c r="CQ81" s="57" t="e">
        <f>CQ3</f>
        <v>#N/A</v>
      </c>
      <c r="CS81" s="57"/>
      <c r="CT81" s="57" t="e">
        <f t="shared" si="140"/>
        <v>#N/A</v>
      </c>
      <c r="CU81" s="57" t="e">
        <f>CU3</f>
        <v>#N/A</v>
      </c>
      <c r="CW81" s="57"/>
      <c r="CX81" s="57" t="e">
        <f t="shared" si="141"/>
        <v>#N/A</v>
      </c>
      <c r="CY81" s="57" t="e">
        <f>CY3</f>
        <v>#N/A</v>
      </c>
      <c r="DA81" s="57"/>
      <c r="DB81" s="57" t="e">
        <f t="shared" si="142"/>
        <v>#N/A</v>
      </c>
      <c r="DC81" s="57" t="e">
        <f>DC3</f>
        <v>#N/A</v>
      </c>
      <c r="DE81" s="57"/>
      <c r="DF81" s="57" t="e">
        <f t="shared" si="143"/>
        <v>#N/A</v>
      </c>
      <c r="DG81" s="57" t="e">
        <f>DG3</f>
        <v>#N/A</v>
      </c>
      <c r="DI81" s="59">
        <f t="shared" si="117"/>
        <v>11860</v>
      </c>
      <c r="DJ81" s="59">
        <f t="shared" si="99"/>
        <v>10.090404835093793</v>
      </c>
      <c r="DL81" s="25">
        <f t="shared" si="118"/>
        <v>11860</v>
      </c>
      <c r="DM81" s="25">
        <f t="shared" si="100"/>
        <v>11.447452842327746</v>
      </c>
      <c r="DO81" s="39">
        <f t="shared" si="101"/>
        <v>18420</v>
      </c>
      <c r="DP81" s="39">
        <f t="shared" si="102"/>
        <v>17.857220708446867</v>
      </c>
      <c r="DQ81" s="39">
        <f t="shared" si="103"/>
        <v>1.203105857227559</v>
      </c>
      <c r="DS81" s="39">
        <f t="shared" si="104"/>
        <v>75.312446981340273</v>
      </c>
      <c r="DT81" s="39">
        <f t="shared" si="105"/>
        <v>17.857220708446867</v>
      </c>
      <c r="DU81" s="39">
        <f t="shared" si="106"/>
        <v>1.203105857227559</v>
      </c>
      <c r="DW81" s="39">
        <f t="shared" si="107"/>
        <v>387.03332663993564</v>
      </c>
      <c r="DX81" s="39">
        <f t="shared" si="108"/>
        <v>17.857220708446867</v>
      </c>
      <c r="DY81" s="39">
        <f t="shared" si="109"/>
        <v>1.203105857227559</v>
      </c>
      <c r="EA81" s="61">
        <f>Raw!N82</f>
        <v>15.9042539539589</v>
      </c>
      <c r="EB81" s="61">
        <f>Raw!O82</f>
        <v>1.7338468151404001</v>
      </c>
      <c r="EC81" s="61">
        <f>1/Raw!R82</f>
        <v>17.857220708446867</v>
      </c>
      <c r="ED81" s="61">
        <f>1/(Raw!R82-Raw!S82)-1/(Raw!R82+Raw!S82)</f>
        <v>1.203105857227559</v>
      </c>
      <c r="EF81" s="62">
        <f>Raw!N82</f>
        <v>15.9042539539589</v>
      </c>
      <c r="EG81" s="61">
        <f>Raw!O82</f>
        <v>1.7338468151404001</v>
      </c>
      <c r="EH81" s="61">
        <f>1/Raw!AB82</f>
        <v>17.066666666666666</v>
      </c>
      <c r="EI81" s="61">
        <f>1/(Raw!AB82-Raw!AC82)-1/(Raw!AB82+Raw!AC82)</f>
        <v>590.90957783033809</v>
      </c>
      <c r="EK81" s="37">
        <f>Raw!CB82</f>
        <v>-8.5751000000000008</v>
      </c>
      <c r="EL81" s="72">
        <f>(Raw!C82)/(Raw!CG82)</f>
        <v>0.28514040072053448</v>
      </c>
      <c r="EN81" s="37">
        <f>Raw!BS82</f>
        <v>0.36799999999999999</v>
      </c>
      <c r="EO81" s="72">
        <f>(Raw!C82)/(Raw!CG82)</f>
        <v>0.28514040072053448</v>
      </c>
      <c r="EQ81" s="64">
        <f>(Raw!C82)/((Raw!CC82*1000)^(1/3))</f>
        <v>387.03332663993564</v>
      </c>
      <c r="ER81" s="64">
        <f>Raw!BZ82</f>
        <v>4229.78435373306</v>
      </c>
      <c r="ET81" s="64">
        <f>Raw!BN82</f>
        <v>1.5125615206634899</v>
      </c>
      <c r="EU81" s="64">
        <f>Raw!BZ82</f>
        <v>4229.78435373306</v>
      </c>
      <c r="EW81" s="66">
        <f>Raw!AI82</f>
        <v>0.129688892169292</v>
      </c>
      <c r="EX81" s="66">
        <f>Raw!BZ82</f>
        <v>4229.78435373306</v>
      </c>
      <c r="EZ81" s="73">
        <f>Raw!AI82</f>
        <v>0.129688892169292</v>
      </c>
      <c r="FA81" s="66">
        <f>Raw!F82</f>
        <v>0.12532379184148701</v>
      </c>
      <c r="FB81" s="66">
        <f>Raw!G82</f>
        <v>3.5522213142940101E-2</v>
      </c>
      <c r="FD81" s="66">
        <f>(Raw!C82)/((Raw!CC82*1000)^(1/3))</f>
        <v>387.03332663993564</v>
      </c>
      <c r="FE81" s="66">
        <f>(Raw!BZ82)*(Raw!AI82)</f>
        <v>548.55604695064528</v>
      </c>
      <c r="FG81" s="59">
        <f>Raw!CJ82</f>
        <v>131.20255288939001</v>
      </c>
      <c r="FH81" s="59">
        <f>Raw!BR82</f>
        <v>126.952</v>
      </c>
      <c r="FJ81" s="25">
        <f>Raw!CB82</f>
        <v>-8.5751000000000008</v>
      </c>
      <c r="FK81" s="25">
        <f>(Raw!BR82)-(Raw!CJ82)</f>
        <v>-4.2505528893900077</v>
      </c>
      <c r="FM81" s="68" t="str">
        <f t="shared" si="119"/>
        <v xml:space="preserve"> </v>
      </c>
      <c r="FN81" s="68">
        <f>(Raw!C82)/((Raw!CC82*1000)^(1/3))</f>
        <v>387.03332663993564</v>
      </c>
      <c r="FO81" s="68">
        <f>(10^($FM$2*Raw!CB82))*(Raw!D82)</f>
        <v>0.11517505106730316</v>
      </c>
      <c r="FP81" s="68">
        <f>(10^($FM$2*Raw!CB82))*(Raw!E82)</f>
        <v>2.0718380280319398E-2</v>
      </c>
      <c r="FR81" s="68" t="str">
        <f t="shared" si="120"/>
        <v xml:space="preserve"> </v>
      </c>
      <c r="FS81" s="74">
        <f>(Raw!C82)/((Raw!CC82*1000)^(1/3))</f>
        <v>387.03332663993564</v>
      </c>
      <c r="FT81" s="68">
        <f>(10^($FR$2*Raw!CB82))*(Raw!F82)</f>
        <v>0.14627717338610347</v>
      </c>
      <c r="FU81" s="68">
        <f>(10^($FR$2*Raw!CB82))*(Raw!G82)</f>
        <v>4.1461312769247589E-2</v>
      </c>
      <c r="FW81" s="68" t="str">
        <f t="shared" si="121"/>
        <v xml:space="preserve"> </v>
      </c>
      <c r="FX81" s="74">
        <f>(Raw!C82)/((Raw!CC82*1000)^(1/3))</f>
        <v>387.03332663993564</v>
      </c>
      <c r="FY81" s="74">
        <f>(10^($FW$2*Raw!CB82))*(Raw!BJ82)</f>
        <v>0.92935367325260432</v>
      </c>
      <c r="FZ81" s="74">
        <f>(10^($FW$2*Raw!CB82))*(Raw!BK82)</f>
        <v>2.3235687229120825</v>
      </c>
      <c r="GB81" s="68" t="str">
        <f t="shared" si="122"/>
        <v xml:space="preserve"> </v>
      </c>
      <c r="GC81" s="74">
        <f>IF(  ( (10^($FR$2*Raw!CB82))*(Raw!BM82) )/( (10^($FR$2*Raw!CB82))*(Raw!BL82))&lt;0.9,(Raw!C82)/((Raw!CC82*1000)^(1/3)) )</f>
        <v>387.03332663993564</v>
      </c>
      <c r="GD81" s="74">
        <f>IF(  ( (10^($FR$2*Raw!CB82))*(Raw!BM82) )/( (10^($FR$2*Raw!CB82))*(Raw!BL82))&lt;0.9, (10^($GB$2*Raw!CB82))*(Raw!BL82) )</f>
        <v>9.9985701459894347</v>
      </c>
      <c r="GE81" s="74">
        <f>IF( ( (10^($FR$2*Raw!CB82))*(Raw!BM82) )/( (10^($FR$2*Raw!CB82))*(Raw!BL82))&lt;0.9, (10^($FR$2*Raw!CB82))*(Raw!BM82) )</f>
        <v>7.0619941486058808</v>
      </c>
      <c r="GG81" s="68" t="str">
        <f t="shared" si="123"/>
        <v xml:space="preserve"> </v>
      </c>
      <c r="GH81" s="74" t="b">
        <f>IF( ( (10^($GG$2*Raw!CB82))*(Raw!BO82) )/( (10^($GG$2*Raw!CB82))*(Raw!BN82))&lt;0.5,(Raw!C82)/((Raw!CC82*1000)^(1/3)))</f>
        <v>0</v>
      </c>
      <c r="GI81" s="74" t="b">
        <f>IF( ( (10^($GG$2*Raw!CB82))*(Raw!BO82) )/( (10^($GG$2*Raw!CB82))*(Raw!BN82))&lt;0.5,(10^($GG$2*Raw!CB82))*(Raw!BN82))</f>
        <v>0</v>
      </c>
      <c r="GJ81" s="74" t="b">
        <f>IF( ( (10^($GG$2*Raw!CB82))*(Raw!BO82) )/( (10^($GG$2*Raw!CB82))*(Raw!BN82))&lt;0.5,(10^($GG$2*Raw!CB82))*(Raw!BO82))</f>
        <v>0</v>
      </c>
      <c r="GL81">
        <f>(Raw!C82)/((Raw!CC82*1000)^(1/3))</f>
        <v>387.03332663993564</v>
      </c>
      <c r="GM81" s="75">
        <f>Raw!U82</f>
        <v>5.706787109375E-2</v>
      </c>
      <c r="GN81" s="75">
        <f>(LOG(Raw!CC82)+5)/25</f>
        <v>0.2506115850344332</v>
      </c>
      <c r="GO81">
        <f>(Raw!C82)/((Raw!CC82*1000)^(1/3))</f>
        <v>387.03332663993564</v>
      </c>
      <c r="GP81" s="75">
        <f>Raw!W82</f>
        <v>5.8441162109375E-2</v>
      </c>
      <c r="GR81">
        <f>(Raw!C82)/((Raw!CC82*1000)^(1/3))</f>
        <v>387.03332663993564</v>
      </c>
      <c r="GS81" s="75">
        <f>Raw!AE82</f>
        <v>0.1953125</v>
      </c>
      <c r="GU81">
        <f>(Raw!C82)/((Raw!CC82*1000)^(1/3))</f>
        <v>387.03332663993564</v>
      </c>
      <c r="GV81" s="75">
        <f>Raw!AG82</f>
        <v>0.234375</v>
      </c>
      <c r="GX81">
        <f>(Raw!C82)/((Raw!CC82*1000)^(1/3))</f>
        <v>387.03332663993564</v>
      </c>
      <c r="GY81">
        <f>Raw!BQ82</f>
        <v>0.2</v>
      </c>
      <c r="HA81">
        <f>Raw!C82</f>
        <v>10221.427944629</v>
      </c>
      <c r="HB81" s="75">
        <f>Raw!U82</f>
        <v>5.706787109375E-2</v>
      </c>
      <c r="HC81" s="4"/>
      <c r="HD81">
        <f>Raw!C82</f>
        <v>10221.427944629</v>
      </c>
      <c r="HE81" s="75">
        <f>Raw!W82</f>
        <v>5.8441162109375E-2</v>
      </c>
      <c r="HG81">
        <f>Raw!C82</f>
        <v>10221.427944629</v>
      </c>
      <c r="HH81" s="75">
        <f>Raw!AE82</f>
        <v>0.1953125</v>
      </c>
      <c r="HJ81">
        <f>Raw!C82</f>
        <v>10221.427944629</v>
      </c>
      <c r="HK81" s="75">
        <f>Raw!AG82</f>
        <v>0.234375</v>
      </c>
      <c r="HM81">
        <f>Raw!C82</f>
        <v>10221.427944629</v>
      </c>
      <c r="HN81">
        <f>Raw!BQ82</f>
        <v>0.2</v>
      </c>
      <c r="HP81">
        <f>Raw!CC82*1000</f>
        <v>18420</v>
      </c>
      <c r="HQ81">
        <f>Raw!N82</f>
        <v>15.9042539539589</v>
      </c>
      <c r="HR81">
        <f>MIN(ABS(Raw!CB82)/100,0.3)</f>
        <v>8.5751000000000008E-2</v>
      </c>
      <c r="HS81" t="str">
        <f>IF( Raw!CB82&gt;0,"@rgb(255,0,0)","@rgb(0,128,255)" )</f>
        <v>@rgb(0,128,255)</v>
      </c>
      <c r="HU81" t="str">
        <f t="shared" si="124"/>
        <v xml:space="preserve"> </v>
      </c>
      <c r="HV81">
        <f>IF(Raw!CC82&gt;7,(Raw!C82)/((Raw!CC82*1000)^(1/3)))</f>
        <v>387.03332663993564</v>
      </c>
      <c r="HW81">
        <f>IF(Raw!CC82&gt;7,(10^($FM$2*Raw!CB82))*(Raw!D82))</f>
        <v>0.11517505106730316</v>
      </c>
      <c r="HX81">
        <f>IF(Raw!CC82&gt;7,(10^($HU$2*Raw!CB82))*(Raw!E82))</f>
        <v>1.9315866500734767E-2</v>
      </c>
      <c r="IA81">
        <f>IF(Raw!CC82&gt;7,(Raw!C82)/((Raw!CC82*1000)^(1/3)))</f>
        <v>387.03332663993564</v>
      </c>
      <c r="IB81">
        <f>IF(Raw!CC82&gt;7,(10^($HZ$2*Raw!CB82))*(Raw!F82))</f>
        <v>0.13640198974526616</v>
      </c>
      <c r="IC81">
        <f>IF(Raw!CC82&gt;7,(10^($HZ$2*Raw!CB82))*(Raw!G82))</f>
        <v>3.866225623767388E-2</v>
      </c>
      <c r="IF81">
        <f>IF(Raw!CC82&gt;7,(Raw!C82)/((Raw!CC82*1000)^(1/3)))</f>
        <v>387.03332663993564</v>
      </c>
      <c r="IG81">
        <f>IF(Raw!CC82&gt;7,(10^($IE$2*Raw!CB82))*(Raw!BJ82))</f>
        <v>0.73358648528913328</v>
      </c>
      <c r="IH81">
        <f>IF(Raw!CC82&gt;7,(10^($IE$2*Raw!CB82))*(Raw!BK82))</f>
        <v>1.834111879929623</v>
      </c>
      <c r="IJ81" t="str">
        <f t="shared" si="125"/>
        <v xml:space="preserve"> </v>
      </c>
      <c r="IK81">
        <f>IF(Raw!CC82&gt;7,(Raw!C82)/((Raw!CC82*1000)^(1/3)))</f>
        <v>387.03332663993564</v>
      </c>
      <c r="IL81">
        <f>IF(Raw!CC82&gt;7,(10^($IJ$2*Raw!CB82))*(Raw!BL82))</f>
        <v>10.069894806452112</v>
      </c>
      <c r="IM81">
        <f>IF(Raw!CC82&gt;7,(10^($IJ$2*Raw!CB82))*(Raw!BM82))</f>
        <v>6.6584563245578963</v>
      </c>
      <c r="IO81" t="str">
        <f t="shared" si="126"/>
        <v xml:space="preserve"> </v>
      </c>
      <c r="IP81">
        <f>IF(Raw!CC82&gt;7,(Raw!C82)/((Raw!CC82*1000)^(1/3)))</f>
        <v>387.03332663993564</v>
      </c>
      <c r="IQ81">
        <f>IF(Raw!CC82&gt;7,(10^($IO$2*Raw!CB82))*(Raw!BN82))</f>
        <v>1.8387419602172785</v>
      </c>
      <c r="IR81">
        <f>IF(Raw!CC82&gt;7,(10^($IO$2*Raw!CB82))*(Raw!BO82))</f>
        <v>1.0121299132221815</v>
      </c>
      <c r="IT81" s="68" t="str">
        <f t="shared" si="127"/>
        <v xml:space="preserve"> </v>
      </c>
      <c r="IU81" s="68" t="b">
        <f>IF(Raw!CC82&lt;3.5,(Raw!C82)/((Raw!CC82*1000)^(1/3)))</f>
        <v>0</v>
      </c>
      <c r="IV81" s="68" t="b">
        <f>IF(Raw!CC82&lt;3.5,(10^($IT$2*Raw!CB82))*(Raw!D82))</f>
        <v>0</v>
      </c>
      <c r="IW81" s="68" t="b">
        <f>IF(Raw!CC82&lt;3.5,(10^($IT$2*Raw!CB82))*(Raw!E82))</f>
        <v>0</v>
      </c>
      <c r="IY81" s="68" t="str">
        <f t="shared" si="128"/>
        <v xml:space="preserve"> </v>
      </c>
      <c r="IZ81" s="74" t="b">
        <f>IF(Raw!CC82&lt;3.5,(Raw!C82)/((Raw!CC82*1000)^(1/3)))</f>
        <v>0</v>
      </c>
      <c r="JA81" s="68" t="b">
        <f>IF(Raw!CC82&lt;3.5,(10^($IY$2*Raw!CB82))*(Raw!F82))</f>
        <v>0</v>
      </c>
      <c r="JB81" s="68" t="b">
        <f>IF(Raw!CC82&lt;3.5,(10^($IY$2*Raw!CB82))*(Raw!G82))</f>
        <v>0</v>
      </c>
      <c r="JD81" s="68" t="str">
        <f t="shared" si="129"/>
        <v xml:space="preserve"> </v>
      </c>
      <c r="JE81" s="74" t="b">
        <f>IF(Raw!CC82&lt;3.5,(Raw!C82)/((Raw!CC82*1000)^(1/3)))</f>
        <v>0</v>
      </c>
      <c r="JF81" s="74" t="b">
        <f>IF(Raw!CC82&lt;3.5,(10^($JD$2*Raw!CB82))*(Raw!BJ82))</f>
        <v>0</v>
      </c>
      <c r="JG81" s="74" t="b">
        <f>IF(Raw!CC82&lt;3.5,(10^($JD$2*Raw!CB82))*(Raw!BK82))</f>
        <v>0</v>
      </c>
      <c r="JI81" s="68" t="str">
        <f t="shared" si="130"/>
        <v xml:space="preserve"> </v>
      </c>
      <c r="JJ81" s="74" t="b">
        <f>IF( AND( Raw!CC82&lt;3.5, ( (10^($JI$2*Raw!CB82))*(Raw!BM82) )/( (10^($JI$2*Raw!CB82))*(Raw!BL82))&lt;0.9 ),(Raw!C82)/((Raw!CC82*1000)^(1/3)) )</f>
        <v>0</v>
      </c>
      <c r="JK81" s="74" t="b">
        <f>IF( AND( Raw!CC82&lt;3.5, ( (10^($JI$2*Raw!CB82))*(Raw!BM82) )/( (10^($JI$2*Raw!CB82))*(Raw!BL82))&lt;0.9 ), (10^($JI$2*Raw!CB82))*(Raw!BL82) )</f>
        <v>0</v>
      </c>
      <c r="JL81" s="74" t="b">
        <f>IF( AND( Raw!CC82&lt;3.5, ( (10^($JI$2*Raw!CB82))*(Raw!BM82) )/( (10^($JI$2*Raw!CB82))*(Raw!BL82))&lt;0.9 ), (10^($JI$2*Raw!CB82))*(Raw!BM82) )</f>
        <v>0</v>
      </c>
      <c r="JN81" s="68" t="str">
        <f t="shared" si="131"/>
        <v xml:space="preserve"> </v>
      </c>
      <c r="JO81" s="74" t="b">
        <f>IF( AND( Raw!CC82&lt;3.5, ( (10^($JN$2*Raw!CB82))*(Raw!BO82) )/( (10^($JN$2*Raw!CB82))*(Raw!BN82))&lt;0.5 ),(Raw!C82)/((Raw!CC82*1000)^(1/3)))</f>
        <v>0</v>
      </c>
      <c r="JP81" s="74" t="b">
        <f>IF( AND( Raw!CC82&lt;3.5, ( (10^($JN$2*Raw!CB82))*(Raw!BO82) )/( (10^($JN$2*Raw!CB82))*(Raw!BN82))&lt;0.5 ),(10^($JN$2*Raw!CB82))*(Raw!BN82))</f>
        <v>0</v>
      </c>
      <c r="JQ81" s="74" t="b">
        <f>IF( AND( Raw!CC82&lt;3.5, ( (10^($JN$2*Raw!CB82))*(Raw!BO82) )/( (10^($JN$2*Raw!CB82))*(Raw!BN82))&lt;0.5 ),(10^($JN$2*Raw!CB82))*(Raw!BO82))</f>
        <v>0</v>
      </c>
      <c r="KQ81">
        <f>Raw!CC82*1000</f>
        <v>18420</v>
      </c>
      <c r="KR81">
        <f>Raw!N82</f>
        <v>15.9042539539589</v>
      </c>
      <c r="KS81">
        <f>(1/ABS(Raw!BL82))*2</f>
        <v>0.21857188457883145</v>
      </c>
      <c r="KU81">
        <f>Raw!CC82*1000</f>
        <v>18420</v>
      </c>
      <c r="KV81">
        <f>Raw!N82</f>
        <v>15.9042539539589</v>
      </c>
      <c r="KW81">
        <f>MIN(1/ABS(Raw!BN82)/2,0.8)</f>
        <v>0.33056506672249164</v>
      </c>
      <c r="KY81">
        <f>Raw!CC82*1000</f>
        <v>18420</v>
      </c>
      <c r="KZ81">
        <f>Raw!CP82</f>
        <v>15.4399251468444</v>
      </c>
      <c r="LA81">
        <f t="shared" si="110"/>
        <v>15.9042539539589</v>
      </c>
      <c r="NJ81" s="76"/>
      <c r="NV81" s="76"/>
      <c r="OH81" s="76"/>
      <c r="OT81" s="76"/>
      <c r="PF81" s="76"/>
      <c r="PR81" s="76"/>
      <c r="QD81" s="76"/>
      <c r="QP81" s="76"/>
      <c r="RB81" s="76"/>
      <c r="RN81" s="76"/>
      <c r="RZ81" s="76"/>
      <c r="SL81" s="76"/>
      <c r="SX81" s="76"/>
      <c r="TJ81" s="76"/>
      <c r="TV81" s="76"/>
      <c r="UF81" t="b">
        <f>IF(Raw!CC82&lt;3.5,Raw!C82)</f>
        <v>0</v>
      </c>
      <c r="UK81">
        <f>IF(Raw!CC82&gt;7,Raw!C82)</f>
        <v>10221.427944629</v>
      </c>
      <c r="UP81">
        <f>Raw!C82</f>
        <v>10221.427944629</v>
      </c>
      <c r="UU81" t="str">
        <f t="shared" si="144"/>
        <v xml:space="preserve"> </v>
      </c>
      <c r="UV81" t="b">
        <f>IF(AND(Raw!BL82&lt;$UU$3,Raw!BL82&gt;$UU$4),(Raw!C82)/((Raw!CC82*1000)^(1/3)))</f>
        <v>0</v>
      </c>
      <c r="UW81" t="b">
        <f>IF(AND(Raw!BL82&lt;$UU$3,Raw!BL82&gt;$UU$4),(10^($UU$2*Raw!CB82))*(Raw!D82))</f>
        <v>0</v>
      </c>
      <c r="UX81" t="b">
        <f>IF(AND(Raw!BL82&lt;$UU$3,Raw!BL82&gt;$UU$4),(10^($FM$2*Raw!CB82))*(Raw!E82))</f>
        <v>0</v>
      </c>
      <c r="UZ81">
        <f>Raw!C82</f>
        <v>10221.427944629</v>
      </c>
      <c r="VA81">
        <f>((LOG10(Raw!CC83))+ABS(LOG10(MIN(Raw!CC$3:$CC280)))+0.3)/5</f>
        <v>0.6528519260393697</v>
      </c>
      <c r="VB81">
        <f>Raw!BQ82</f>
        <v>0.2</v>
      </c>
      <c r="VE81">
        <f>(Raw!C82)/((Raw!CC82)^(1/2))</f>
        <v>2381.5886862170782</v>
      </c>
      <c r="VF81">
        <f>((LOG10(Raw!CC83))+ABS(LOG10(MIN(Raw!CC$3:$CC280)))+0.3)/5</f>
        <v>0.6528519260393697</v>
      </c>
      <c r="VG81">
        <f>Raw!BQ82</f>
        <v>0.2</v>
      </c>
      <c r="VK81">
        <f>(Raw!C82)/((Raw!CC82)^(1/2))</f>
        <v>2381.5886862170782</v>
      </c>
      <c r="VL81">
        <f>Raw!BZ82</f>
        <v>4229.78435373306</v>
      </c>
      <c r="VM81">
        <f>MIN(Raw!BL83/150,0.6)</f>
        <v>3.7291535865542402E-2</v>
      </c>
      <c r="VO81">
        <f>(Raw!C82)/((Raw!CC82)^(1/2))</f>
        <v>2381.5886862170782</v>
      </c>
      <c r="VP81">
        <f>Raw!BZ82</f>
        <v>4229.78435373306</v>
      </c>
      <c r="VQ81">
        <f>MIN(Raw!BN83/50,0.6)</f>
        <v>4.1206633750428401E-4</v>
      </c>
      <c r="VS81">
        <f>(Raw!C82)/((Raw!CC82)^(1/2))</f>
        <v>2381.5886862170782</v>
      </c>
      <c r="VT81">
        <f>Raw!BZ82</f>
        <v>4229.78435373306</v>
      </c>
      <c r="VU81">
        <f>(LOG10(Raw!AS83)-LOG10(MIN(Raw!AS$3:AS$200)) + 0.1)/10</f>
        <v>0.37471699485818022</v>
      </c>
      <c r="VW81">
        <f>Raw!CB82</f>
        <v>-8.5751000000000008</v>
      </c>
      <c r="VX81">
        <f>IF(ABS((Raw!BR82)-(Raw!CJ82))=343.0818,16.89,ABS((Raw!BR82)-(Raw!CJ82)))</f>
        <v>4.2505528893900077</v>
      </c>
      <c r="VY81">
        <f>(LOG10(Raw!C83)-LOG10(MIN(Raw!C$3:C$200)))/2</f>
        <v>0.86407120803763959</v>
      </c>
      <c r="WN81">
        <f t="shared" si="132"/>
        <v>15800</v>
      </c>
      <c r="WO81">
        <f t="shared" si="111"/>
        <v>0.51839793842952608</v>
      </c>
      <c r="WQ81">
        <f>Raw!BP82</f>
        <v>2.8000000000000001E-2</v>
      </c>
      <c r="WR81">
        <f>Raw!BZ82</f>
        <v>4229.78435373306</v>
      </c>
      <c r="WT81">
        <f>Raw!N82</f>
        <v>15.9042539539589</v>
      </c>
      <c r="WU81">
        <f>Raw!CP82</f>
        <v>15.4399251468444</v>
      </c>
      <c r="WV81">
        <f t="shared" si="112"/>
        <v>-0.46432880711449975</v>
      </c>
      <c r="WX81">
        <f>Raw!C82</f>
        <v>10221.427944629</v>
      </c>
      <c r="WY81">
        <f>Raw!BP82</f>
        <v>2.8000000000000001E-2</v>
      </c>
      <c r="WZ81">
        <f>((LOG10(Raw!CC83))+ABS(LOG10(MIN(Raw!CC$3:$CC280)))+0.3)/5</f>
        <v>0.6528519260393697</v>
      </c>
      <c r="XD81">
        <f t="shared" si="133"/>
        <v>15800</v>
      </c>
      <c r="XE81">
        <f t="shared" si="113"/>
        <v>5.9010007975917857E-2</v>
      </c>
      <c r="XG81">
        <f>(Raw!C82)/((Raw!CC82)^(1/2))</f>
        <v>2381.5886862170782</v>
      </c>
      <c r="XH81">
        <f>Raw!BP82</f>
        <v>2.8000000000000001E-2</v>
      </c>
      <c r="XL81">
        <f t="shared" si="134"/>
        <v>15800</v>
      </c>
      <c r="XM81">
        <f t="shared" si="114"/>
        <v>0.30989577990645517</v>
      </c>
      <c r="XR81">
        <f>Raw!CB82</f>
        <v>-8.5751000000000008</v>
      </c>
      <c r="XS81">
        <f>IF(ABS((Raw!BR82)-(Raw!CJ82))=343.0818,16.89,(Raw!BR82)-(Raw!CJ82))</f>
        <v>-4.2505528893900077</v>
      </c>
      <c r="XT81">
        <f>(LOG10(Raw!C83)-LOG10(MIN(Raw!C$3:C$200)))/2</f>
        <v>0.86407120803763959</v>
      </c>
      <c r="XW81">
        <f t="shared" si="135"/>
        <v>15800</v>
      </c>
      <c r="XX81">
        <f t="shared" si="115"/>
        <v>1.3395771392763149</v>
      </c>
      <c r="YC81">
        <v>10221.427944629</v>
      </c>
      <c r="YD81">
        <f>Raw!CC82</f>
        <v>18.420000000000002</v>
      </c>
      <c r="YE81">
        <f>((LOG10(Raw!CC83))+ABS(LOG10(MIN(Raw!CC$3:$CC280)))+0.3)/5</f>
        <v>0.6528519260393697</v>
      </c>
      <c r="YF81">
        <v>5088991275.8293104</v>
      </c>
      <c r="YG81">
        <v>2596827.6567942598</v>
      </c>
      <c r="YH81">
        <v>3848.60967492077</v>
      </c>
      <c r="YI81">
        <v>11.6067637691764</v>
      </c>
      <c r="YJ81">
        <v>4.94423558465166E-2</v>
      </c>
      <c r="YT81">
        <v>10221.427944629</v>
      </c>
      <c r="YU81">
        <v>18.420000000000002</v>
      </c>
      <c r="YV81" s="79">
        <v>9.1504728789703101E-7</v>
      </c>
      <c r="ZE81">
        <v>2565.1241482559399</v>
      </c>
      <c r="ZF81" s="10" t="s">
        <v>826</v>
      </c>
      <c r="ZK81">
        <f t="shared" si="136"/>
        <v>15820</v>
      </c>
      <c r="ZL81" s="81">
        <f t="shared" si="116"/>
        <v>15072.034534586375</v>
      </c>
    </row>
    <row r="82" spans="1:688">
      <c r="A82" s="37">
        <f>Raw!CC83*1000</f>
        <v>18420</v>
      </c>
      <c r="B82" s="37">
        <f>Raw!N83</f>
        <v>15.708443336259201</v>
      </c>
      <c r="C82" s="37">
        <f>Raw!O83</f>
        <v>4.7572087782933199</v>
      </c>
      <c r="E82" s="37">
        <f>(Raw!C83)/((Raw!CC83*1000)^(1/2))</f>
        <v>127.14420439487515</v>
      </c>
      <c r="F82" s="37">
        <f>Raw!N83</f>
        <v>15.708443336259201</v>
      </c>
      <c r="G82" s="37">
        <f>Raw!O83</f>
        <v>4.7572087782933199</v>
      </c>
      <c r="I82" s="37">
        <f>(Raw!C83)/((Raw!CC83*1000)^(1/3))</f>
        <v>653.39855976434671</v>
      </c>
      <c r="J82" s="37">
        <f>Raw!N83</f>
        <v>15.708443336259201</v>
      </c>
      <c r="K82" s="37">
        <f>Raw!O83</f>
        <v>4.7572087782933199</v>
      </c>
      <c r="M82" s="39">
        <f>Raw!CC83*1000</f>
        <v>18420</v>
      </c>
      <c r="N82" s="39">
        <f>1/(Raw!R83)</f>
        <v>10.082461538461539</v>
      </c>
      <c r="O82" s="39">
        <f>IF(1/(Raw!R83-Raw!S83)-1/(Raw!R83+Raw!S83)&gt;0,1/(Raw!R83-Raw!S83)-1/(Raw!R83+Raw!S83),2)</f>
        <v>2</v>
      </c>
      <c r="Q82" s="39">
        <f>(Raw!C83)/((Raw!CC83*1000)^(1/2))</f>
        <v>127.14420439487515</v>
      </c>
      <c r="R82" s="39">
        <f>1/(Raw!R83)</f>
        <v>10.082461538461539</v>
      </c>
      <c r="S82" s="39">
        <f>IF(1/(Raw!R83-Raw!S83)-1/(Raw!R83+Raw!S83)&gt;0,1/(Raw!R83-Raw!S83)-1/(Raw!R83+Raw!S83),2)</f>
        <v>2</v>
      </c>
      <c r="U82" s="39">
        <f>(Raw!C83)/((Raw!CC83*1000)^(1/3))</f>
        <v>653.39855976434671</v>
      </c>
      <c r="V82" s="39">
        <f>1/(Raw!R83)</f>
        <v>10.082461538461539</v>
      </c>
      <c r="W82" s="39">
        <f>IF(1/(Raw!R83-Raw!S83)-1/(Raw!R83+Raw!S83)&gt;0,1/(Raw!R83-Raw!S83)-1/(Raw!R83+Raw!S83),2)</f>
        <v>2</v>
      </c>
      <c r="Y82" s="41">
        <f>Raw!CC83*1000</f>
        <v>18420</v>
      </c>
      <c r="Z82" s="41">
        <f>1/(Raw!AB83)</f>
        <v>15.753846153846155</v>
      </c>
      <c r="AA82" s="41">
        <f>IF(1/(Raw!AB83-Raw!AC83)-1/(Raw!AB83+Raw!AC83)&gt;0,1/(Raw!AB83-Raw!AC83)-1/(Raw!AB83+Raw!AC83),5)</f>
        <v>9.653111265370562</v>
      </c>
      <c r="AC82" s="41">
        <f>(Raw!C83)/((Raw!CC83*1000)^(1/2))</f>
        <v>127.14420439487515</v>
      </c>
      <c r="AD82" s="41">
        <f>1/(Raw!AB83)</f>
        <v>15.753846153846155</v>
      </c>
      <c r="AE82" s="41">
        <f>IF(1/(Raw!AB83-Raw!AC83)-1/(Raw!AB83+Raw!AC83)&gt;0,1/(Raw!AB83-Raw!AC83)-1/(Raw!AB83+Raw!AC83),5)</f>
        <v>9.653111265370562</v>
      </c>
      <c r="AG82" s="41">
        <f>(Raw!C83)/((Raw!CC83*1000)^(1/3))</f>
        <v>653.39855976434671</v>
      </c>
      <c r="AH82" s="41">
        <f>1/(Raw!AB83)</f>
        <v>15.753846153846155</v>
      </c>
      <c r="AI82" s="41">
        <f>IF(1/(Raw!AB83-Raw!AC83)-1/(Raw!AB83+Raw!AC83)&gt;0,1/(Raw!AB83-Raw!AC83)-1/(Raw!AB83+Raw!AC83),5)</f>
        <v>9.653111265370562</v>
      </c>
      <c r="AK82" s="43">
        <f>Raw!CC83*1000</f>
        <v>18420</v>
      </c>
      <c r="AL82" s="43">
        <f>Raw!BL83</f>
        <v>5.59373037983136</v>
      </c>
      <c r="AM82" s="43">
        <f>Raw!BM83</f>
        <v>3.9478184808243699</v>
      </c>
      <c r="AO82" s="43">
        <f>(Raw!C83)/((Raw!CC83*1000)^(1/2))</f>
        <v>127.14420439487515</v>
      </c>
      <c r="AP82" s="43">
        <f>Raw!BL83</f>
        <v>5.59373037983136</v>
      </c>
      <c r="AQ82" s="43">
        <f>Raw!BM83</f>
        <v>3.9478184808243699</v>
      </c>
      <c r="AS82" s="43">
        <f>(Raw!C83)/((Raw!CC83*1000)^(1/3))</f>
        <v>653.39855976434671</v>
      </c>
      <c r="AT82" s="43">
        <f>Raw!BL83</f>
        <v>5.59373037983136</v>
      </c>
      <c r="AU82" s="43">
        <f>Raw!BM83</f>
        <v>3.9478184808243699</v>
      </c>
      <c r="AW82" s="21">
        <f>Raw!CC83*1000</f>
        <v>18420</v>
      </c>
      <c r="AX82" s="21">
        <f>Raw!BN83</f>
        <v>2.06033168752142E-2</v>
      </c>
      <c r="AY82" s="21">
        <f>Raw!BO83</f>
        <v>5.7670096754730499E-3</v>
      </c>
      <c r="BA82" s="21">
        <f>(Raw!C83)/((Raw!CC83*1000)^(1/2))</f>
        <v>127.14420439487515</v>
      </c>
      <c r="BB82" s="21">
        <f>Raw!BN83</f>
        <v>2.06033168752142E-2</v>
      </c>
      <c r="BC82" s="21">
        <f>Raw!BO83</f>
        <v>5.7670096754730499E-3</v>
      </c>
      <c r="BE82" s="21">
        <f>(Raw!C83)/((Raw!CC83*1000)^(1/3))</f>
        <v>653.39855976434671</v>
      </c>
      <c r="BF82" s="21">
        <f>Raw!BN83</f>
        <v>2.06033168752142E-2</v>
      </c>
      <c r="BG82" s="21">
        <f>Raw!BO83</f>
        <v>5.7670096754730499E-3</v>
      </c>
      <c r="BI82" s="46">
        <f>Raw!C83</f>
        <v>17256.049642383699</v>
      </c>
      <c r="BJ82" s="46">
        <f>(Raw!C83)/(Raw!CG83)</f>
        <v>0.28011248689019708</v>
      </c>
      <c r="BK82" s="46"/>
      <c r="BM82" s="47">
        <f>Raw!CC83*1000</f>
        <v>18420</v>
      </c>
      <c r="BN82" s="47">
        <f>(Raw!C83)/(Raw!CG83)</f>
        <v>0.28011248689019708</v>
      </c>
      <c r="BO82" s="47"/>
      <c r="BQ82" s="46">
        <f>(Raw!C83)/((Raw!CC83*1000)^(1/2))</f>
        <v>127.14420439487515</v>
      </c>
      <c r="BR82" s="47">
        <f>(Raw!C83)/(Raw!CG83)</f>
        <v>0.28011248689019708</v>
      </c>
      <c r="BS82" s="47"/>
      <c r="BU82" s="49">
        <f>(Raw!C83)/((Raw!CC83*1000)^(1/3))</f>
        <v>653.39855976434671</v>
      </c>
      <c r="BV82" s="49">
        <f>(Raw!C83)/(Raw!CG83)</f>
        <v>0.28011248689019708</v>
      </c>
      <c r="BW82" s="49"/>
      <c r="BY82" s="51">
        <f>Raw!C83</f>
        <v>17256.049642383699</v>
      </c>
      <c r="BZ82" s="51">
        <f>Raw!BS83</f>
        <v>0.35399999999999998</v>
      </c>
      <c r="CA82" s="51"/>
      <c r="CG82" s="55"/>
      <c r="CH82" s="55" t="e">
        <f t="shared" si="137"/>
        <v>#N/A</v>
      </c>
      <c r="CI82" s="55" t="e">
        <f>CI3</f>
        <v>#N/A</v>
      </c>
      <c r="CK82" s="55"/>
      <c r="CL82" s="55" t="e">
        <f t="shared" si="138"/>
        <v>#N/A</v>
      </c>
      <c r="CM82" s="55" t="e">
        <f>CM3</f>
        <v>#N/A</v>
      </c>
      <c r="CO82" s="57"/>
      <c r="CP82" s="57" t="e">
        <f t="shared" si="139"/>
        <v>#N/A</v>
      </c>
      <c r="CQ82" s="57" t="e">
        <f>CQ3</f>
        <v>#N/A</v>
      </c>
      <c r="CS82" s="57"/>
      <c r="CT82" s="57" t="e">
        <f t="shared" si="140"/>
        <v>#N/A</v>
      </c>
      <c r="CU82" s="57" t="e">
        <f>CU3</f>
        <v>#N/A</v>
      </c>
      <c r="CW82" s="57"/>
      <c r="CX82" s="57" t="e">
        <f t="shared" si="141"/>
        <v>#N/A</v>
      </c>
      <c r="CY82" s="57" t="e">
        <f>CY3</f>
        <v>#N/A</v>
      </c>
      <c r="DA82" s="57"/>
      <c r="DB82" s="57" t="e">
        <f t="shared" si="142"/>
        <v>#N/A</v>
      </c>
      <c r="DC82" s="57" t="e">
        <f>DC3</f>
        <v>#N/A</v>
      </c>
      <c r="DE82" s="57"/>
      <c r="DF82" s="57" t="e">
        <f t="shared" si="143"/>
        <v>#N/A</v>
      </c>
      <c r="DG82" s="57" t="e">
        <f>DG3</f>
        <v>#N/A</v>
      </c>
      <c r="DI82" s="59">
        <f t="shared" si="117"/>
        <v>12010</v>
      </c>
      <c r="DJ82" s="59">
        <f t="shared" si="99"/>
        <v>10.128446020906635</v>
      </c>
      <c r="DL82" s="25">
        <f t="shared" si="118"/>
        <v>12010</v>
      </c>
      <c r="DM82" s="25">
        <f t="shared" si="100"/>
        <v>11.482257908070217</v>
      </c>
      <c r="DO82" s="39">
        <f t="shared" si="101"/>
        <v>18420</v>
      </c>
      <c r="DP82" s="39">
        <f t="shared" si="102"/>
        <v>10.082461538461539</v>
      </c>
      <c r="DQ82" s="39">
        <f t="shared" si="103"/>
        <v>2</v>
      </c>
      <c r="DS82" s="39">
        <f t="shared" si="104"/>
        <v>127.14420439487515</v>
      </c>
      <c r="DT82" s="39">
        <f t="shared" si="105"/>
        <v>10.082461538461539</v>
      </c>
      <c r="DU82" s="39">
        <f t="shared" si="106"/>
        <v>2</v>
      </c>
      <c r="DW82" s="39">
        <f t="shared" si="107"/>
        <v>653.39855976434671</v>
      </c>
      <c r="DX82" s="39">
        <f t="shared" si="108"/>
        <v>10.082461538461539</v>
      </c>
      <c r="DY82" s="39">
        <f t="shared" si="109"/>
        <v>2</v>
      </c>
      <c r="EA82" s="61">
        <f>Raw!N83</f>
        <v>15.708443336259201</v>
      </c>
      <c r="EB82" s="61">
        <f>Raw!O83</f>
        <v>4.7572087782933199</v>
      </c>
      <c r="EC82" s="61">
        <f>1/Raw!R83</f>
        <v>10.082461538461539</v>
      </c>
      <c r="ED82" s="61">
        <f>1/(Raw!R83-Raw!S83)-1/(Raw!R83+Raw!S83)</f>
        <v>0</v>
      </c>
      <c r="EF82" s="62">
        <f>Raw!N83</f>
        <v>15.708443336259201</v>
      </c>
      <c r="EG82" s="61">
        <f>Raw!O83</f>
        <v>4.7572087782933199</v>
      </c>
      <c r="EH82" s="61">
        <f>1/Raw!AB83</f>
        <v>15.753846153846155</v>
      </c>
      <c r="EI82" s="61">
        <f>1/(Raw!AB83-Raw!AC83)-1/(Raw!AB83+Raw!AC83)</f>
        <v>9.653111265370562</v>
      </c>
      <c r="EK82" s="37">
        <f>Raw!CB83</f>
        <v>-22.181999999999999</v>
      </c>
      <c r="EL82" s="72">
        <f>(Raw!C83)/(Raw!CG83)</f>
        <v>0.28011248689019708</v>
      </c>
      <c r="EN82" s="37">
        <f>Raw!BS83</f>
        <v>0.35399999999999998</v>
      </c>
      <c r="EO82" s="72">
        <f>(Raw!C83)/(Raw!CG83)</f>
        <v>0.28011248689019708</v>
      </c>
      <c r="EQ82" s="64">
        <f>(Raw!C83)/((Raw!CC83*1000)^(1/3))</f>
        <v>653.39855976434671</v>
      </c>
      <c r="ER82" s="64">
        <f>Raw!BZ83</f>
        <v>2374.2387754917099</v>
      </c>
      <c r="ET82" s="64">
        <f>Raw!BN83</f>
        <v>2.06033168752142E-2</v>
      </c>
      <c r="EU82" s="64">
        <f>Raw!BZ83</f>
        <v>2374.2387754917099</v>
      </c>
      <c r="EW82" s="66">
        <f>Raw!AI83</f>
        <v>0.11117647956520001</v>
      </c>
      <c r="EX82" s="66">
        <f>Raw!BZ83</f>
        <v>2374.2387754917099</v>
      </c>
      <c r="EZ82" s="73">
        <f>Raw!AI83</f>
        <v>0.11117647956520001</v>
      </c>
      <c r="FA82" s="66">
        <f>Raw!F83</f>
        <v>8.9907606214677901E-2</v>
      </c>
      <c r="FB82" s="66">
        <f>Raw!G83</f>
        <v>3.4618767702893301E-2</v>
      </c>
      <c r="FD82" s="66">
        <f>(Raw!C83)/((Raw!CC83*1000)^(1/3))</f>
        <v>653.39855976434671</v>
      </c>
      <c r="FE82" s="66">
        <f>(Raw!BZ83)*(Raw!AI83)</f>
        <v>263.9595087063596</v>
      </c>
      <c r="FG82" s="59">
        <f>Raw!CJ83</f>
        <v>27.480622496645299</v>
      </c>
      <c r="FH82" s="59">
        <f>Raw!BR83</f>
        <v>23.574999999999999</v>
      </c>
      <c r="FJ82" s="25">
        <f>Raw!CB83</f>
        <v>-22.181999999999999</v>
      </c>
      <c r="FK82" s="25">
        <f>(Raw!BR83)-(Raw!CJ83)</f>
        <v>-3.9056224966453001</v>
      </c>
      <c r="FM82" s="68" t="str">
        <f t="shared" si="119"/>
        <v xml:space="preserve"> </v>
      </c>
      <c r="FN82" s="68">
        <f>(Raw!C83)/((Raw!CC83*1000)^(1/3))</f>
        <v>653.39855976434671</v>
      </c>
      <c r="FO82" s="68">
        <f>(10^($FM$2*Raw!CB83))*(Raw!D83)</f>
        <v>8.677408051448611E-2</v>
      </c>
      <c r="FP82" s="68">
        <f>(10^($FM$2*Raw!CB83))*(Raw!E83)</f>
        <v>2.5781086078879734E-2</v>
      </c>
      <c r="FR82" s="68" t="str">
        <f t="shared" si="120"/>
        <v xml:space="preserve"> </v>
      </c>
      <c r="FS82" s="74">
        <f>(Raw!C83)/((Raw!CC83*1000)^(1/3))</f>
        <v>653.39855976434671</v>
      </c>
      <c r="FT82" s="68">
        <f>(10^($FR$2*Raw!CB83))*(Raw!F83)</f>
        <v>0.13411627873625345</v>
      </c>
      <c r="FU82" s="68">
        <f>(10^($FR$2*Raw!CB83))*(Raw!G83)</f>
        <v>5.1641240315759424E-2</v>
      </c>
      <c r="FW82" s="68" t="str">
        <f t="shared" si="121"/>
        <v xml:space="preserve"> </v>
      </c>
      <c r="FX82" s="74">
        <f>(Raw!C83)/((Raw!CC83*1000)^(1/3))</f>
        <v>653.39855976434671</v>
      </c>
      <c r="FY82" s="74">
        <f>(10^($FW$2*Raw!CB83))*(Raw!BJ83)</f>
        <v>-48.924897972875584</v>
      </c>
      <c r="FZ82" s="74">
        <f>(10^($FW$2*Raw!CB83))*(Raw!BK83)</f>
        <v>26.805703222803555</v>
      </c>
      <c r="GB82" s="68" t="str">
        <f t="shared" si="122"/>
        <v xml:space="preserve"> </v>
      </c>
      <c r="GC82" s="74">
        <f>IF(  ( (10^($FR$2*Raw!CB83))*(Raw!BM83) )/( (10^($FR$2*Raw!CB83))*(Raw!BL83))&lt;0.9,(Raw!C83)/((Raw!CC83*1000)^(1/3)) )</f>
        <v>653.39855976434671</v>
      </c>
      <c r="GD82" s="74">
        <f>IF(  ( (10^($FR$2*Raw!CB83))*(Raw!BM83) )/( (10^($FR$2*Raw!CB83))*(Raw!BL83))&lt;0.9, (10^($GB$2*Raw!CB83))*(Raw!BL83) )</f>
        <v>7.0355606198512159</v>
      </c>
      <c r="GE82" s="74">
        <f>IF( ( (10^($FR$2*Raw!CB83))*(Raw!BM83) )/( (10^($FR$2*Raw!CB83))*(Raw!BL83))&lt;0.9, (10^($FR$2*Raw!CB83))*(Raw!BM83) )</f>
        <v>5.8890092403320553</v>
      </c>
      <c r="GG82" s="68" t="str">
        <f t="shared" si="123"/>
        <v xml:space="preserve"> </v>
      </c>
      <c r="GH82" s="74">
        <f>IF( ( (10^($GG$2*Raw!CB83))*(Raw!BO83) )/( (10^($GG$2*Raw!CB83))*(Raw!BN83))&lt;0.5,(Raw!C83)/((Raw!CC83*1000)^(1/3)))</f>
        <v>653.39855976434671</v>
      </c>
      <c r="GI82" s="74">
        <f>IF( ( (10^($GG$2*Raw!CB83))*(Raw!BO83) )/( (10^($GG$2*Raw!CB83))*(Raw!BN83))&lt;0.5,(10^($GG$2*Raw!CB83))*(Raw!BN83))</f>
        <v>2.9533862046972843E-2</v>
      </c>
      <c r="GJ82" s="74">
        <f>IF( ( (10^($GG$2*Raw!CB83))*(Raw!BO83) )/( (10^($GG$2*Raw!CB83))*(Raw!BN83))&lt;0.5,(10^($GG$2*Raw!CB83))*(Raw!BO83))</f>
        <v>8.2667305080317537E-3</v>
      </c>
      <c r="GL82">
        <f>(Raw!C83)/((Raw!CC83*1000)^(1/3))</f>
        <v>653.39855976434671</v>
      </c>
      <c r="GM82" s="75">
        <f>Raw!U83</f>
        <v>9.94873046875E-2</v>
      </c>
      <c r="GN82" s="75">
        <f>(LOG(Raw!CC83)+5)/25</f>
        <v>0.2506115850344332</v>
      </c>
      <c r="GO82">
        <f>(Raw!C83)/((Raw!CC83*1000)^(1/3))</f>
        <v>653.39855976434671</v>
      </c>
      <c r="GP82" s="75">
        <f>Raw!W83</f>
        <v>0.10101318359375</v>
      </c>
      <c r="GR82">
        <f>(Raw!C83)/((Raw!CC83*1000)^(1/3))</f>
        <v>653.39855976434671</v>
      </c>
      <c r="GS82" s="75">
        <f>Raw!AE83</f>
        <v>7.32421875E-2</v>
      </c>
      <c r="GU82">
        <f>(Raw!C83)/((Raw!CC83*1000)^(1/3))</f>
        <v>653.39855976434671</v>
      </c>
      <c r="GV82" s="75">
        <f>Raw!AG83</f>
        <v>9.27734375E-2</v>
      </c>
      <c r="GX82">
        <f>(Raw!C83)/((Raw!CC83*1000)^(1/3))</f>
        <v>653.39855976434671</v>
      </c>
      <c r="GY82">
        <f>Raw!BQ83</f>
        <v>0.2</v>
      </c>
      <c r="HA82">
        <f>Raw!C83</f>
        <v>17256.049642383699</v>
      </c>
      <c r="HB82" s="75">
        <f>Raw!U83</f>
        <v>9.94873046875E-2</v>
      </c>
      <c r="HC82" s="4"/>
      <c r="HD82">
        <f>Raw!C83</f>
        <v>17256.049642383699</v>
      </c>
      <c r="HE82" s="75">
        <f>Raw!W83</f>
        <v>0.10101318359375</v>
      </c>
      <c r="HG82">
        <f>Raw!C83</f>
        <v>17256.049642383699</v>
      </c>
      <c r="HH82" s="75">
        <f>Raw!AE83</f>
        <v>7.32421875E-2</v>
      </c>
      <c r="HJ82">
        <f>Raw!C83</f>
        <v>17256.049642383699</v>
      </c>
      <c r="HK82" s="75">
        <f>Raw!AG83</f>
        <v>9.27734375E-2</v>
      </c>
      <c r="HM82">
        <f>Raw!C83</f>
        <v>17256.049642383699</v>
      </c>
      <c r="HN82">
        <f>Raw!BQ83</f>
        <v>0.2</v>
      </c>
      <c r="HP82">
        <f>Raw!CC83*1000</f>
        <v>18420</v>
      </c>
      <c r="HQ82">
        <f>Raw!N83</f>
        <v>15.708443336259201</v>
      </c>
      <c r="HR82">
        <f>MIN(ABS(Raw!CB83)/100,0.3)</f>
        <v>0.22181999999999999</v>
      </c>
      <c r="HS82" t="str">
        <f>IF( Raw!CB83&gt;0,"@rgb(255,0,0)","@rgb(0,128,255)" )</f>
        <v>@rgb(0,128,255)</v>
      </c>
      <c r="HU82" t="str">
        <f t="shared" si="124"/>
        <v xml:space="preserve"> </v>
      </c>
      <c r="HV82">
        <f>IF(Raw!CC83&gt;7,(Raw!C83)/((Raw!CC83*1000)^(1/3)))</f>
        <v>653.39855976434671</v>
      </c>
      <c r="HW82">
        <f>IF(Raw!CC83&gt;7,(10^($FM$2*Raw!CB83))*(Raw!D83))</f>
        <v>8.677408051448611E-2</v>
      </c>
      <c r="HX82">
        <f>IF(Raw!CC83&gt;7,(10^($HU$2*Raw!CB83))*(Raw!E83))</f>
        <v>2.1505775551704215E-2</v>
      </c>
      <c r="IA82">
        <f>IF(Raw!CC83&gt;7,(Raw!C83)/((Raw!CC83*1000)^(1/3)))</f>
        <v>653.39855976434671</v>
      </c>
      <c r="IB82">
        <f>IF(Raw!CC83&gt;7,(10^($HZ$2*Raw!CB83))*(Raw!F83))</f>
        <v>0.111932760560031</v>
      </c>
      <c r="IC82">
        <f>IF(Raw!CC83&gt;7,(10^($HZ$2*Raw!CB83))*(Raw!G83))</f>
        <v>4.3099515150239645E-2</v>
      </c>
      <c r="IF82">
        <f>IF(Raw!CC83&gt;7,(Raw!C83)/((Raw!CC83*1000)^(1/3)))</f>
        <v>653.39855976434671</v>
      </c>
      <c r="IG82">
        <f>IF(Raw!CC83&gt;7,(10^($IE$2*Raw!CB83))*(Raw!BJ83))</f>
        <v>-26.533196214110703</v>
      </c>
      <c r="IH82">
        <f>IF(Raw!CC83&gt;7,(10^($IE$2*Raw!CB83))*(Raw!BK83))</f>
        <v>14.537403504902246</v>
      </c>
      <c r="IJ82" t="str">
        <f t="shared" si="125"/>
        <v xml:space="preserve"> </v>
      </c>
      <c r="IK82">
        <f>IF(Raw!CC83&gt;7,(Raw!C83)/((Raw!CC83*1000)^(1/3)))</f>
        <v>653.39855976434671</v>
      </c>
      <c r="IL82">
        <f>IF(Raw!CC83&gt;7,(10^($IJ$2*Raw!CB83))*(Raw!BL83))</f>
        <v>7.1661225247420619</v>
      </c>
      <c r="IM82">
        <f>IF(Raw!CC83&gt;7,(10^($IJ$2*Raw!CB83))*(Raw!BM83))</f>
        <v>5.057546398916962</v>
      </c>
      <c r="IO82" t="str">
        <f t="shared" si="126"/>
        <v xml:space="preserve"> </v>
      </c>
      <c r="IP82">
        <f>IF(Raw!CC83&gt;7,(Raw!C83)/((Raw!CC83*1000)^(1/3)))</f>
        <v>653.39855976434671</v>
      </c>
      <c r="IQ82">
        <f>IF(Raw!CC83&gt;7,(10^($IO$2*Raw!CB83))*(Raw!BN83))</f>
        <v>3.4144214176566046E-2</v>
      </c>
      <c r="IR82">
        <f>IF(Raw!CC83&gt;7,(10^($IO$2*Raw!CB83))*(Raw!BO83))</f>
        <v>9.5571996834433633E-3</v>
      </c>
      <c r="IT82" s="68" t="str">
        <f t="shared" si="127"/>
        <v xml:space="preserve"> </v>
      </c>
      <c r="IU82" s="68" t="b">
        <f>IF(Raw!CC83&lt;3.5,(Raw!C83)/((Raw!CC83*1000)^(1/3)))</f>
        <v>0</v>
      </c>
      <c r="IV82" s="68" t="b">
        <f>IF(Raw!CC83&lt;3.5,(10^($IT$2*Raw!CB83))*(Raw!D83))</f>
        <v>0</v>
      </c>
      <c r="IW82" s="68" t="b">
        <f>IF(Raw!CC83&lt;3.5,(10^($IT$2*Raw!CB83))*(Raw!E83))</f>
        <v>0</v>
      </c>
      <c r="IY82" s="68" t="str">
        <f t="shared" si="128"/>
        <v xml:space="preserve"> </v>
      </c>
      <c r="IZ82" s="74" t="b">
        <f>IF(Raw!CC83&lt;3.5,(Raw!C83)/((Raw!CC83*1000)^(1/3)))</f>
        <v>0</v>
      </c>
      <c r="JA82" s="68" t="b">
        <f>IF(Raw!CC83&lt;3.5,(10^($IY$2*Raw!CB83))*(Raw!F83))</f>
        <v>0</v>
      </c>
      <c r="JB82" s="68" t="b">
        <f>IF(Raw!CC83&lt;3.5,(10^($IY$2*Raw!CB83))*(Raw!G83))</f>
        <v>0</v>
      </c>
      <c r="JD82" s="68" t="str">
        <f t="shared" si="129"/>
        <v xml:space="preserve"> </v>
      </c>
      <c r="JE82" s="74" t="b">
        <f>IF(Raw!CC83&lt;3.5,(Raw!C83)/((Raw!CC83*1000)^(1/3)))</f>
        <v>0</v>
      </c>
      <c r="JF82" s="74" t="b">
        <f>IF(Raw!CC83&lt;3.5,(10^($JD$2*Raw!CB83))*(Raw!BJ83))</f>
        <v>0</v>
      </c>
      <c r="JG82" s="74" t="b">
        <f>IF(Raw!CC83&lt;3.5,(10^($JD$2*Raw!CB83))*(Raw!BK83))</f>
        <v>0</v>
      </c>
      <c r="JI82" s="68" t="str">
        <f t="shared" si="130"/>
        <v xml:space="preserve"> </v>
      </c>
      <c r="JJ82" s="74" t="b">
        <f>IF( AND( Raw!CC83&lt;3.5, ( (10^($JI$2*Raw!CB83))*(Raw!BM83) )/( (10^($JI$2*Raw!CB83))*(Raw!BL83))&lt;0.9 ),(Raw!C83)/((Raw!CC83*1000)^(1/3)) )</f>
        <v>0</v>
      </c>
      <c r="JK82" s="74" t="b">
        <f>IF( AND( Raw!CC83&lt;3.5, ( (10^($JI$2*Raw!CB83))*(Raw!BM83) )/( (10^($JI$2*Raw!CB83))*(Raw!BL83))&lt;0.9 ), (10^($JI$2*Raw!CB83))*(Raw!BL83) )</f>
        <v>0</v>
      </c>
      <c r="JL82" s="74" t="b">
        <f>IF( AND( Raw!CC83&lt;3.5, ( (10^($JI$2*Raw!CB83))*(Raw!BM83) )/( (10^($JI$2*Raw!CB83))*(Raw!BL83))&lt;0.9 ), (10^($JI$2*Raw!CB83))*(Raw!BM83) )</f>
        <v>0</v>
      </c>
      <c r="JN82" s="68" t="str">
        <f t="shared" si="131"/>
        <v xml:space="preserve"> </v>
      </c>
      <c r="JO82" s="74" t="b">
        <f>IF( AND( Raw!CC83&lt;3.5, ( (10^($JN$2*Raw!CB83))*(Raw!BO83) )/( (10^($JN$2*Raw!CB83))*(Raw!BN83))&lt;0.5 ),(Raw!C83)/((Raw!CC83*1000)^(1/3)))</f>
        <v>0</v>
      </c>
      <c r="JP82" s="74" t="b">
        <f>IF( AND( Raw!CC83&lt;3.5, ( (10^($JN$2*Raw!CB83))*(Raw!BO83) )/( (10^($JN$2*Raw!CB83))*(Raw!BN83))&lt;0.5 ),(10^($JN$2*Raw!CB83))*(Raw!BN83))</f>
        <v>0</v>
      </c>
      <c r="JQ82" s="74" t="b">
        <f>IF( AND( Raw!CC83&lt;3.5, ( (10^($JN$2*Raw!CB83))*(Raw!BO83) )/( (10^($JN$2*Raw!CB83))*(Raw!BN83))&lt;0.5 ),(10^($JN$2*Raw!CB83))*(Raw!BO83))</f>
        <v>0</v>
      </c>
      <c r="KQ82">
        <f>Raw!CC83*1000</f>
        <v>18420</v>
      </c>
      <c r="KR82">
        <f>Raw!N83</f>
        <v>15.708443336259201</v>
      </c>
      <c r="KS82">
        <f>(1/ABS(Raw!BL83))*2</f>
        <v>0.35754315352973737</v>
      </c>
      <c r="KU82">
        <f>Raw!CC83*1000</f>
        <v>18420</v>
      </c>
      <c r="KV82">
        <f>Raw!N83</f>
        <v>15.708443336259201</v>
      </c>
      <c r="KW82">
        <f>MIN(1/ABS(Raw!BN83)/2,0.8)</f>
        <v>0.8</v>
      </c>
      <c r="KY82">
        <f>Raw!CC83*1000</f>
        <v>18420</v>
      </c>
      <c r="KZ82">
        <f>Raw!CP83</f>
        <v>14.5557769622559</v>
      </c>
      <c r="LA82">
        <f t="shared" si="110"/>
        <v>15.708443336259201</v>
      </c>
      <c r="NJ82" s="76"/>
      <c r="NV82" s="76"/>
      <c r="OH82" s="76"/>
      <c r="OT82" s="76"/>
      <c r="PF82" s="76"/>
      <c r="PR82" s="76"/>
      <c r="QD82" s="76"/>
      <c r="QP82" s="76"/>
      <c r="RB82" s="76"/>
      <c r="RN82" s="76"/>
      <c r="RZ82" s="76"/>
      <c r="SL82" s="76"/>
      <c r="SX82" s="76"/>
      <c r="TJ82" s="76"/>
      <c r="TV82" s="76"/>
      <c r="UF82" t="b">
        <f>IF(Raw!CC83&lt;3.5,Raw!C83)</f>
        <v>0</v>
      </c>
      <c r="UK82">
        <f>IF(Raw!CC83&gt;7,Raw!C83)</f>
        <v>17256.049642383699</v>
      </c>
      <c r="UP82">
        <f>Raw!C83</f>
        <v>17256.049642383699</v>
      </c>
      <c r="UU82" t="str">
        <f t="shared" si="144"/>
        <v xml:space="preserve"> </v>
      </c>
      <c r="UV82" t="b">
        <f>IF(AND(Raw!BL83&lt;$UU$3,Raw!BL83&gt;$UU$4),(Raw!C83)/((Raw!CC83*1000)^(1/3)))</f>
        <v>0</v>
      </c>
      <c r="UW82" t="b">
        <f>IF(AND(Raw!BL83&lt;$UU$3,Raw!BL83&gt;$UU$4),(10^($UU$2*Raw!CB83))*(Raw!D83))</f>
        <v>0</v>
      </c>
      <c r="UX82" t="b">
        <f>IF(AND(Raw!BL83&lt;$UU$3,Raw!BL83&gt;$UU$4),(10^($FM$2*Raw!CB83))*(Raw!E83))</f>
        <v>0</v>
      </c>
      <c r="UZ82">
        <f>Raw!C83</f>
        <v>17256.049642383699</v>
      </c>
      <c r="VA82">
        <f>((LOG10(Raw!CC84))+ABS(LOG10(MIN(Raw!CC$3:$CC281)))+0.3)/5</f>
        <v>0.62540920340094674</v>
      </c>
      <c r="VB82">
        <f>Raw!BQ83</f>
        <v>0.2</v>
      </c>
      <c r="VE82">
        <f>(Raw!C83)/((Raw!CC83)^(1/2))</f>
        <v>4020.6527717779591</v>
      </c>
      <c r="VF82">
        <f>((LOG10(Raw!CC84))+ABS(LOG10(MIN(Raw!CC$3:$CC281)))+0.3)/5</f>
        <v>0.62540920340094674</v>
      </c>
      <c r="VG82">
        <f>Raw!BQ83</f>
        <v>0.2</v>
      </c>
      <c r="VK82">
        <f>(Raw!C83)/((Raw!CC83)^(1/2))</f>
        <v>4020.6527717779591</v>
      </c>
      <c r="VL82">
        <f>Raw!BZ83</f>
        <v>2374.2387754917099</v>
      </c>
      <c r="VM82">
        <f>MIN(Raw!BL84/150,0.6)</f>
        <v>0.41175466032042268</v>
      </c>
      <c r="VO82">
        <f>(Raw!C83)/((Raw!CC83)^(1/2))</f>
        <v>4020.6527717779591</v>
      </c>
      <c r="VP82">
        <f>Raw!BZ83</f>
        <v>2374.2387754917099</v>
      </c>
      <c r="VQ82">
        <f>MIN(Raw!BN84/50,0.6)</f>
        <v>0.392503536990636</v>
      </c>
      <c r="VS82">
        <f>(Raw!C83)/((Raw!CC83)^(1/2))</f>
        <v>4020.6527717779591</v>
      </c>
      <c r="VT82">
        <f>Raw!BZ83</f>
        <v>2374.2387754917099</v>
      </c>
      <c r="VU82">
        <f>(LOG10(Raw!AS84)-LOG10(MIN(Raw!AS$3:AS$200)) + 0.1)/10</f>
        <v>0.54218985423371857</v>
      </c>
      <c r="VW82">
        <f>Raw!CB83</f>
        <v>-22.181999999999999</v>
      </c>
      <c r="VX82">
        <f>IF(ABS((Raw!BR83)-(Raw!CJ83))=343.0818,16.89,ABS((Raw!BR83)-(Raw!CJ83)))</f>
        <v>3.9056224966453001</v>
      </c>
      <c r="VY82">
        <f>(LOG10(Raw!C84)-LOG10(MIN(Raw!C$3:C$200)))/2</f>
        <v>0.53062903750447288</v>
      </c>
      <c r="WN82">
        <f t="shared" si="132"/>
        <v>16000</v>
      </c>
      <c r="WO82">
        <f t="shared" si="111"/>
        <v>0.51791978055239785</v>
      </c>
      <c r="WQ82">
        <f>Raw!BP83</f>
        <v>4.2000000000000003E-2</v>
      </c>
      <c r="WR82">
        <f>Raw!BZ83</f>
        <v>2374.2387754917099</v>
      </c>
      <c r="WT82">
        <f>Raw!N83</f>
        <v>15.708443336259201</v>
      </c>
      <c r="WU82">
        <f>Raw!CP83</f>
        <v>14.5557769622559</v>
      </c>
      <c r="WV82">
        <f t="shared" si="112"/>
        <v>-1.1526663740033012</v>
      </c>
      <c r="WX82">
        <f>Raw!C83</f>
        <v>17256.049642383699</v>
      </c>
      <c r="WY82">
        <f>Raw!BP83</f>
        <v>4.2000000000000003E-2</v>
      </c>
      <c r="WZ82">
        <f>((LOG10(Raw!CC84))+ABS(LOG10(MIN(Raw!CC$3:$CC281)))+0.3)/5</f>
        <v>0.62540920340094674</v>
      </c>
      <c r="XD82">
        <f t="shared" si="133"/>
        <v>16000</v>
      </c>
      <c r="XE82">
        <f t="shared" si="113"/>
        <v>5.9010005940804723E-2</v>
      </c>
      <c r="XG82">
        <f>(Raw!C83)/((Raw!CC83)^(1/2))</f>
        <v>4020.6527717779591</v>
      </c>
      <c r="XH82">
        <f>Raw!BP83</f>
        <v>4.2000000000000003E-2</v>
      </c>
      <c r="XL82">
        <f t="shared" si="134"/>
        <v>16000</v>
      </c>
      <c r="XM82">
        <f t="shared" si="114"/>
        <v>0.30979135647546813</v>
      </c>
      <c r="XR82">
        <f>Raw!CB83</f>
        <v>-22.181999999999999</v>
      </c>
      <c r="XS82">
        <f>IF(ABS((Raw!BR83)-(Raw!CJ83))=343.0818,16.89,(Raw!BR83)-(Raw!CJ83))</f>
        <v>-3.9056224966453001</v>
      </c>
      <c r="XT82">
        <f>(LOG10(Raw!C84)-LOG10(MIN(Raw!C$3:C$200)))/2</f>
        <v>0.53062903750447288</v>
      </c>
      <c r="XW82">
        <f t="shared" si="135"/>
        <v>16000</v>
      </c>
      <c r="XX82">
        <f t="shared" si="115"/>
        <v>1.3274836276141442</v>
      </c>
      <c r="YC82">
        <v>17256.049642383699</v>
      </c>
      <c r="YD82">
        <f>Raw!CC83</f>
        <v>18.420000000000002</v>
      </c>
      <c r="YE82">
        <f>((LOG10(Raw!CC84))+ABS(LOG10(MIN(Raw!CC$3:$CC281)))+0.3)/5</f>
        <v>0.62540920340094674</v>
      </c>
      <c r="YF82" s="10" t="s">
        <v>827</v>
      </c>
      <c r="YG82">
        <v>-624228885866486</v>
      </c>
      <c r="YH82">
        <v>-10586385428.283501</v>
      </c>
      <c r="YI82">
        <v>-664337.11698745005</v>
      </c>
      <c r="YJ82">
        <v>-92.972257649279101</v>
      </c>
      <c r="YT82">
        <v>17256.049642383699</v>
      </c>
      <c r="YU82">
        <v>18.420000000000002</v>
      </c>
      <c r="YV82" s="79">
        <v>4.7737294090057197E-9</v>
      </c>
      <c r="ZE82">
        <v>3767.5142062704799</v>
      </c>
      <c r="ZF82">
        <v>-2.3990769133265099E-4</v>
      </c>
      <c r="ZK82">
        <f t="shared" si="136"/>
        <v>16020</v>
      </c>
      <c r="ZL82" s="81">
        <f t="shared" si="116"/>
        <v>15134.449210667295</v>
      </c>
    </row>
    <row r="83" spans="1:688">
      <c r="A83" s="37">
        <f>Raw!CC84*1000</f>
        <v>13430</v>
      </c>
      <c r="B83" s="37">
        <f>Raw!N84</f>
        <v>19.428587938158401</v>
      </c>
      <c r="C83" s="37">
        <f>Raw!O84</f>
        <v>2.4500991591423799E-2</v>
      </c>
      <c r="E83" s="37">
        <f>(Raw!C84)/((Raw!CC84*1000)^(1/2))</f>
        <v>32.064098506275279</v>
      </c>
      <c r="F83" s="37">
        <f>Raw!N84</f>
        <v>19.428587938158401</v>
      </c>
      <c r="G83" s="37">
        <f>Raw!O84</f>
        <v>2.4500991591423799E-2</v>
      </c>
      <c r="I83" s="37">
        <f>(Raw!C84)/((Raw!CC84*1000)^(1/3))</f>
        <v>156.32617542782279</v>
      </c>
      <c r="J83" s="37">
        <f>Raw!N84</f>
        <v>19.428587938158401</v>
      </c>
      <c r="K83" s="37">
        <f>Raw!O84</f>
        <v>2.4500991591423799E-2</v>
      </c>
      <c r="M83" s="39">
        <f>Raw!CC84*1000</f>
        <v>13430</v>
      </c>
      <c r="N83" s="39">
        <f>1/(Raw!R84)</f>
        <v>21.845333333333333</v>
      </c>
      <c r="O83" s="39">
        <f>IF(1/(Raw!R84-Raw!S84)-1/(Raw!R84+Raw!S84)&gt;0,1/(Raw!R84-Raw!S84)-1/(Raw!R84+Raw!S84),2)</f>
        <v>0.15026998362821331</v>
      </c>
      <c r="Q83" s="39">
        <f>(Raw!C84)/((Raw!CC84*1000)^(1/2))</f>
        <v>32.064098506275279</v>
      </c>
      <c r="R83" s="39">
        <f>1/(Raw!R84)</f>
        <v>21.845333333333333</v>
      </c>
      <c r="S83" s="39">
        <f>IF(1/(Raw!R84-Raw!S84)-1/(Raw!R84+Raw!S84)&gt;0,1/(Raw!R84-Raw!S84)-1/(Raw!R84+Raw!S84),2)</f>
        <v>0.15026998362821331</v>
      </c>
      <c r="U83" s="39">
        <f>(Raw!C84)/((Raw!CC84*1000)^(1/3))</f>
        <v>156.32617542782279</v>
      </c>
      <c r="V83" s="39">
        <f>1/(Raw!R84)</f>
        <v>21.845333333333333</v>
      </c>
      <c r="W83" s="39">
        <f>IF(1/(Raw!R84-Raw!S84)-1/(Raw!R84+Raw!S84)&gt;0,1/(Raw!R84-Raw!S84)-1/(Raw!R84+Raw!S84),2)</f>
        <v>0.15026998362821331</v>
      </c>
      <c r="Y83" s="41">
        <f>Raw!CC84*1000</f>
        <v>13430</v>
      </c>
      <c r="Z83" s="41">
        <f>1/(Raw!AB84)</f>
        <v>20.48</v>
      </c>
      <c r="AA83" s="41">
        <f>IF(1/(Raw!AB84-Raw!AC84)-1/(Raw!AB84+Raw!AC84)&gt;0,1/(Raw!AB84-Raw!AC84)-1/(Raw!AB84+Raw!AC84),5)</f>
        <v>6.1964020268685509</v>
      </c>
      <c r="AC83" s="41">
        <f>(Raw!C84)/((Raw!CC84*1000)^(1/2))</f>
        <v>32.064098506275279</v>
      </c>
      <c r="AD83" s="41">
        <f>1/(Raw!AB84)</f>
        <v>20.48</v>
      </c>
      <c r="AE83" s="41">
        <f>IF(1/(Raw!AB84-Raw!AC84)-1/(Raw!AB84+Raw!AC84)&gt;0,1/(Raw!AB84-Raw!AC84)-1/(Raw!AB84+Raw!AC84),5)</f>
        <v>6.1964020268685509</v>
      </c>
      <c r="AG83" s="41">
        <f>(Raw!C84)/((Raw!CC84*1000)^(1/3))</f>
        <v>156.32617542782279</v>
      </c>
      <c r="AH83" s="41">
        <f>1/(Raw!AB84)</f>
        <v>20.48</v>
      </c>
      <c r="AI83" s="41">
        <f>IF(1/(Raw!AB84-Raw!AC84)-1/(Raw!AB84+Raw!AC84)&gt;0,1/(Raw!AB84-Raw!AC84)-1/(Raw!AB84+Raw!AC84),5)</f>
        <v>6.1964020268685509</v>
      </c>
      <c r="AK83" s="43">
        <f>Raw!CC84*1000</f>
        <v>13430</v>
      </c>
      <c r="AL83" s="43">
        <f>Raw!BL84</f>
        <v>61.763199048063399</v>
      </c>
      <c r="AM83" s="43">
        <f>Raw!BM84</f>
        <v>40.069047023914898</v>
      </c>
      <c r="AO83" s="43">
        <f>(Raw!C84)/((Raw!CC84*1000)^(1/2))</f>
        <v>32.064098506275279</v>
      </c>
      <c r="AP83" s="43">
        <f>Raw!BL84</f>
        <v>61.763199048063399</v>
      </c>
      <c r="AQ83" s="43">
        <f>Raw!BM84</f>
        <v>40.069047023914898</v>
      </c>
      <c r="AS83" s="43">
        <f>(Raw!C84)/((Raw!CC84*1000)^(1/3))</f>
        <v>156.32617542782279</v>
      </c>
      <c r="AT83" s="43">
        <f>Raw!BL84</f>
        <v>61.763199048063399</v>
      </c>
      <c r="AU83" s="43">
        <f>Raw!BM84</f>
        <v>40.069047023914898</v>
      </c>
      <c r="AW83" s="21">
        <f>Raw!CC84*1000</f>
        <v>13430</v>
      </c>
      <c r="AX83" s="21">
        <f>Raw!BN84</f>
        <v>19.625176849531801</v>
      </c>
      <c r="AY83" s="21">
        <f>Raw!BO84</f>
        <v>1.2697288211887401</v>
      </c>
      <c r="BA83" s="21">
        <f>(Raw!C84)/((Raw!CC84*1000)^(1/2))</f>
        <v>32.064098506275279</v>
      </c>
      <c r="BB83" s="21">
        <f>Raw!BN84</f>
        <v>19.625176849531801</v>
      </c>
      <c r="BC83" s="21">
        <f>Raw!BO84</f>
        <v>1.2697288211887401</v>
      </c>
      <c r="BE83" s="21">
        <f>(Raw!C84)/((Raw!CC84*1000)^(1/3))</f>
        <v>156.32617542782279</v>
      </c>
      <c r="BF83" s="21">
        <f>Raw!BN84</f>
        <v>19.625176849531801</v>
      </c>
      <c r="BG83" s="21">
        <f>Raw!BO84</f>
        <v>1.2697288211887401</v>
      </c>
      <c r="BI83" s="46">
        <f>Raw!C84</f>
        <v>3715.8402988907201</v>
      </c>
      <c r="BJ83" s="46">
        <f>(Raw!C84)/(Raw!CG84)</f>
        <v>0.27286240996407107</v>
      </c>
      <c r="BK83" s="46"/>
      <c r="BM83" s="47">
        <f>Raw!CC84*1000</f>
        <v>13430</v>
      </c>
      <c r="BN83" s="47">
        <f>(Raw!C84)/(Raw!CG84)</f>
        <v>0.27286240996407107</v>
      </c>
      <c r="BO83" s="47"/>
      <c r="BQ83" s="46">
        <f>(Raw!C84)/((Raw!CC84*1000)^(1/2))</f>
        <v>32.064098506275279</v>
      </c>
      <c r="BR83" s="47">
        <f>(Raw!C84)/(Raw!CG84)</f>
        <v>0.27286240996407107</v>
      </c>
      <c r="BS83" s="47"/>
      <c r="BU83" s="49">
        <f>(Raw!C84)/((Raw!CC84*1000)^(1/3))</f>
        <v>156.32617542782279</v>
      </c>
      <c r="BV83" s="49">
        <f>(Raw!C84)/(Raw!CG84)</f>
        <v>0.27286240996407107</v>
      </c>
      <c r="BW83" s="49"/>
      <c r="BY83" s="51">
        <f>Raw!C84</f>
        <v>3715.8402988907201</v>
      </c>
      <c r="BZ83" s="51">
        <f>Raw!BS84</f>
        <v>0.33800000000000002</v>
      </c>
      <c r="CA83" s="51"/>
      <c r="CG83" s="55"/>
      <c r="CH83" s="55" t="e">
        <f t="shared" si="137"/>
        <v>#N/A</v>
      </c>
      <c r="CI83" s="55" t="e">
        <f>CI3</f>
        <v>#N/A</v>
      </c>
      <c r="CK83" s="55"/>
      <c r="CL83" s="55" t="e">
        <f t="shared" si="138"/>
        <v>#N/A</v>
      </c>
      <c r="CM83" s="55" t="e">
        <f>CM3</f>
        <v>#N/A</v>
      </c>
      <c r="CO83" s="57"/>
      <c r="CP83" s="57" t="e">
        <f t="shared" si="139"/>
        <v>#N/A</v>
      </c>
      <c r="CQ83" s="57" t="e">
        <f>CQ3</f>
        <v>#N/A</v>
      </c>
      <c r="CS83" s="57"/>
      <c r="CT83" s="57" t="e">
        <f t="shared" si="140"/>
        <v>#N/A</v>
      </c>
      <c r="CU83" s="57" t="e">
        <f>CU3</f>
        <v>#N/A</v>
      </c>
      <c r="CW83" s="57"/>
      <c r="CX83" s="57" t="e">
        <f t="shared" si="141"/>
        <v>#N/A</v>
      </c>
      <c r="CY83" s="57" t="e">
        <f>CY3</f>
        <v>#N/A</v>
      </c>
      <c r="DA83" s="57"/>
      <c r="DB83" s="57" t="e">
        <f t="shared" si="142"/>
        <v>#N/A</v>
      </c>
      <c r="DC83" s="57" t="e">
        <f>DC3</f>
        <v>#N/A</v>
      </c>
      <c r="DE83" s="57"/>
      <c r="DF83" s="57" t="e">
        <f t="shared" si="143"/>
        <v>#N/A</v>
      </c>
      <c r="DG83" s="57" t="e">
        <f>DG3</f>
        <v>#N/A</v>
      </c>
      <c r="DI83" s="59">
        <f t="shared" si="117"/>
        <v>12160</v>
      </c>
      <c r="DJ83" s="59">
        <f t="shared" si="99"/>
        <v>10.166155779499409</v>
      </c>
      <c r="DL83" s="25">
        <f t="shared" si="118"/>
        <v>12160</v>
      </c>
      <c r="DM83" s="25">
        <f t="shared" si="100"/>
        <v>11.516734817961538</v>
      </c>
      <c r="DO83" s="39">
        <f t="shared" si="101"/>
        <v>13430</v>
      </c>
      <c r="DP83" s="39">
        <f t="shared" si="102"/>
        <v>21.845333333333333</v>
      </c>
      <c r="DQ83" s="39">
        <f t="shared" si="103"/>
        <v>0.15026998362821331</v>
      </c>
      <c r="DS83" s="39">
        <f t="shared" si="104"/>
        <v>32.064098506275279</v>
      </c>
      <c r="DT83" s="39">
        <f t="shared" si="105"/>
        <v>21.845333333333333</v>
      </c>
      <c r="DU83" s="39">
        <f t="shared" si="106"/>
        <v>0.15026998362821331</v>
      </c>
      <c r="DW83" s="39">
        <f t="shared" si="107"/>
        <v>156.32617542782279</v>
      </c>
      <c r="DX83" s="39">
        <f t="shared" si="108"/>
        <v>21.845333333333333</v>
      </c>
      <c r="DY83" s="39">
        <f t="shared" si="109"/>
        <v>0.15026998362821331</v>
      </c>
      <c r="EA83" s="61">
        <f>Raw!N84</f>
        <v>19.428587938158401</v>
      </c>
      <c r="EB83" s="61">
        <f>Raw!O84</f>
        <v>2.4500991591423799E-2</v>
      </c>
      <c r="EC83" s="61">
        <f>1/Raw!R84</f>
        <v>21.845333333333333</v>
      </c>
      <c r="ED83" s="61">
        <f>1/(Raw!R84-Raw!S84)-1/(Raw!R84+Raw!S84)</f>
        <v>0.15026998362821331</v>
      </c>
      <c r="EF83" s="62">
        <f>Raw!N84</f>
        <v>19.428587938158401</v>
      </c>
      <c r="EG83" s="61">
        <f>Raw!O84</f>
        <v>2.4500991591423799E-2</v>
      </c>
      <c r="EH83" s="61">
        <f>1/Raw!AB84</f>
        <v>20.48</v>
      </c>
      <c r="EI83" s="61">
        <f>1/(Raw!AB84-Raw!AC84)-1/(Raw!AB84+Raw!AC84)</f>
        <v>6.1964020268685509</v>
      </c>
      <c r="EK83" s="37">
        <f>Raw!CB84</f>
        <v>50.156999999999996</v>
      </c>
      <c r="EL83" s="72">
        <f>(Raw!C84)/(Raw!CG84)</f>
        <v>0.27286240996407107</v>
      </c>
      <c r="EN83" s="37">
        <f>Raw!BS84</f>
        <v>0.33800000000000002</v>
      </c>
      <c r="EO83" s="72">
        <f>(Raw!C84)/(Raw!CG84)</f>
        <v>0.27286240996407107</v>
      </c>
      <c r="EQ83" s="64">
        <f>(Raw!C84)/((Raw!CC84*1000)^(1/3))</f>
        <v>156.32617542782279</v>
      </c>
      <c r="ER83" s="64">
        <f>Raw!BZ84</f>
        <v>1136.1224491596199</v>
      </c>
      <c r="ET83" s="64">
        <f>Raw!BN84</f>
        <v>19.625176849531801</v>
      </c>
      <c r="EU83" s="64">
        <f>Raw!BZ84</f>
        <v>1136.1224491596199</v>
      </c>
      <c r="EW83" s="66">
        <f>Raw!AI84</f>
        <v>6.5362388196223101E-2</v>
      </c>
      <c r="EX83" s="66">
        <f>Raw!BZ84</f>
        <v>1136.1224491596199</v>
      </c>
      <c r="EZ83" s="73">
        <f>Raw!AI84</f>
        <v>6.5362388196223101E-2</v>
      </c>
      <c r="FA83" s="66">
        <f>Raw!F84</f>
        <v>0.94283742760706302</v>
      </c>
      <c r="FB83" s="66">
        <f>Raw!G84</f>
        <v>0.25095239740030001</v>
      </c>
      <c r="FD83" s="66">
        <f>(Raw!C84)/((Raw!CC84*1000)^(1/3))</f>
        <v>156.32617542782279</v>
      </c>
      <c r="FE83" s="66">
        <f>(Raw!BZ84)*(Raw!AI84)</f>
        <v>74.259676560414817</v>
      </c>
      <c r="FG83" s="59">
        <f>Raw!CJ84</f>
        <v>204.31191255028301</v>
      </c>
      <c r="FH83" s="59">
        <f>Raw!BR84</f>
        <v>212.65700000000001</v>
      </c>
      <c r="FJ83" s="25">
        <f>Raw!CB84</f>
        <v>50.156999999999996</v>
      </c>
      <c r="FK83" s="25">
        <f>(Raw!BR84)-(Raw!CJ84)</f>
        <v>8.3450874497169991</v>
      </c>
      <c r="FM83" s="68" t="str">
        <f t="shared" si="119"/>
        <v xml:space="preserve"> </v>
      </c>
      <c r="FN83" s="68">
        <f>(Raw!C84)/((Raw!CC84*1000)^(1/3))</f>
        <v>156.32617542782279</v>
      </c>
      <c r="FO83" s="68">
        <f>(10^($FM$2*Raw!CB84))*(Raw!D84)</f>
        <v>0.26184555881760879</v>
      </c>
      <c r="FP83" s="68">
        <f>(10^($FM$2*Raw!CB84))*(Raw!E84)</f>
        <v>5.097259609408368E-2</v>
      </c>
      <c r="FR83" s="68" t="str">
        <f t="shared" si="120"/>
        <v xml:space="preserve"> </v>
      </c>
      <c r="FS83" s="74">
        <f>(Raw!C84)/((Raw!CC84*1000)^(1/3))</f>
        <v>156.32617542782279</v>
      </c>
      <c r="FT83" s="68">
        <f>(10^($FR$2*Raw!CB84))*(Raw!F84)</f>
        <v>0.38168711940266409</v>
      </c>
      <c r="FU83" s="68">
        <f>(10^($FR$2*Raw!CB84))*(Raw!G84)</f>
        <v>0.10159259153936834</v>
      </c>
      <c r="FW83" s="68" t="str">
        <f t="shared" si="121"/>
        <v xml:space="preserve"> </v>
      </c>
      <c r="FX83" s="74">
        <f>(Raw!C84)/((Raw!CC84*1000)^(1/3))</f>
        <v>156.32617542782279</v>
      </c>
      <c r="FY83" s="74">
        <f>(10^($FW$2*Raw!CB84))*(Raw!BJ84)</f>
        <v>2.0332109099647284</v>
      </c>
      <c r="FZ83" s="74">
        <f>(10^($FW$2*Raw!CB84))*(Raw!BK84)</f>
        <v>1.0832328651776835</v>
      </c>
      <c r="GB83" s="68" t="str">
        <f t="shared" si="122"/>
        <v xml:space="preserve"> </v>
      </c>
      <c r="GC83" s="74">
        <f>IF(  ( (10^($FR$2*Raw!CB84))*(Raw!BM84) )/( (10^($FR$2*Raw!CB84))*(Raw!BL84))&lt;0.9,(Raw!C84)/((Raw!CC84*1000)^(1/3)) )</f>
        <v>156.32617542782279</v>
      </c>
      <c r="GD83" s="74">
        <f>IF(  ( (10^($FR$2*Raw!CB84))*(Raw!BM84) )/( (10^($FR$2*Raw!CB84))*(Raw!BL84))&lt;0.9, (10^($GB$2*Raw!CB84))*(Raw!BL84) )</f>
        <v>36.772643579791406</v>
      </c>
      <c r="GE83" s="74">
        <f>IF( ( (10^($FR$2*Raw!CB84))*(Raw!BM84) )/( (10^($FR$2*Raw!CB84))*(Raw!BL84))&lt;0.9, (10^($FR$2*Raw!CB84))*(Raw!BM84) )</f>
        <v>16.22107766190825</v>
      </c>
      <c r="GG83" s="68" t="str">
        <f t="shared" si="123"/>
        <v xml:space="preserve"> </v>
      </c>
      <c r="GH83" s="74">
        <f>IF( ( (10^($GG$2*Raw!CB84))*(Raw!BO84) )/( (10^($GG$2*Raw!CB84))*(Raw!BN84))&lt;0.5,(Raw!C84)/((Raw!CC84*1000)^(1/3)))</f>
        <v>156.32617542782279</v>
      </c>
      <c r="GI83" s="74">
        <f>IF( ( (10^($GG$2*Raw!CB84))*(Raw!BO84) )/( (10^($GG$2*Raw!CB84))*(Raw!BN84))&lt;0.5,(10^($GG$2*Raw!CB84))*(Raw!BN84))</f>
        <v>8.6937416260865099</v>
      </c>
      <c r="GJ83" s="74">
        <f>IF( ( (10^($GG$2*Raw!CB84))*(Raw!BO84) )/( (10^($GG$2*Raw!CB84))*(Raw!BN84))&lt;0.5,(10^($GG$2*Raw!CB84))*(Raw!BO84))</f>
        <v>0.56247616983251059</v>
      </c>
      <c r="GL83">
        <f>(Raw!C84)/((Raw!CC84*1000)^(1/3))</f>
        <v>156.32617542782279</v>
      </c>
      <c r="GM83" s="75">
        <f>Raw!U84</f>
        <v>0.120849609375</v>
      </c>
      <c r="GN83" s="75">
        <f>(LOG(Raw!CC84)+5)/25</f>
        <v>0.2451230405067486</v>
      </c>
      <c r="GO83">
        <f>(Raw!C84)/((Raw!CC84*1000)^(1/3))</f>
        <v>156.32617542782279</v>
      </c>
      <c r="GP83" s="75">
        <f>Raw!W84</f>
        <v>0.130615234375</v>
      </c>
      <c r="GR83">
        <f>(Raw!C84)/((Raw!CC84*1000)^(1/3))</f>
        <v>156.32617542782279</v>
      </c>
      <c r="GS83" s="75">
        <f>Raw!AE84</f>
        <v>0.537109375</v>
      </c>
      <c r="GU83">
        <f>(Raw!C84)/((Raw!CC84*1000)^(1/3))</f>
        <v>156.32617542782279</v>
      </c>
      <c r="GV83" s="75">
        <f>Raw!AG84</f>
        <v>0.64453125</v>
      </c>
      <c r="GX83">
        <f>(Raw!C84)/((Raw!CC84*1000)^(1/3))</f>
        <v>156.32617542782279</v>
      </c>
      <c r="GY83">
        <f>Raw!BQ84</f>
        <v>1.5</v>
      </c>
      <c r="HA83">
        <f>Raw!C84</f>
        <v>3715.8402988907201</v>
      </c>
      <c r="HB83" s="75">
        <f>Raw!U84</f>
        <v>0.120849609375</v>
      </c>
      <c r="HC83" s="4"/>
      <c r="HD83">
        <f>Raw!C84</f>
        <v>3715.8402988907201</v>
      </c>
      <c r="HE83" s="75">
        <f>Raw!W84</f>
        <v>0.130615234375</v>
      </c>
      <c r="HG83">
        <f>Raw!C84</f>
        <v>3715.8402988907201</v>
      </c>
      <c r="HH83" s="75">
        <f>Raw!AE84</f>
        <v>0.537109375</v>
      </c>
      <c r="HJ83">
        <f>Raw!C84</f>
        <v>3715.8402988907201</v>
      </c>
      <c r="HK83" s="75">
        <f>Raw!AG84</f>
        <v>0.64453125</v>
      </c>
      <c r="HM83">
        <f>Raw!C84</f>
        <v>3715.8402988907201</v>
      </c>
      <c r="HN83">
        <f>Raw!BQ84</f>
        <v>1.5</v>
      </c>
      <c r="HP83">
        <f>Raw!CC84*1000</f>
        <v>13430</v>
      </c>
      <c r="HQ83">
        <f>Raw!N84</f>
        <v>19.428587938158401</v>
      </c>
      <c r="HR83">
        <f>MIN(ABS(Raw!CB84)/100,0.3)</f>
        <v>0.3</v>
      </c>
      <c r="HS83" t="str">
        <f>IF( Raw!CB84&gt;0,"@rgb(255,0,0)","@rgb(0,128,255)" )</f>
        <v>@rgb(255,0,0)</v>
      </c>
      <c r="HU83" t="str">
        <f t="shared" si="124"/>
        <v xml:space="preserve"> </v>
      </c>
      <c r="HV83">
        <f>IF(Raw!CC84&gt;7,(Raw!C84)/((Raw!CC84*1000)^(1/3)))</f>
        <v>156.32617542782279</v>
      </c>
      <c r="HW83">
        <f>IF(Raw!CC84&gt;7,(10^($FM$2*Raw!CB84))*(Raw!D84))</f>
        <v>0.26184555881760879</v>
      </c>
      <c r="HX83">
        <f>IF(Raw!CC84&gt;7,(10^($HU$2*Raw!CB84))*(Raw!E84))</f>
        <v>7.6805815245498857E-2</v>
      </c>
      <c r="IA83">
        <f>IF(Raw!CC84&gt;7,(Raw!C84)/((Raw!CC84*1000)^(1/3)))</f>
        <v>156.32617542782279</v>
      </c>
      <c r="IB83">
        <f>IF(Raw!CC84&gt;7,(10^($HZ$2*Raw!CB84))*(Raw!F84))</f>
        <v>0.57446461691833739</v>
      </c>
      <c r="IC83">
        <f>IF(Raw!CC84&gt;7,(10^($HZ$2*Raw!CB84))*(Raw!G84))</f>
        <v>0.15290363812050872</v>
      </c>
      <c r="IF83">
        <f>IF(Raw!CC84&gt;7,(Raw!C84)/((Raw!CC84*1000)^(1/3)))</f>
        <v>156.32617542782279</v>
      </c>
      <c r="IG83">
        <f>IF(Raw!CC84&gt;7,(10^($IE$2*Raw!CB84))*(Raw!BJ84))</f>
        <v>8.1107925094669184</v>
      </c>
      <c r="IH83">
        <f>IF(Raw!CC84&gt;7,(10^($IE$2*Raw!CB84))*(Raw!BK84))</f>
        <v>4.321183289855532</v>
      </c>
      <c r="IJ83" t="str">
        <f t="shared" si="125"/>
        <v xml:space="preserve"> </v>
      </c>
      <c r="IK83">
        <f>IF(Raw!CC84&gt;7,(Raw!C84)/((Raw!CC84*1000)^(1/3)))</f>
        <v>156.32617542782279</v>
      </c>
      <c r="IL83">
        <f>IF(Raw!CC84&gt;7,(10^($IJ$2*Raw!CB84))*(Raw!BL84))</f>
        <v>35.275106397464704</v>
      </c>
      <c r="IM83">
        <f>IF(Raw!CC84&gt;7,(10^($IJ$2*Raw!CB84))*(Raw!BM84))</f>
        <v>22.884823305763227</v>
      </c>
      <c r="IO83" t="str">
        <f t="shared" si="126"/>
        <v xml:space="preserve"> </v>
      </c>
      <c r="IP83">
        <f>IF(Raw!CC84&gt;7,(Raw!C84)/((Raw!CC84*1000)^(1/3)))</f>
        <v>156.32617542782279</v>
      </c>
      <c r="IQ83">
        <f>IF(Raw!CC84&gt;7,(10^($IO$2*Raw!CB84))*(Raw!BN84))</f>
        <v>6.2626890503249308</v>
      </c>
      <c r="IR83">
        <f>IF(Raw!CC84&gt;7,(10^($IO$2*Raw!CB84))*(Raw!BO84))</f>
        <v>0.40518956065001849</v>
      </c>
      <c r="IT83" s="68" t="str">
        <f t="shared" si="127"/>
        <v xml:space="preserve"> </v>
      </c>
      <c r="IU83" s="68" t="b">
        <f>IF(Raw!CC84&lt;3.5,(Raw!C84)/((Raw!CC84*1000)^(1/3)))</f>
        <v>0</v>
      </c>
      <c r="IV83" s="68" t="b">
        <f>IF(Raw!CC84&lt;3.5,(10^($IT$2*Raw!CB84))*(Raw!D84))</f>
        <v>0</v>
      </c>
      <c r="IW83" s="68" t="b">
        <f>IF(Raw!CC84&lt;3.5,(10^($IT$2*Raw!CB84))*(Raw!E84))</f>
        <v>0</v>
      </c>
      <c r="IY83" s="68" t="str">
        <f t="shared" si="128"/>
        <v xml:space="preserve"> </v>
      </c>
      <c r="IZ83" s="74" t="b">
        <f>IF(Raw!CC84&lt;3.5,(Raw!C84)/((Raw!CC84*1000)^(1/3)))</f>
        <v>0</v>
      </c>
      <c r="JA83" s="68" t="b">
        <f>IF(Raw!CC84&lt;3.5,(10^($IY$2*Raw!CB84))*(Raw!F84))</f>
        <v>0</v>
      </c>
      <c r="JB83" s="68" t="b">
        <f>IF(Raw!CC84&lt;3.5,(10^($IY$2*Raw!CB84))*(Raw!G84))</f>
        <v>0</v>
      </c>
      <c r="JD83" s="68" t="str">
        <f t="shared" si="129"/>
        <v xml:space="preserve"> </v>
      </c>
      <c r="JE83" s="74" t="b">
        <f>IF(Raw!CC84&lt;3.5,(Raw!C84)/((Raw!CC84*1000)^(1/3)))</f>
        <v>0</v>
      </c>
      <c r="JF83" s="74" t="b">
        <f>IF(Raw!CC84&lt;3.5,(10^($JD$2*Raw!CB84))*(Raw!BJ84))</f>
        <v>0</v>
      </c>
      <c r="JG83" s="74" t="b">
        <f>IF(Raw!CC84&lt;3.5,(10^($JD$2*Raw!CB84))*(Raw!BK84))</f>
        <v>0</v>
      </c>
      <c r="JI83" s="68" t="str">
        <f t="shared" si="130"/>
        <v xml:space="preserve"> </v>
      </c>
      <c r="JJ83" s="74" t="b">
        <f>IF( AND( Raw!CC84&lt;3.5, ( (10^($JI$2*Raw!CB84))*(Raw!BM84) )/( (10^($JI$2*Raw!CB84))*(Raw!BL84))&lt;0.9 ),(Raw!C84)/((Raw!CC84*1000)^(1/3)) )</f>
        <v>0</v>
      </c>
      <c r="JK83" s="74" t="b">
        <f>IF( AND( Raw!CC84&lt;3.5, ( (10^($JI$2*Raw!CB84))*(Raw!BM84) )/( (10^($JI$2*Raw!CB84))*(Raw!BL84))&lt;0.9 ), (10^($JI$2*Raw!CB84))*(Raw!BL84) )</f>
        <v>0</v>
      </c>
      <c r="JL83" s="74" t="b">
        <f>IF( AND( Raw!CC84&lt;3.5, ( (10^($JI$2*Raw!CB84))*(Raw!BM84) )/( (10^($JI$2*Raw!CB84))*(Raw!BL84))&lt;0.9 ), (10^($JI$2*Raw!CB84))*(Raw!BM84) )</f>
        <v>0</v>
      </c>
      <c r="JN83" s="68" t="str">
        <f t="shared" si="131"/>
        <v xml:space="preserve"> </v>
      </c>
      <c r="JO83" s="74" t="b">
        <f>IF( AND( Raw!CC84&lt;3.5, ( (10^($JN$2*Raw!CB84))*(Raw!BO84) )/( (10^($JN$2*Raw!CB84))*(Raw!BN84))&lt;0.5 ),(Raw!C84)/((Raw!CC84*1000)^(1/3)))</f>
        <v>0</v>
      </c>
      <c r="JP83" s="74" t="b">
        <f>IF( AND( Raw!CC84&lt;3.5, ( (10^($JN$2*Raw!CB84))*(Raw!BO84) )/( (10^($JN$2*Raw!CB84))*(Raw!BN84))&lt;0.5 ),(10^($JN$2*Raw!CB84))*(Raw!BN84))</f>
        <v>0</v>
      </c>
      <c r="JQ83" s="74" t="b">
        <f>IF( AND( Raw!CC84&lt;3.5, ( (10^($JN$2*Raw!CB84))*(Raw!BO84) )/( (10^($JN$2*Raw!CB84))*(Raw!BN84))&lt;0.5 ),(10^($JN$2*Raw!CB84))*(Raw!BO84))</f>
        <v>0</v>
      </c>
      <c r="KQ83">
        <f>Raw!CC84*1000</f>
        <v>13430</v>
      </c>
      <c r="KR83">
        <f>Raw!N84</f>
        <v>19.428587938158401</v>
      </c>
      <c r="KS83">
        <f>(1/ABS(Raw!BL84))*2</f>
        <v>3.2381742377748657E-2</v>
      </c>
      <c r="KU83">
        <f>Raw!CC84*1000</f>
        <v>13430</v>
      </c>
      <c r="KV83">
        <f>Raw!N84</f>
        <v>19.428587938158401</v>
      </c>
      <c r="KW83">
        <f>MIN(1/ABS(Raw!BN84)/2,0.8)</f>
        <v>2.5477477417582023E-2</v>
      </c>
      <c r="KY83">
        <f>Raw!CC84*1000</f>
        <v>13430</v>
      </c>
      <c r="KZ83">
        <f>Raw!CP84</f>
        <v>23.804232361755599</v>
      </c>
      <c r="LA83">
        <f t="shared" si="110"/>
        <v>19.428587938158401</v>
      </c>
      <c r="NJ83" s="76"/>
      <c r="NV83" s="76"/>
      <c r="OH83" s="76"/>
      <c r="OT83" s="76"/>
      <c r="PF83" s="76"/>
      <c r="PR83" s="76"/>
      <c r="QD83" s="76"/>
      <c r="QP83" s="76"/>
      <c r="RB83" s="76"/>
      <c r="RN83" s="76"/>
      <c r="RZ83" s="76"/>
      <c r="SL83" s="76"/>
      <c r="SX83" s="76"/>
      <c r="TJ83" s="76"/>
      <c r="TV83" s="76"/>
      <c r="UF83" t="b">
        <f>IF(Raw!CC84&lt;3.5,Raw!C84)</f>
        <v>0</v>
      </c>
      <c r="UK83">
        <f>IF(Raw!CC84&gt;7,Raw!C84)</f>
        <v>3715.8402988907201</v>
      </c>
      <c r="UP83">
        <f>Raw!C84</f>
        <v>3715.8402988907201</v>
      </c>
      <c r="UU83" t="str">
        <f t="shared" si="144"/>
        <v xml:space="preserve"> </v>
      </c>
      <c r="UV83" t="b">
        <f>IF(AND(Raw!BL84&lt;$UU$3,Raw!BL84&gt;$UU$4),(Raw!C84)/((Raw!CC84*1000)^(1/3)))</f>
        <v>0</v>
      </c>
      <c r="UW83" t="b">
        <f>IF(AND(Raw!BL84&lt;$UU$3,Raw!BL84&gt;$UU$4),(10^($UU$2*Raw!CB84))*(Raw!D84))</f>
        <v>0</v>
      </c>
      <c r="UX83" t="b">
        <f>IF(AND(Raw!BL84&lt;$UU$3,Raw!BL84&gt;$UU$4),(10^($FM$2*Raw!CB84))*(Raw!E84))</f>
        <v>0</v>
      </c>
      <c r="UZ83">
        <f>Raw!C84</f>
        <v>3715.8402988907201</v>
      </c>
      <c r="VA83">
        <f>((LOG10(Raw!CC85))+ABS(LOG10(MIN(Raw!CC$3:$CC282)))+0.3)/5</f>
        <v>0.62540920340094674</v>
      </c>
      <c r="VB83">
        <f>Raw!BQ84</f>
        <v>1.5</v>
      </c>
      <c r="VE83">
        <f>(Raw!C84)/((Raw!CC84)^(1/2))</f>
        <v>1013.9558239983263</v>
      </c>
      <c r="VF83">
        <f>((LOG10(Raw!CC85))+ABS(LOG10(MIN(Raw!CC$3:$CC282)))+0.3)/5</f>
        <v>0.62540920340094674</v>
      </c>
      <c r="VG83">
        <f>Raw!BQ84</f>
        <v>1.5</v>
      </c>
      <c r="VK83">
        <f>(Raw!C84)/((Raw!CC84)^(1/2))</f>
        <v>1013.9558239983263</v>
      </c>
      <c r="VL83">
        <f>Raw!BZ84</f>
        <v>1136.1224491596199</v>
      </c>
      <c r="VM83">
        <f>MIN(Raw!BL85/150,0.6)</f>
        <v>7.3867072574345993E-2</v>
      </c>
      <c r="VO83">
        <f>(Raw!C84)/((Raw!CC84)^(1/2))</f>
        <v>1013.9558239983263</v>
      </c>
      <c r="VP83">
        <f>Raw!BZ84</f>
        <v>1136.1224491596199</v>
      </c>
      <c r="VQ83">
        <f>MIN(Raw!BN85/50,0.6)</f>
        <v>4.1012224901561201E-2</v>
      </c>
      <c r="VS83">
        <f>(Raw!C84)/((Raw!CC84)^(1/2))</f>
        <v>1013.9558239983263</v>
      </c>
      <c r="VT83">
        <f>Raw!BZ84</f>
        <v>1136.1224491596199</v>
      </c>
      <c r="VU83">
        <f>(LOG10(Raw!AS85)-LOG10(MIN(Raw!AS$3:AS$200)) + 0.1)/10</f>
        <v>0.45668018176288261</v>
      </c>
      <c r="VW83">
        <f>Raw!CB84</f>
        <v>50.156999999999996</v>
      </c>
      <c r="VX83">
        <f>IF(ABS((Raw!BR84)-(Raw!CJ84))=343.0818,16.89,ABS((Raw!BR84)-(Raw!CJ84)))</f>
        <v>8.3450874497169991</v>
      </c>
      <c r="VY83">
        <f>(LOG10(Raw!C85)-LOG10(MIN(Raw!C$3:C$200)))/2</f>
        <v>0.6115614180558</v>
      </c>
      <c r="WN83">
        <f t="shared" si="132"/>
        <v>16200</v>
      </c>
      <c r="WO83">
        <f t="shared" si="111"/>
        <v>0.51748981003153316</v>
      </c>
      <c r="WQ83">
        <f>Raw!BP84</f>
        <v>1.9E-2</v>
      </c>
      <c r="WR83">
        <f>Raw!BZ84</f>
        <v>1136.1224491596199</v>
      </c>
      <c r="WT83">
        <f>Raw!N84</f>
        <v>19.428587938158401</v>
      </c>
      <c r="WU83">
        <f>Raw!CP84</f>
        <v>23.804232361755599</v>
      </c>
      <c r="WV83">
        <f t="shared" si="112"/>
        <v>4.3756444235971976</v>
      </c>
      <c r="WX83">
        <f>Raw!C84</f>
        <v>3715.8402988907201</v>
      </c>
      <c r="WY83">
        <f>Raw!BP84</f>
        <v>1.9E-2</v>
      </c>
      <c r="WZ83">
        <f>((LOG10(Raw!CC85))+ABS(LOG10(MIN(Raw!CC$3:$CC282)))+0.3)/5</f>
        <v>0.62540920340094674</v>
      </c>
      <c r="XD83">
        <f t="shared" si="133"/>
        <v>16200</v>
      </c>
      <c r="XE83">
        <f t="shared" si="113"/>
        <v>5.9010004424965429E-2</v>
      </c>
      <c r="XG83">
        <f>(Raw!C84)/((Raw!CC84)^(1/2))</f>
        <v>1013.9558239983263</v>
      </c>
      <c r="XH83">
        <f>Raw!BP84</f>
        <v>1.9E-2</v>
      </c>
      <c r="XL83">
        <f t="shared" si="134"/>
        <v>16200</v>
      </c>
      <c r="XM83">
        <f t="shared" si="114"/>
        <v>0.30969735995445691</v>
      </c>
      <c r="XR83">
        <f>Raw!CB84</f>
        <v>50.156999999999996</v>
      </c>
      <c r="XS83">
        <f>IF(ABS((Raw!BR84)-(Raw!CJ84))=343.0818,16.89,(Raw!BR84)-(Raw!CJ84))</f>
        <v>8.3450874497169991</v>
      </c>
      <c r="XT83">
        <f>(LOG10(Raw!C85)-LOG10(MIN(Raw!C$3:C$200)))/2</f>
        <v>0.6115614180558</v>
      </c>
      <c r="XW83">
        <f t="shared" si="135"/>
        <v>16200</v>
      </c>
      <c r="XX83">
        <f t="shared" si="115"/>
        <v>1.3159871958964675</v>
      </c>
      <c r="YC83">
        <v>3715.8402988907201</v>
      </c>
      <c r="YD83">
        <f>Raw!CC84</f>
        <v>13.43</v>
      </c>
      <c r="YE83">
        <f>((LOG10(Raw!CC85))+ABS(LOG10(MIN(Raw!CC$3:$CC282)))+0.3)/5</f>
        <v>0.62540920340094674</v>
      </c>
      <c r="YF83">
        <v>301.06453934047403</v>
      </c>
      <c r="YG83">
        <v>17.586662295155602</v>
      </c>
      <c r="YH83">
        <v>1.43436835096256</v>
      </c>
      <c r="YI83">
        <v>0.13927032644748299</v>
      </c>
      <c r="YJ83">
        <v>1.2682713671156301E-2</v>
      </c>
      <c r="YT83">
        <v>3715.8402988907201</v>
      </c>
      <c r="YU83">
        <v>13.43</v>
      </c>
      <c r="YV83" s="79">
        <v>1.0552117441027899E-7</v>
      </c>
      <c r="ZE83">
        <v>1212.4004306472</v>
      </c>
      <c r="ZF83">
        <v>6.3983527471324505E-4</v>
      </c>
      <c r="ZK83">
        <f t="shared" si="136"/>
        <v>16220</v>
      </c>
      <c r="ZL83" s="81">
        <f t="shared" si="116"/>
        <v>15196.343161304087</v>
      </c>
    </row>
    <row r="84" spans="1:688">
      <c r="A84" s="37">
        <f>Raw!CC85*1000</f>
        <v>13430</v>
      </c>
      <c r="B84" s="37">
        <f>Raw!N85</f>
        <v>12.005956274803101</v>
      </c>
      <c r="C84" s="37">
        <f>Raw!O85</f>
        <v>0.58204445681462902</v>
      </c>
      <c r="E84" s="37">
        <f>(Raw!C85)/((Raw!CC85*1000)^(1/2))</f>
        <v>46.546153262637525</v>
      </c>
      <c r="F84" s="37">
        <f>Raw!N85</f>
        <v>12.005956274803101</v>
      </c>
      <c r="G84" s="37">
        <f>Raw!O85</f>
        <v>0.58204445681462902</v>
      </c>
      <c r="I84" s="37">
        <f>(Raw!C85)/((Raw!CC85*1000)^(1/3))</f>
        <v>226.93237793669249</v>
      </c>
      <c r="J84" s="37">
        <f>Raw!N85</f>
        <v>12.005956274803101</v>
      </c>
      <c r="K84" s="37">
        <f>Raw!O85</f>
        <v>0.58204445681462902</v>
      </c>
      <c r="M84" s="39">
        <f>Raw!CC85*1000</f>
        <v>13430</v>
      </c>
      <c r="N84" s="39">
        <f>1/(Raw!R85)</f>
        <v>14.499115044247787</v>
      </c>
      <c r="O84" s="39">
        <f>IF(1/(Raw!R85-Raw!S85)-1/(Raw!R85+Raw!S85)&gt;0,1/(Raw!R85-Raw!S85)-1/(Raw!R85+Raw!S85),2)</f>
        <v>1.2140901547385585</v>
      </c>
      <c r="Q84" s="39">
        <f>(Raw!C85)/((Raw!CC85*1000)^(1/2))</f>
        <v>46.546153262637525</v>
      </c>
      <c r="R84" s="39">
        <f>1/(Raw!R85)</f>
        <v>14.499115044247787</v>
      </c>
      <c r="S84" s="39">
        <f>IF(1/(Raw!R85-Raw!S85)-1/(Raw!R85+Raw!S85)&gt;0,1/(Raw!R85-Raw!S85)-1/(Raw!R85+Raw!S85),2)</f>
        <v>1.2140901547385585</v>
      </c>
      <c r="U84" s="39">
        <f>(Raw!C85)/((Raw!CC85*1000)^(1/3))</f>
        <v>226.93237793669249</v>
      </c>
      <c r="V84" s="39">
        <f>1/(Raw!R85)</f>
        <v>14.499115044247787</v>
      </c>
      <c r="W84" s="39">
        <f>IF(1/(Raw!R85-Raw!S85)-1/(Raw!R85+Raw!S85)&gt;0,1/(Raw!R85-Raw!S85)-1/(Raw!R85+Raw!S85),2)</f>
        <v>1.2140901547385585</v>
      </c>
      <c r="Y84" s="41">
        <f>Raw!CC85*1000</f>
        <v>13430</v>
      </c>
      <c r="Z84" s="41">
        <f>1/(Raw!AB85)</f>
        <v>12.8</v>
      </c>
      <c r="AA84" s="41">
        <f>IF(1/(Raw!AB85-Raw!AC85)-1/(Raw!AB85+Raw!AC85)&gt;0,1/(Raw!AB85-Raw!AC85)-1/(Raw!AB85+Raw!AC85),5)</f>
        <v>25.220096444634784</v>
      </c>
      <c r="AC84" s="41">
        <f>(Raw!C85)/((Raw!CC85*1000)^(1/2))</f>
        <v>46.546153262637525</v>
      </c>
      <c r="AD84" s="41">
        <f>1/(Raw!AB85)</f>
        <v>12.8</v>
      </c>
      <c r="AE84" s="41">
        <f>IF(1/(Raw!AB85-Raw!AC85)-1/(Raw!AB85+Raw!AC85)&gt;0,1/(Raw!AB85-Raw!AC85)-1/(Raw!AB85+Raw!AC85),5)</f>
        <v>25.220096444634784</v>
      </c>
      <c r="AG84" s="41">
        <f>(Raw!C85)/((Raw!CC85*1000)^(1/3))</f>
        <v>226.93237793669249</v>
      </c>
      <c r="AH84" s="41">
        <f>1/(Raw!AB85)</f>
        <v>12.8</v>
      </c>
      <c r="AI84" s="41">
        <f>IF(1/(Raw!AB85-Raw!AC85)-1/(Raw!AB85+Raw!AC85)&gt;0,1/(Raw!AB85-Raw!AC85)-1/(Raw!AB85+Raw!AC85),5)</f>
        <v>25.220096444634784</v>
      </c>
      <c r="AK84" s="43">
        <f>Raw!CC85*1000</f>
        <v>13430</v>
      </c>
      <c r="AL84" s="43">
        <f>Raw!BL85</f>
        <v>11.0800608861519</v>
      </c>
      <c r="AM84" s="43">
        <f>Raw!BM85</f>
        <v>7.9016511115509198</v>
      </c>
      <c r="AO84" s="43">
        <f>(Raw!C85)/((Raw!CC85*1000)^(1/2))</f>
        <v>46.546153262637525</v>
      </c>
      <c r="AP84" s="43">
        <f>Raw!BL85</f>
        <v>11.0800608861519</v>
      </c>
      <c r="AQ84" s="43">
        <f>Raw!BM85</f>
        <v>7.9016511115509198</v>
      </c>
      <c r="AS84" s="43">
        <f>(Raw!C85)/((Raw!CC85*1000)^(1/3))</f>
        <v>226.93237793669249</v>
      </c>
      <c r="AT84" s="43">
        <f>Raw!BL85</f>
        <v>11.0800608861519</v>
      </c>
      <c r="AU84" s="43">
        <f>Raw!BM85</f>
        <v>7.9016511115509198</v>
      </c>
      <c r="AW84" s="21">
        <f>Raw!CC85*1000</f>
        <v>13430</v>
      </c>
      <c r="AX84" s="21">
        <f>Raw!BN85</f>
        <v>2.05061124507806</v>
      </c>
      <c r="AY84" s="21">
        <f>Raw!BO85</f>
        <v>0.20131386129035</v>
      </c>
      <c r="BA84" s="21">
        <f>(Raw!C85)/((Raw!CC85*1000)^(1/2))</f>
        <v>46.546153262637525</v>
      </c>
      <c r="BB84" s="21">
        <f>Raw!BN85</f>
        <v>2.05061124507806</v>
      </c>
      <c r="BC84" s="21">
        <f>Raw!BO85</f>
        <v>0.20131386129035</v>
      </c>
      <c r="BE84" s="21">
        <f>(Raw!C85)/((Raw!CC85*1000)^(1/3))</f>
        <v>226.93237793669249</v>
      </c>
      <c r="BF84" s="21">
        <f>Raw!BN85</f>
        <v>2.05061124507806</v>
      </c>
      <c r="BG84" s="21">
        <f>Raw!BO85</f>
        <v>0.20131386129035</v>
      </c>
      <c r="BI84" s="46">
        <f>Raw!C85</f>
        <v>5394.1348769809501</v>
      </c>
      <c r="BJ84" s="46">
        <f>(Raw!C85)/(Raw!CG85)</f>
        <v>0.28699839728549881</v>
      </c>
      <c r="BK84" s="46"/>
      <c r="BM84" s="47">
        <f>Raw!CC85*1000</f>
        <v>13430</v>
      </c>
      <c r="BN84" s="47">
        <f>(Raw!C85)/(Raw!CG85)</f>
        <v>0.28699839728549881</v>
      </c>
      <c r="BO84" s="47"/>
      <c r="BQ84" s="46">
        <f>(Raw!C85)/((Raw!CC85*1000)^(1/2))</f>
        <v>46.546153262637525</v>
      </c>
      <c r="BR84" s="47">
        <f>(Raw!C85)/(Raw!CG85)</f>
        <v>0.28699839728549881</v>
      </c>
      <c r="BS84" s="47"/>
      <c r="BU84" s="49">
        <f>(Raw!C85)/((Raw!CC85*1000)^(1/3))</f>
        <v>226.93237793669249</v>
      </c>
      <c r="BV84" s="49">
        <f>(Raw!C85)/(Raw!CG85)</f>
        <v>0.28699839728549881</v>
      </c>
      <c r="BW84" s="49"/>
      <c r="BY84" s="51">
        <f>Raw!C85</f>
        <v>5394.1348769809501</v>
      </c>
      <c r="BZ84" s="51">
        <f>Raw!BS85</f>
        <v>0.36599999999999999</v>
      </c>
      <c r="CA84" s="51"/>
      <c r="CG84" s="55"/>
      <c r="CH84" s="55" t="e">
        <f t="shared" si="137"/>
        <v>#N/A</v>
      </c>
      <c r="CI84" s="55" t="e">
        <f>CI3</f>
        <v>#N/A</v>
      </c>
      <c r="CK84" s="55"/>
      <c r="CL84" s="55" t="e">
        <f t="shared" si="138"/>
        <v>#N/A</v>
      </c>
      <c r="CM84" s="55" t="e">
        <f>CM3</f>
        <v>#N/A</v>
      </c>
      <c r="CO84" s="57"/>
      <c r="CP84" s="57" t="e">
        <f t="shared" si="139"/>
        <v>#N/A</v>
      </c>
      <c r="CQ84" s="57" t="e">
        <f>CQ3</f>
        <v>#N/A</v>
      </c>
      <c r="CS84" s="57"/>
      <c r="CT84" s="57" t="e">
        <f t="shared" si="140"/>
        <v>#N/A</v>
      </c>
      <c r="CU84" s="57" t="e">
        <f>CU3</f>
        <v>#N/A</v>
      </c>
      <c r="CW84" s="57"/>
      <c r="CX84" s="57" t="e">
        <f t="shared" si="141"/>
        <v>#N/A</v>
      </c>
      <c r="CY84" s="57" t="e">
        <f>CY3</f>
        <v>#N/A</v>
      </c>
      <c r="DA84" s="57"/>
      <c r="DB84" s="57" t="e">
        <f t="shared" si="142"/>
        <v>#N/A</v>
      </c>
      <c r="DC84" s="57" t="e">
        <f>DC3</f>
        <v>#N/A</v>
      </c>
      <c r="DE84" s="57"/>
      <c r="DF84" s="57" t="e">
        <f t="shared" si="143"/>
        <v>#N/A</v>
      </c>
      <c r="DG84" s="57" t="e">
        <f>DG3</f>
        <v>#N/A</v>
      </c>
      <c r="DI84" s="59">
        <f t="shared" si="117"/>
        <v>12310</v>
      </c>
      <c r="DJ84" s="59">
        <f t="shared" si="99"/>
        <v>10.203541033874648</v>
      </c>
      <c r="DL84" s="25">
        <f t="shared" si="118"/>
        <v>12310</v>
      </c>
      <c r="DM84" s="25">
        <f t="shared" si="100"/>
        <v>11.550890657344857</v>
      </c>
      <c r="DO84" s="39">
        <f t="shared" si="101"/>
        <v>13430</v>
      </c>
      <c r="DP84" s="39">
        <f t="shared" si="102"/>
        <v>14.499115044247787</v>
      </c>
      <c r="DQ84" s="39">
        <f t="shared" si="103"/>
        <v>1.2140901547385585</v>
      </c>
      <c r="DS84" s="39">
        <f t="shared" si="104"/>
        <v>46.546153262637525</v>
      </c>
      <c r="DT84" s="39">
        <f t="shared" si="105"/>
        <v>14.499115044247787</v>
      </c>
      <c r="DU84" s="39">
        <f t="shared" si="106"/>
        <v>1.2140901547385585</v>
      </c>
      <c r="DW84" s="39">
        <f t="shared" si="107"/>
        <v>226.93237793669249</v>
      </c>
      <c r="DX84" s="39">
        <f t="shared" si="108"/>
        <v>14.499115044247787</v>
      </c>
      <c r="DY84" s="39">
        <f t="shared" si="109"/>
        <v>1.2140901547385585</v>
      </c>
      <c r="EA84" s="61">
        <f>Raw!N85</f>
        <v>12.005956274803101</v>
      </c>
      <c r="EB84" s="61">
        <f>Raw!O85</f>
        <v>0.58204445681462902</v>
      </c>
      <c r="EC84" s="61">
        <f>1/Raw!R85</f>
        <v>14.499115044247787</v>
      </c>
      <c r="ED84" s="61">
        <f>1/(Raw!R85-Raw!S85)-1/(Raw!R85+Raw!S85)</f>
        <v>1.2140901547385585</v>
      </c>
      <c r="EF84" s="62">
        <f>Raw!N85</f>
        <v>12.005956274803101</v>
      </c>
      <c r="EG84" s="61">
        <f>Raw!O85</f>
        <v>0.58204445681462902</v>
      </c>
      <c r="EH84" s="61">
        <f>1/Raw!AB85</f>
        <v>12.8</v>
      </c>
      <c r="EI84" s="61">
        <f>1/(Raw!AB85-Raw!AC85)-1/(Raw!AB85+Raw!AC85)</f>
        <v>25.220096444634784</v>
      </c>
      <c r="EK84" s="37">
        <f>Raw!CB85</f>
        <v>-16.270800000000001</v>
      </c>
      <c r="EL84" s="72">
        <f>(Raw!C85)/(Raw!CG85)</f>
        <v>0.28699839728549881</v>
      </c>
      <c r="EN84" s="37">
        <f>Raw!BS85</f>
        <v>0.36599999999999999</v>
      </c>
      <c r="EO84" s="72">
        <f>(Raw!C85)/(Raw!CG85)</f>
        <v>0.28699839728549881</v>
      </c>
      <c r="EQ84" s="64">
        <f>(Raw!C85)/((Raw!CC85*1000)^(1/3))</f>
        <v>226.93237793669249</v>
      </c>
      <c r="ER84" s="64">
        <f>Raw!BZ85</f>
        <v>1197.3469388485</v>
      </c>
      <c r="ET84" s="64">
        <f>Raw!BN85</f>
        <v>2.05061124507806</v>
      </c>
      <c r="EU84" s="64">
        <f>Raw!BZ85</f>
        <v>1197.3469388485</v>
      </c>
      <c r="EW84" s="66">
        <f>Raw!AI85</f>
        <v>9.9298183015000097E-2</v>
      </c>
      <c r="EX84" s="66">
        <f>Raw!BZ85</f>
        <v>1197.3469388485</v>
      </c>
      <c r="EZ84" s="73">
        <f>Raw!AI85</f>
        <v>9.9298183015000097E-2</v>
      </c>
      <c r="FA84" s="66">
        <f>Raw!F85</f>
        <v>0.18645089284403901</v>
      </c>
      <c r="FB84" s="66">
        <f>Raw!G85</f>
        <v>7.3273039693517797E-2</v>
      </c>
      <c r="FD84" s="66">
        <f>(Raw!C85)/((Raw!CC85*1000)^(1/3))</f>
        <v>226.93237793669249</v>
      </c>
      <c r="FE84" s="66">
        <f>(Raw!BZ85)*(Raw!AI85)</f>
        <v>118.89437546622848</v>
      </c>
      <c r="FG84" s="59">
        <f>Raw!CJ85</f>
        <v>179.59533310292699</v>
      </c>
      <c r="FH84" s="59">
        <f>Raw!BR85</f>
        <v>173.68</v>
      </c>
      <c r="FJ84" s="25">
        <f>Raw!CB85</f>
        <v>-16.270800000000001</v>
      </c>
      <c r="FK84" s="25">
        <f>(Raw!BR85)-(Raw!CJ85)</f>
        <v>-5.9153331029269793</v>
      </c>
      <c r="FM84" s="68" t="str">
        <f t="shared" si="119"/>
        <v xml:space="preserve"> </v>
      </c>
      <c r="FN84" s="68">
        <f>(Raw!C85)/((Raw!CC85*1000)^(1/3))</f>
        <v>226.93237793669249</v>
      </c>
      <c r="FO84" s="68">
        <f>(10^($FM$2*Raw!CB85))*(Raw!D85)</f>
        <v>0.15551598834766564</v>
      </c>
      <c r="FP84" s="68">
        <f>(10^($FM$2*Raw!CB85))*(Raw!E85)</f>
        <v>4.9071174494063868E-2</v>
      </c>
      <c r="FR84" s="68" t="str">
        <f t="shared" si="120"/>
        <v xml:space="preserve"> </v>
      </c>
      <c r="FS84" s="74">
        <f>(Raw!C85)/((Raw!CC85*1000)^(1/3))</f>
        <v>226.93237793669249</v>
      </c>
      <c r="FT84" s="68">
        <f>(10^($FR$2*Raw!CB85))*(Raw!F85)</f>
        <v>0.25001428950607818</v>
      </c>
      <c r="FU84" s="68">
        <f>(10^($FR$2*Raw!CB85))*(Raw!G85)</f>
        <v>9.825271780408748E-2</v>
      </c>
      <c r="FW84" s="68" t="str">
        <f t="shared" si="121"/>
        <v xml:space="preserve"> </v>
      </c>
      <c r="FX84" s="74">
        <f>(Raw!C85)/((Raw!CC85*1000)^(1/3))</f>
        <v>226.93237793669249</v>
      </c>
      <c r="FY84" s="74">
        <f>(10^($FW$2*Raw!CB85))*(Raw!BJ85)</f>
        <v>1.0191371719952882</v>
      </c>
      <c r="FZ84" s="74">
        <f>(10^($FW$2*Raw!CB85))*(Raw!BK85)</f>
        <v>0.76453101706049076</v>
      </c>
      <c r="GB84" s="68" t="str">
        <f t="shared" si="122"/>
        <v xml:space="preserve"> </v>
      </c>
      <c r="GC84" s="74">
        <f>IF(  ( (10^($FR$2*Raw!CB85))*(Raw!BM85) )/( (10^($FR$2*Raw!CB85))*(Raw!BL85))&lt;0.9,(Raw!C85)/((Raw!CC85*1000)^(1/3)) )</f>
        <v>226.93237793669249</v>
      </c>
      <c r="GD84" s="74">
        <f>IF(  ( (10^($FR$2*Raw!CB85))*(Raw!BM85) )/( (10^($FR$2*Raw!CB85))*(Raw!BL85))&lt;0.9, (10^($GB$2*Raw!CB85))*(Raw!BL85) )</f>
        <v>13.109859547332109</v>
      </c>
      <c r="GE84" s="74">
        <f>IF( ( (10^($FR$2*Raw!CB85))*(Raw!BM85) )/( (10^($FR$2*Raw!CB85))*(Raw!BL85))&lt;0.9, (10^($FR$2*Raw!CB85))*(Raw!BM85) )</f>
        <v>10.595420909203092</v>
      </c>
      <c r="GG84" s="68" t="str">
        <f t="shared" si="123"/>
        <v xml:space="preserve"> </v>
      </c>
      <c r="GH84" s="74">
        <f>IF( ( (10^($GG$2*Raw!CB85))*(Raw!BO85) )/( (10^($GG$2*Raw!CB85))*(Raw!BN85))&lt;0.5,(Raw!C85)/((Raw!CC85*1000)^(1/3)))</f>
        <v>226.93237793669249</v>
      </c>
      <c r="GI84" s="74">
        <f>IF( ( (10^($GG$2*Raw!CB85))*(Raw!BO85) )/( (10^($GG$2*Raw!CB85))*(Raw!BN85))&lt;0.5,(10^($GG$2*Raw!CB85))*(Raw!BN85))</f>
        <v>2.6704993378074513</v>
      </c>
      <c r="GJ84" s="74">
        <f>IF( ( (10^($GG$2*Raw!CB85))*(Raw!BO85) )/( (10^($GG$2*Raw!CB85))*(Raw!BN85))&lt;0.5,(10^($GG$2*Raw!CB85))*(Raw!BO85))</f>
        <v>0.26216989424871501</v>
      </c>
      <c r="GL84">
        <f>(Raw!C85)/((Raw!CC85*1000)^(1/3))</f>
        <v>226.93237793669249</v>
      </c>
      <c r="GM84" s="75">
        <f>Raw!U85</f>
        <v>7.080078125E-2</v>
      </c>
      <c r="GN84" s="75">
        <f>(LOG(Raw!CC85)+5)/25</f>
        <v>0.2451230405067486</v>
      </c>
      <c r="GO84">
        <f>(Raw!C85)/((Raw!CC85*1000)^(1/3))</f>
        <v>226.93237793669249</v>
      </c>
      <c r="GP84" s="75">
        <f>Raw!W85</f>
        <v>7.26318359375E-2</v>
      </c>
      <c r="GR84">
        <f>(Raw!C85)/((Raw!CC85*1000)^(1/3))</f>
        <v>226.93237793669249</v>
      </c>
      <c r="GS84" s="75">
        <f>Raw!AE85</f>
        <v>0.126953125</v>
      </c>
      <c r="GU84">
        <f>(Raw!C85)/((Raw!CC85*1000)^(1/3))</f>
        <v>226.93237793669249</v>
      </c>
      <c r="GV84" s="75">
        <f>Raw!AG85</f>
        <v>0.185546875</v>
      </c>
      <c r="GX84">
        <f>(Raw!C85)/((Raw!CC85*1000)^(1/3))</f>
        <v>226.93237793669249</v>
      </c>
      <c r="GY84">
        <f>Raw!BQ85</f>
        <v>0.5</v>
      </c>
      <c r="HA84">
        <f>Raw!C85</f>
        <v>5394.1348769809501</v>
      </c>
      <c r="HB84" s="75">
        <f>Raw!U85</f>
        <v>7.080078125E-2</v>
      </c>
      <c r="HC84" s="4"/>
      <c r="HD84">
        <f>Raw!C85</f>
        <v>5394.1348769809501</v>
      </c>
      <c r="HE84" s="75">
        <f>Raw!W85</f>
        <v>7.26318359375E-2</v>
      </c>
      <c r="HG84">
        <f>Raw!C85</f>
        <v>5394.1348769809501</v>
      </c>
      <c r="HH84" s="75">
        <f>Raw!AE85</f>
        <v>0.126953125</v>
      </c>
      <c r="HJ84">
        <f>Raw!C85</f>
        <v>5394.1348769809501</v>
      </c>
      <c r="HK84" s="75">
        <f>Raw!AG85</f>
        <v>0.185546875</v>
      </c>
      <c r="HM84">
        <f>Raw!C85</f>
        <v>5394.1348769809501</v>
      </c>
      <c r="HN84">
        <f>Raw!BQ85</f>
        <v>0.5</v>
      </c>
      <c r="HP84">
        <f>Raw!CC85*1000</f>
        <v>13430</v>
      </c>
      <c r="HQ84">
        <f>Raw!N85</f>
        <v>12.005956274803101</v>
      </c>
      <c r="HR84">
        <f>MIN(ABS(Raw!CB85)/100,0.3)</f>
        <v>0.16270800000000002</v>
      </c>
      <c r="HS84" t="str">
        <f>IF( Raw!CB85&gt;0,"@rgb(255,0,0)","@rgb(0,128,255)" )</f>
        <v>@rgb(0,128,255)</v>
      </c>
      <c r="HU84" t="str">
        <f t="shared" si="124"/>
        <v xml:space="preserve"> </v>
      </c>
      <c r="HV84">
        <f>IF(Raw!CC85&gt;7,(Raw!C85)/((Raw!CC85*1000)^(1/3)))</f>
        <v>226.93237793669249</v>
      </c>
      <c r="HW84">
        <f>IF(Raw!CC85&gt;7,(10^($FM$2*Raw!CB85))*(Raw!D85))</f>
        <v>0.15551598834766564</v>
      </c>
      <c r="HX84">
        <f>IF(Raw!CC85&gt;7,(10^($HU$2*Raw!CB85))*(Raw!E85))</f>
        <v>4.2960083095591392E-2</v>
      </c>
      <c r="IA84">
        <f>IF(Raw!CC85&gt;7,(Raw!C85)/((Raw!CC85*1000)^(1/3)))</f>
        <v>226.93237793669249</v>
      </c>
      <c r="IB84">
        <f>IF(Raw!CC85&gt;7,(10^($HZ$2*Raw!CB85))*(Raw!F85))</f>
        <v>0.21896071339487574</v>
      </c>
      <c r="IC84">
        <f>IF(Raw!CC85&gt;7,(10^($HZ$2*Raw!CB85))*(Raw!G85))</f>
        <v>8.6049022341362524E-2</v>
      </c>
      <c r="IF84">
        <f>IF(Raw!CC85&gt;7,(Raw!C85)/((Raw!CC85*1000)^(1/3)))</f>
        <v>226.93237793669249</v>
      </c>
      <c r="IG84">
        <f>IF(Raw!CC85&gt;7,(10^($IE$2*Raw!CB85))*(Raw!BJ85))</f>
        <v>0.6505916099844854</v>
      </c>
      <c r="IH84">
        <f>IF(Raw!CC85&gt;7,(10^($IE$2*Raw!CB85))*(Raw!BK85))</f>
        <v>0.48805742636061994</v>
      </c>
      <c r="IJ84" t="str">
        <f t="shared" si="125"/>
        <v xml:space="preserve"> </v>
      </c>
      <c r="IK84">
        <f>IF(Raw!CC85&gt;7,(Raw!C85)/((Raw!CC85*1000)^(1/3)))</f>
        <v>226.93237793669249</v>
      </c>
      <c r="IL84">
        <f>IF(Raw!CC85&gt;7,(10^($IJ$2*Raw!CB85))*(Raw!BL85))</f>
        <v>13.287874781904437</v>
      </c>
      <c r="IM84">
        <f>IF(Raw!CC85&gt;7,(10^($IJ$2*Raw!CB85))*(Raw!BM85))</f>
        <v>9.4761347992059406</v>
      </c>
      <c r="IO84" t="str">
        <f t="shared" si="126"/>
        <v xml:space="preserve"> </v>
      </c>
      <c r="IP84">
        <f>IF(Raw!CC85&gt;7,(Raw!C85)/((Raw!CC85*1000)^(1/3)))</f>
        <v>226.93237793669249</v>
      </c>
      <c r="IQ84">
        <f>IF(Raw!CC85&gt;7,(10^($IO$2*Raw!CB85))*(Raw!BN85))</f>
        <v>2.9703084218988245</v>
      </c>
      <c r="IR84">
        <f>IF(Raw!CC85&gt;7,(10^($IO$2*Raw!CB85))*(Raw!BO85))</f>
        <v>0.2916029350131335</v>
      </c>
      <c r="IT84" s="68" t="str">
        <f t="shared" si="127"/>
        <v xml:space="preserve"> </v>
      </c>
      <c r="IU84" s="68" t="b">
        <f>IF(Raw!CC85&lt;3.5,(Raw!C85)/((Raw!CC85*1000)^(1/3)))</f>
        <v>0</v>
      </c>
      <c r="IV84" s="68" t="b">
        <f>IF(Raw!CC85&lt;3.5,(10^($IT$2*Raw!CB85))*(Raw!D85))</f>
        <v>0</v>
      </c>
      <c r="IW84" s="68" t="b">
        <f>IF(Raw!CC85&lt;3.5,(10^($IT$2*Raw!CB85))*(Raw!E85))</f>
        <v>0</v>
      </c>
      <c r="IY84" s="68" t="str">
        <f t="shared" si="128"/>
        <v xml:space="preserve"> </v>
      </c>
      <c r="IZ84" s="74" t="b">
        <f>IF(Raw!CC85&lt;3.5,(Raw!C85)/((Raw!CC85*1000)^(1/3)))</f>
        <v>0</v>
      </c>
      <c r="JA84" s="68" t="b">
        <f>IF(Raw!CC85&lt;3.5,(10^($IY$2*Raw!CB85))*(Raw!F85))</f>
        <v>0</v>
      </c>
      <c r="JB84" s="68" t="b">
        <f>IF(Raw!CC85&lt;3.5,(10^($IY$2*Raw!CB85))*(Raw!G85))</f>
        <v>0</v>
      </c>
      <c r="JD84" s="68" t="str">
        <f t="shared" si="129"/>
        <v xml:space="preserve"> </v>
      </c>
      <c r="JE84" s="74" t="b">
        <f>IF(Raw!CC85&lt;3.5,(Raw!C85)/((Raw!CC85*1000)^(1/3)))</f>
        <v>0</v>
      </c>
      <c r="JF84" s="74" t="b">
        <f>IF(Raw!CC85&lt;3.5,(10^($JD$2*Raw!CB85))*(Raw!BJ85))</f>
        <v>0</v>
      </c>
      <c r="JG84" s="74" t="b">
        <f>IF(Raw!CC85&lt;3.5,(10^($JD$2*Raw!CB85))*(Raw!BK85))</f>
        <v>0</v>
      </c>
      <c r="JI84" s="68" t="str">
        <f t="shared" si="130"/>
        <v xml:space="preserve"> </v>
      </c>
      <c r="JJ84" s="74" t="b">
        <f>IF( AND( Raw!CC85&lt;3.5, ( (10^($JI$2*Raw!CB85))*(Raw!BM85) )/( (10^($JI$2*Raw!CB85))*(Raw!BL85))&lt;0.9 ),(Raw!C85)/((Raw!CC85*1000)^(1/3)) )</f>
        <v>0</v>
      </c>
      <c r="JK84" s="74" t="b">
        <f>IF( AND( Raw!CC85&lt;3.5, ( (10^($JI$2*Raw!CB85))*(Raw!BM85) )/( (10^($JI$2*Raw!CB85))*(Raw!BL85))&lt;0.9 ), (10^($JI$2*Raw!CB85))*(Raw!BL85) )</f>
        <v>0</v>
      </c>
      <c r="JL84" s="74" t="b">
        <f>IF( AND( Raw!CC85&lt;3.5, ( (10^($JI$2*Raw!CB85))*(Raw!BM85) )/( (10^($JI$2*Raw!CB85))*(Raw!BL85))&lt;0.9 ), (10^($JI$2*Raw!CB85))*(Raw!BM85) )</f>
        <v>0</v>
      </c>
      <c r="JN84" s="68" t="str">
        <f t="shared" si="131"/>
        <v xml:space="preserve"> </v>
      </c>
      <c r="JO84" s="74" t="b">
        <f>IF( AND( Raw!CC85&lt;3.5, ( (10^($JN$2*Raw!CB85))*(Raw!BO85) )/( (10^($JN$2*Raw!CB85))*(Raw!BN85))&lt;0.5 ),(Raw!C85)/((Raw!CC85*1000)^(1/3)))</f>
        <v>0</v>
      </c>
      <c r="JP84" s="74" t="b">
        <f>IF( AND( Raw!CC85&lt;3.5, ( (10^($JN$2*Raw!CB85))*(Raw!BO85) )/( (10^($JN$2*Raw!CB85))*(Raw!BN85))&lt;0.5 ),(10^($JN$2*Raw!CB85))*(Raw!BN85))</f>
        <v>0</v>
      </c>
      <c r="JQ84" s="74" t="b">
        <f>IF( AND( Raw!CC85&lt;3.5, ( (10^($JN$2*Raw!CB85))*(Raw!BO85) )/( (10^($JN$2*Raw!CB85))*(Raw!BN85))&lt;0.5 ),(10^($JN$2*Raw!CB85))*(Raw!BO85))</f>
        <v>0</v>
      </c>
      <c r="KQ84">
        <f>Raw!CC85*1000</f>
        <v>13430</v>
      </c>
      <c r="KR84">
        <f>Raw!N85</f>
        <v>12.005956274803101</v>
      </c>
      <c r="KS84">
        <f>(1/ABS(Raw!BL85))*2</f>
        <v>0.180504423265367</v>
      </c>
      <c r="KU84">
        <f>Raw!CC85*1000</f>
        <v>13430</v>
      </c>
      <c r="KV84">
        <f>Raw!N85</f>
        <v>12.005956274803101</v>
      </c>
      <c r="KW84">
        <f>MIN(1/ABS(Raw!BN85)/2,0.8)</f>
        <v>0.2438297367188029</v>
      </c>
      <c r="KY84">
        <f>Raw!CC85*1000</f>
        <v>13430</v>
      </c>
      <c r="KZ84">
        <f>Raw!CP85</f>
        <v>11.3618205857698</v>
      </c>
      <c r="LA84">
        <f t="shared" si="110"/>
        <v>12.005956274803101</v>
      </c>
      <c r="NJ84" s="76"/>
      <c r="NV84" s="76"/>
      <c r="OH84" s="76"/>
      <c r="OT84" s="76"/>
      <c r="PF84" s="76"/>
      <c r="PR84" s="76"/>
      <c r="QD84" s="76"/>
      <c r="QP84" s="76"/>
      <c r="RB84" s="76"/>
      <c r="RN84" s="76"/>
      <c r="RZ84" s="76"/>
      <c r="SL84" s="76"/>
      <c r="SX84" s="76"/>
      <c r="TJ84" s="76"/>
      <c r="TV84" s="76"/>
      <c r="UF84" t="b">
        <f>IF(Raw!CC85&lt;3.5,Raw!C85)</f>
        <v>0</v>
      </c>
      <c r="UK84">
        <f>IF(Raw!CC85&gt;7,Raw!C85)</f>
        <v>5394.1348769809501</v>
      </c>
      <c r="UP84">
        <f>Raw!C85</f>
        <v>5394.1348769809501</v>
      </c>
      <c r="UU84" t="str">
        <f t="shared" si="144"/>
        <v xml:space="preserve"> </v>
      </c>
      <c r="UV84" t="b">
        <f>IF(AND(Raw!BL85&lt;$UU$3,Raw!BL85&gt;$UU$4),(Raw!C85)/((Raw!CC85*1000)^(1/3)))</f>
        <v>0</v>
      </c>
      <c r="UW84" t="b">
        <f>IF(AND(Raw!BL85&lt;$UU$3,Raw!BL85&gt;$UU$4),(10^($UU$2*Raw!CB85))*(Raw!D85))</f>
        <v>0</v>
      </c>
      <c r="UX84" t="b">
        <f>IF(AND(Raw!BL85&lt;$UU$3,Raw!BL85&gt;$UU$4),(10^($FM$2*Raw!CB85))*(Raw!E85))</f>
        <v>0</v>
      </c>
      <c r="UZ84">
        <f>Raw!C85</f>
        <v>5394.1348769809501</v>
      </c>
      <c r="VA84">
        <f>((LOG10(Raw!CC86))+ABS(LOG10(MIN(Raw!CC$3:$CC283)))+0.3)/5</f>
        <v>0.62540920340094674</v>
      </c>
      <c r="VB84">
        <f>Raw!BQ85</f>
        <v>0.5</v>
      </c>
      <c r="VE84">
        <f>(Raw!C85)/((Raw!CC85)^(1/2))</f>
        <v>1471.9186062921217</v>
      </c>
      <c r="VF84">
        <f>((LOG10(Raw!CC86))+ABS(LOG10(MIN(Raw!CC$3:$CC283)))+0.3)/5</f>
        <v>0.62540920340094674</v>
      </c>
      <c r="VG84">
        <f>Raw!BQ85</f>
        <v>0.5</v>
      </c>
      <c r="VK84">
        <f>(Raw!C85)/((Raw!CC85)^(1/2))</f>
        <v>1471.9186062921217</v>
      </c>
      <c r="VL84">
        <f>Raw!BZ85</f>
        <v>1197.3469388485</v>
      </c>
      <c r="VM84">
        <f>MIN(Raw!BL86/150,0.6)</f>
        <v>0.12878031737192866</v>
      </c>
      <c r="VO84">
        <f>(Raw!C85)/((Raw!CC85)^(1/2))</f>
        <v>1471.9186062921217</v>
      </c>
      <c r="VP84">
        <f>Raw!BZ85</f>
        <v>1197.3469388485</v>
      </c>
      <c r="VQ84">
        <f>MIN(Raw!BN86/50,0.6)</f>
        <v>0.1087703237437712</v>
      </c>
      <c r="VS84">
        <f>(Raw!C85)/((Raw!CC85)^(1/2))</f>
        <v>1471.9186062921217</v>
      </c>
      <c r="VT84">
        <f>Raw!BZ85</f>
        <v>1197.3469388485</v>
      </c>
      <c r="VU84">
        <f>(LOG10(Raw!AS86)-LOG10(MIN(Raw!AS$3:AS$200)) + 0.1)/10</f>
        <v>0.70569198615460893</v>
      </c>
      <c r="VW84">
        <f>Raw!CB85</f>
        <v>-16.270800000000001</v>
      </c>
      <c r="VX84">
        <f>IF(ABS((Raw!BR85)-(Raw!CJ85))=343.0818,16.89,ABS((Raw!BR85)-(Raw!CJ85)))</f>
        <v>5.9153331029269793</v>
      </c>
      <c r="VY84">
        <f>(LOG10(Raw!C86)-LOG10(MIN(Raw!C$3:C$200)))/2</f>
        <v>0.26400412994505396</v>
      </c>
      <c r="WN84">
        <f t="shared" si="132"/>
        <v>16400</v>
      </c>
      <c r="WO84">
        <f t="shared" si="111"/>
        <v>0.51710317068571077</v>
      </c>
      <c r="WQ84">
        <f>Raw!BP85</f>
        <v>3.32E-2</v>
      </c>
      <c r="WR84">
        <f>Raw!BZ85</f>
        <v>1197.3469388485</v>
      </c>
      <c r="WT84">
        <f>Raw!N85</f>
        <v>12.005956274803101</v>
      </c>
      <c r="WU84">
        <f>Raw!CP85</f>
        <v>11.3618205857698</v>
      </c>
      <c r="WV84">
        <f t="shared" si="112"/>
        <v>-0.6441356890333001</v>
      </c>
      <c r="WX84">
        <f>Raw!C85</f>
        <v>5394.1348769809501</v>
      </c>
      <c r="WY84">
        <f>Raw!BP85</f>
        <v>3.32E-2</v>
      </c>
      <c r="WZ84">
        <f>((LOG10(Raw!CC86))+ABS(LOG10(MIN(Raw!CC$3:$CC283)))+0.3)/5</f>
        <v>0.62540920340094674</v>
      </c>
      <c r="XD84">
        <f t="shared" si="133"/>
        <v>16400</v>
      </c>
      <c r="XE84">
        <f t="shared" si="113"/>
        <v>5.9010003295903495E-2</v>
      </c>
      <c r="XG84">
        <f>(Raw!C85)/((Raw!CC85)^(1/2))</f>
        <v>1471.9186062921217</v>
      </c>
      <c r="XH84">
        <f>Raw!BP85</f>
        <v>3.32E-2</v>
      </c>
      <c r="XL84">
        <f t="shared" si="134"/>
        <v>16400</v>
      </c>
      <c r="XM84">
        <f t="shared" si="114"/>
        <v>0.30961274919345522</v>
      </c>
      <c r="XR84">
        <f>Raw!CB85</f>
        <v>-16.270800000000001</v>
      </c>
      <c r="XS84">
        <f>IF(ABS((Raw!BR85)-(Raw!CJ85))=343.0818,16.89,(Raw!BR85)-(Raw!CJ85))</f>
        <v>-5.9153331029269793</v>
      </c>
      <c r="XT84">
        <f>(LOG10(Raw!C86)-LOG10(MIN(Raw!C$3:C$200)))/2</f>
        <v>0.26400412994505396</v>
      </c>
      <c r="XW84">
        <f t="shared" si="135"/>
        <v>16400</v>
      </c>
      <c r="XX84">
        <f t="shared" si="115"/>
        <v>1.3050583651373562</v>
      </c>
      <c r="YC84">
        <v>5394.1348769809501</v>
      </c>
      <c r="YD84">
        <f>Raw!CC85</f>
        <v>13.43</v>
      </c>
      <c r="YE84">
        <f>((LOG10(Raw!CC86))+ABS(LOG10(MIN(Raw!CC$3:$CC283)))+0.3)/5</f>
        <v>0.62540920340094674</v>
      </c>
      <c r="YF84">
        <v>3089.2403065625499</v>
      </c>
      <c r="YG84">
        <v>50.362443016913701</v>
      </c>
      <c r="YH84">
        <v>1.3962286054478701</v>
      </c>
      <c r="YI84">
        <v>5.3236660189706402E-2</v>
      </c>
      <c r="YJ84">
        <v>2.1256743850981098E-3</v>
      </c>
      <c r="YT84">
        <v>5394.1348769809501</v>
      </c>
      <c r="YU84">
        <v>13.43</v>
      </c>
      <c r="YV84" s="79">
        <v>5.4615015808715598E-7</v>
      </c>
      <c r="ZE84">
        <v>1756.8577084523999</v>
      </c>
      <c r="ZF84">
        <v>8.2864257067756797E-3</v>
      </c>
      <c r="ZK84">
        <f t="shared" si="136"/>
        <v>16420</v>
      </c>
      <c r="ZL84" s="81">
        <f t="shared" si="116"/>
        <v>15257.727072245605</v>
      </c>
    </row>
    <row r="85" spans="1:688">
      <c r="A85" s="37">
        <f>Raw!CC86*1000</f>
        <v>13430</v>
      </c>
      <c r="B85" s="37">
        <f>Raw!N86</f>
        <v>42.5388446397968</v>
      </c>
      <c r="C85" s="37">
        <f>Raw!O86</f>
        <v>0.23280851992066701</v>
      </c>
      <c r="E85" s="37">
        <f>(Raw!C86)/((Raw!CC86*1000)^(1/2))</f>
        <v>9.3922408084654574</v>
      </c>
      <c r="F85" s="37">
        <f>Raw!N86</f>
        <v>42.5388446397968</v>
      </c>
      <c r="G85" s="37">
        <f>Raw!O86</f>
        <v>0.23280851992066701</v>
      </c>
      <c r="I85" s="37">
        <f>(Raw!C86)/((Raw!CC86*1000)^(1/3))</f>
        <v>45.791185552813047</v>
      </c>
      <c r="J85" s="37">
        <f>Raw!N86</f>
        <v>42.5388446397968</v>
      </c>
      <c r="K85" s="37">
        <f>Raw!O86</f>
        <v>0.23280851992066701</v>
      </c>
      <c r="M85" s="39">
        <f>Raw!CC86*1000</f>
        <v>13430</v>
      </c>
      <c r="N85" s="39">
        <f>1/(Raw!R86)</f>
        <v>74.472727272727269</v>
      </c>
      <c r="O85" s="39">
        <f>IF(1/(Raw!R86-Raw!S86)-1/(Raw!R86+Raw!S86)&gt;0,1/(Raw!R86-Raw!S86)-1/(Raw!R86+Raw!S86),2)</f>
        <v>11.282785668691432</v>
      </c>
      <c r="Q85" s="39">
        <f>(Raw!C86)/((Raw!CC86*1000)^(1/2))</f>
        <v>9.3922408084654574</v>
      </c>
      <c r="R85" s="39">
        <f>1/(Raw!R86)</f>
        <v>74.472727272727269</v>
      </c>
      <c r="S85" s="39">
        <f>IF(1/(Raw!R86-Raw!S86)-1/(Raw!R86+Raw!S86)&gt;0,1/(Raw!R86-Raw!S86)-1/(Raw!R86+Raw!S86),2)</f>
        <v>11.282785668691432</v>
      </c>
      <c r="U85" s="39">
        <f>(Raw!C86)/((Raw!CC86*1000)^(1/3))</f>
        <v>45.791185552813047</v>
      </c>
      <c r="V85" s="39">
        <f>1/(Raw!R86)</f>
        <v>74.472727272727269</v>
      </c>
      <c r="W85" s="39">
        <f>IF(1/(Raw!R86-Raw!S86)-1/(Raw!R86+Raw!S86)&gt;0,1/(Raw!R86-Raw!S86)-1/(Raw!R86+Raw!S86),2)</f>
        <v>11.282785668691432</v>
      </c>
      <c r="Y85" s="41">
        <f>Raw!CC86*1000</f>
        <v>13430</v>
      </c>
      <c r="Z85" s="41">
        <f>1/(Raw!AB86)</f>
        <v>51.2</v>
      </c>
      <c r="AA85" s="41">
        <f>IF(1/(Raw!AB86-Raw!AC86)-1/(Raw!AB86+Raw!AC86)&gt;0,1/(Raw!AB86-Raw!AC86)-1/(Raw!AB86+Raw!AC86),5)</f>
        <v>5</v>
      </c>
      <c r="AC85" s="41">
        <f>(Raw!C86)/((Raw!CC86*1000)^(1/2))</f>
        <v>9.3922408084654574</v>
      </c>
      <c r="AD85" s="41">
        <f>1/(Raw!AB86)</f>
        <v>51.2</v>
      </c>
      <c r="AE85" s="41">
        <f>IF(1/(Raw!AB86-Raw!AC86)-1/(Raw!AB86+Raw!AC86)&gt;0,1/(Raw!AB86-Raw!AC86)-1/(Raw!AB86+Raw!AC86),5)</f>
        <v>5</v>
      </c>
      <c r="AG85" s="41">
        <f>(Raw!C86)/((Raw!CC86*1000)^(1/3))</f>
        <v>45.791185552813047</v>
      </c>
      <c r="AH85" s="41">
        <f>1/(Raw!AB86)</f>
        <v>51.2</v>
      </c>
      <c r="AI85" s="41">
        <f>IF(1/(Raw!AB86-Raw!AC86)-1/(Raw!AB86+Raw!AC86)&gt;0,1/(Raw!AB86-Raw!AC86)-1/(Raw!AB86+Raw!AC86),5)</f>
        <v>5</v>
      </c>
      <c r="AK85" s="43">
        <f>Raw!CC86*1000</f>
        <v>13430</v>
      </c>
      <c r="AL85" s="43">
        <f>Raw!BL86</f>
        <v>19.317047605789298</v>
      </c>
      <c r="AM85" s="43">
        <f>Raw!BM86</f>
        <v>12.0195663790248</v>
      </c>
      <c r="AO85" s="43">
        <f>(Raw!C86)/((Raw!CC86*1000)^(1/2))</f>
        <v>9.3922408084654574</v>
      </c>
      <c r="AP85" s="43">
        <f>Raw!BL86</f>
        <v>19.317047605789298</v>
      </c>
      <c r="AQ85" s="43">
        <f>Raw!BM86</f>
        <v>12.0195663790248</v>
      </c>
      <c r="AS85" s="43">
        <f>(Raw!C86)/((Raw!CC86*1000)^(1/3))</f>
        <v>45.791185552813047</v>
      </c>
      <c r="AT85" s="43">
        <f>Raw!BL86</f>
        <v>19.317047605789298</v>
      </c>
      <c r="AU85" s="43">
        <f>Raw!BM86</f>
        <v>12.0195663790248</v>
      </c>
      <c r="AW85" s="21">
        <f>Raw!CC86*1000</f>
        <v>13430</v>
      </c>
      <c r="AX85" s="21">
        <f>Raw!BN86</f>
        <v>5.4385161871885597</v>
      </c>
      <c r="AY85" s="21">
        <f>Raw!BO86</f>
        <v>0.110690088565637</v>
      </c>
      <c r="BA85" s="21">
        <f>(Raw!C86)/((Raw!CC86*1000)^(1/2))</f>
        <v>9.3922408084654574</v>
      </c>
      <c r="BB85" s="21">
        <f>Raw!BN86</f>
        <v>5.4385161871885597</v>
      </c>
      <c r="BC85" s="21">
        <f>Raw!BO86</f>
        <v>0.110690088565637</v>
      </c>
      <c r="BE85" s="21">
        <f>(Raw!C86)/((Raw!CC86*1000)^(1/3))</f>
        <v>45.791185552813047</v>
      </c>
      <c r="BF85" s="21">
        <f>Raw!BN86</f>
        <v>5.4385161871885597</v>
      </c>
      <c r="BG85" s="21">
        <f>Raw!BO86</f>
        <v>0.110690088565637</v>
      </c>
      <c r="BI85" s="46">
        <f>Raw!C86</f>
        <v>1088.4468461245399</v>
      </c>
      <c r="BJ85" s="46">
        <f>(Raw!C86)/(Raw!CG86)</f>
        <v>0.25218879659975435</v>
      </c>
      <c r="BK85" s="46"/>
      <c r="BM85" s="47">
        <f>Raw!CC86*1000</f>
        <v>13430</v>
      </c>
      <c r="BN85" s="47">
        <f>(Raw!C86)/(Raw!CG86)</f>
        <v>0.25218879659975435</v>
      </c>
      <c r="BO85" s="47"/>
      <c r="BQ85" s="46">
        <f>(Raw!C86)/((Raw!CC86*1000)^(1/2))</f>
        <v>9.3922408084654574</v>
      </c>
      <c r="BR85" s="47">
        <f>(Raw!C86)/(Raw!CG86)</f>
        <v>0.25218879659975435</v>
      </c>
      <c r="BS85" s="47"/>
      <c r="BU85" s="49">
        <f>(Raw!C86)/((Raw!CC86*1000)^(1/3))</f>
        <v>45.791185552813047</v>
      </c>
      <c r="BV85" s="49">
        <f>(Raw!C86)/(Raw!CG86)</f>
        <v>0.25218879659975435</v>
      </c>
      <c r="BW85" s="49"/>
      <c r="BY85" s="51">
        <f>Raw!C86</f>
        <v>1088.4468461245399</v>
      </c>
      <c r="BZ85" s="51">
        <f>Raw!BS86</f>
        <v>0.36499999999999999</v>
      </c>
      <c r="CA85" s="51"/>
      <c r="CG85" s="55"/>
      <c r="CH85" s="55" t="e">
        <f t="shared" si="137"/>
        <v>#N/A</v>
      </c>
      <c r="CI85" s="55" t="e">
        <f>CI3</f>
        <v>#N/A</v>
      </c>
      <c r="CK85" s="55"/>
      <c r="CL85" s="55" t="e">
        <f t="shared" si="138"/>
        <v>#N/A</v>
      </c>
      <c r="CM85" s="55" t="e">
        <f>CM3</f>
        <v>#N/A</v>
      </c>
      <c r="CO85" s="57"/>
      <c r="CP85" s="57" t="e">
        <f t="shared" si="139"/>
        <v>#N/A</v>
      </c>
      <c r="CQ85" s="57" t="e">
        <f>CQ3</f>
        <v>#N/A</v>
      </c>
      <c r="CS85" s="57"/>
      <c r="CT85" s="57" t="e">
        <f t="shared" si="140"/>
        <v>#N/A</v>
      </c>
      <c r="CU85" s="57" t="e">
        <f>CU3</f>
        <v>#N/A</v>
      </c>
      <c r="CW85" s="57"/>
      <c r="CX85" s="57" t="e">
        <f t="shared" si="141"/>
        <v>#N/A</v>
      </c>
      <c r="CY85" s="57" t="e">
        <f>CY3</f>
        <v>#N/A</v>
      </c>
      <c r="DA85" s="57"/>
      <c r="DB85" s="57" t="e">
        <f t="shared" si="142"/>
        <v>#N/A</v>
      </c>
      <c r="DC85" s="57" t="e">
        <f>DC3</f>
        <v>#N/A</v>
      </c>
      <c r="DE85" s="57"/>
      <c r="DF85" s="57" t="e">
        <f t="shared" si="143"/>
        <v>#N/A</v>
      </c>
      <c r="DG85" s="57" t="e">
        <f>DG3</f>
        <v>#N/A</v>
      </c>
      <c r="DI85" s="59">
        <f t="shared" si="117"/>
        <v>12460</v>
      </c>
      <c r="DJ85" s="59">
        <f t="shared" si="99"/>
        <v>10.240608480171765</v>
      </c>
      <c r="DL85" s="25">
        <f t="shared" si="118"/>
        <v>12460</v>
      </c>
      <c r="DM85" s="25">
        <f t="shared" si="100"/>
        <v>11.584732274489889</v>
      </c>
      <c r="DO85" s="39">
        <f t="shared" si="101"/>
        <v>13430</v>
      </c>
      <c r="DP85" s="39">
        <f t="shared" si="102"/>
        <v>74.472727272727269</v>
      </c>
      <c r="DQ85" s="39">
        <f t="shared" si="103"/>
        <v>11.282785668691432</v>
      </c>
      <c r="DS85" s="39">
        <f t="shared" si="104"/>
        <v>9.3922408084654574</v>
      </c>
      <c r="DT85" s="39">
        <f t="shared" si="105"/>
        <v>74.472727272727269</v>
      </c>
      <c r="DU85" s="39">
        <f t="shared" si="106"/>
        <v>11.282785668691432</v>
      </c>
      <c r="DW85" s="39">
        <f t="shared" si="107"/>
        <v>45.791185552813047</v>
      </c>
      <c r="DX85" s="39">
        <f t="shared" si="108"/>
        <v>74.472727272727269</v>
      </c>
      <c r="DY85" s="39">
        <f t="shared" si="109"/>
        <v>11.282785668691432</v>
      </c>
      <c r="EA85" s="61">
        <f>Raw!N86</f>
        <v>42.5388446397968</v>
      </c>
      <c r="EB85" s="61">
        <f>Raw!O86</f>
        <v>0.23280851992066701</v>
      </c>
      <c r="EC85" s="61">
        <f>1/Raw!R86</f>
        <v>74.472727272727269</v>
      </c>
      <c r="ED85" s="61">
        <f>1/(Raw!R86-Raw!S86)-1/(Raw!R86+Raw!S86)</f>
        <v>11.282785668691432</v>
      </c>
      <c r="EF85" s="62">
        <f>Raw!N86</f>
        <v>42.5388446397968</v>
      </c>
      <c r="EG85" s="61">
        <f>Raw!O86</f>
        <v>0.23280851992066701</v>
      </c>
      <c r="EH85" s="61">
        <f>1/Raw!AB86</f>
        <v>51.2</v>
      </c>
      <c r="EI85" s="61">
        <f>1/(Raw!AB86-Raw!AC86)-1/(Raw!AB86+Raw!AC86)</f>
        <v>0</v>
      </c>
      <c r="EK85" s="37">
        <f>Raw!CB86</f>
        <v>-54.719000000000001</v>
      </c>
      <c r="EL85" s="72">
        <f>(Raw!C86)/(Raw!CG86)</f>
        <v>0.25218879659975435</v>
      </c>
      <c r="EN85" s="37">
        <f>Raw!BS86</f>
        <v>0.36499999999999999</v>
      </c>
      <c r="EO85" s="72">
        <f>(Raw!C86)/(Raw!CG86)</f>
        <v>0.25218879659975435</v>
      </c>
      <c r="EQ85" s="64">
        <f>(Raw!C86)/((Raw!CC86*1000)^(1/3))</f>
        <v>45.791185552813047</v>
      </c>
      <c r="ER85" s="64">
        <f>Raw!BZ86</f>
        <v>959.06168270111095</v>
      </c>
      <c r="ET85" s="64">
        <f>Raw!BN86</f>
        <v>5.4385161871885597</v>
      </c>
      <c r="EU85" s="64">
        <f>Raw!BZ86</f>
        <v>959.06168270111095</v>
      </c>
      <c r="EW85" s="66">
        <f>Raw!AI86</f>
        <v>1.1602944223757099</v>
      </c>
      <c r="EX85" s="66">
        <f>Raw!BZ86</f>
        <v>959.06168270111095</v>
      </c>
      <c r="EZ85" s="73">
        <f>Raw!AI86</f>
        <v>1.1602944223757099</v>
      </c>
      <c r="FA85" s="66">
        <f>Raw!F86</f>
        <v>0.934526595949568</v>
      </c>
      <c r="FB85" s="66">
        <f>Raw!G86</f>
        <v>0.17904651541703201</v>
      </c>
      <c r="FD85" s="66">
        <f>(Raw!C86)/((Raw!CC86*1000)^(1/3))</f>
        <v>45.791185552813047</v>
      </c>
      <c r="FE85" s="66">
        <f>(Raw!BZ86)*(Raw!AI86)</f>
        <v>1112.7939211523619</v>
      </c>
      <c r="FG85" s="59">
        <f>Raw!CJ86</f>
        <v>85.722034382083095</v>
      </c>
      <c r="FH85" s="59">
        <f>Raw!BR86</f>
        <v>89.63</v>
      </c>
      <c r="FJ85" s="25">
        <f>Raw!CB86</f>
        <v>-54.719000000000001</v>
      </c>
      <c r="FK85" s="25">
        <f>(Raw!BR86)-(Raw!CJ86)</f>
        <v>3.9079656179169007</v>
      </c>
      <c r="FM85" s="68" t="str">
        <f t="shared" si="119"/>
        <v xml:space="preserve"> </v>
      </c>
      <c r="FN85" s="68">
        <f>(Raw!C86)/((Raw!CC86*1000)^(1/3))</f>
        <v>45.791185552813047</v>
      </c>
      <c r="FO85" s="68">
        <f>(10^($FM$2*Raw!CB86))*(Raw!D86)</f>
        <v>1.412047074231118</v>
      </c>
      <c r="FP85" s="68">
        <f>(10^($FM$2*Raw!CB86))*(Raw!E86)</f>
        <v>0.23919058312020533</v>
      </c>
      <c r="FR85" s="68" t="str">
        <f t="shared" si="120"/>
        <v xml:space="preserve"> </v>
      </c>
      <c r="FS85" s="74">
        <f>(Raw!C86)/((Raw!CC86*1000)^(1/3))</f>
        <v>45.791185552813047</v>
      </c>
      <c r="FT85" s="68">
        <f>(10^($FR$2*Raw!CB86))*(Raw!F86)</f>
        <v>2.5063483697858944</v>
      </c>
      <c r="FU85" s="68">
        <f>(10^($FR$2*Raw!CB86))*(Raw!G86)</f>
        <v>0.48019279919513419</v>
      </c>
      <c r="FW85" s="68" t="str">
        <f t="shared" si="121"/>
        <v xml:space="preserve"> </v>
      </c>
      <c r="FX85" s="74">
        <f>(Raw!C86)/((Raw!CC86*1000)^(1/3))</f>
        <v>45.791185552813047</v>
      </c>
      <c r="FY85" s="74">
        <f>(10^($FW$2*Raw!CB86))*(Raw!BJ86)</f>
        <v>113.62030753291113</v>
      </c>
      <c r="FZ85" s="74">
        <f>(10^($FW$2*Raw!CB86))*(Raw!BK86)</f>
        <v>15.494246435621097</v>
      </c>
      <c r="GB85" s="68" t="str">
        <f t="shared" si="122"/>
        <v xml:space="preserve"> </v>
      </c>
      <c r="GC85" s="74">
        <f>IF(  ( (10^($FR$2*Raw!CB86))*(Raw!BM86) )/( (10^($FR$2*Raw!CB86))*(Raw!BL86))&lt;0.9,(Raw!C86)/((Raw!CC86*1000)^(1/3)) )</f>
        <v>45.791185552813047</v>
      </c>
      <c r="GD85" s="74">
        <f>IF(  ( (10^($FR$2*Raw!CB86))*(Raw!BM86) )/( (10^($FR$2*Raw!CB86))*(Raw!BL86))&lt;0.9, (10^($GB$2*Raw!CB86))*(Raw!BL86) )</f>
        <v>34.011756416346877</v>
      </c>
      <c r="GE85" s="74">
        <f>IF( ( (10^($FR$2*Raw!CB86))*(Raw!BM86) )/( (10^($FR$2*Raw!CB86))*(Raw!BL86))&lt;0.9, (10^($FR$2*Raw!CB86))*(Raw!BM86) )</f>
        <v>32.235808729437025</v>
      </c>
      <c r="GG85" s="68" t="str">
        <f t="shared" si="123"/>
        <v xml:space="preserve"> </v>
      </c>
      <c r="GH85" s="74">
        <f>IF( ( (10^($GG$2*Raw!CB86))*(Raw!BO86) )/( (10^($GG$2*Raw!CB86))*(Raw!BN86))&lt;0.5,(Raw!C86)/((Raw!CC86*1000)^(1/3)))</f>
        <v>45.791185552813047</v>
      </c>
      <c r="GI85" s="74">
        <f>IF( ( (10^($GG$2*Raw!CB86))*(Raw!BO86) )/( (10^($GG$2*Raw!CB86))*(Raw!BN86))&lt;0.5,(10^($GG$2*Raw!CB86))*(Raw!BN86))</f>
        <v>13.220545509973332</v>
      </c>
      <c r="GJ85" s="74">
        <f>IF( ( (10^($GG$2*Raw!CB86))*(Raw!BO86) )/( (10^($GG$2*Raw!CB86))*(Raw!BN86))&lt;0.5,(10^($GG$2*Raw!CB86))*(Raw!BO86))</f>
        <v>0.26907768645283353</v>
      </c>
      <c r="GL85">
        <f>(Raw!C86)/((Raw!CC86*1000)^(1/3))</f>
        <v>45.791185552813047</v>
      </c>
      <c r="GM85" s="75">
        <f>Raw!U86</f>
        <v>5.18798828125E-2</v>
      </c>
      <c r="GN85" s="75">
        <f>(LOG(Raw!CC86)+5)/25</f>
        <v>0.2451230405067486</v>
      </c>
      <c r="GO85">
        <f>(Raw!C86)/((Raw!CC86*1000)^(1/3))</f>
        <v>45.791185552813047</v>
      </c>
      <c r="GP85" s="75">
        <f>Raw!W86</f>
        <v>7.87353515625E-2</v>
      </c>
      <c r="GR85">
        <f>(Raw!C86)/((Raw!CC86*1000)^(1/3))</f>
        <v>45.791185552813047</v>
      </c>
      <c r="GS85" s="75">
        <f>Raw!AE86</f>
        <v>0.126953125</v>
      </c>
      <c r="GU85">
        <f>(Raw!C86)/((Raw!CC86*1000)^(1/3))</f>
        <v>45.791185552813047</v>
      </c>
      <c r="GV85" s="75">
        <f>Raw!AG86</f>
        <v>0.185546875</v>
      </c>
      <c r="GX85">
        <f>(Raw!C86)/((Raw!CC86*1000)^(1/3))</f>
        <v>45.791185552813047</v>
      </c>
      <c r="GY85">
        <f>Raw!BQ86</f>
        <v>3.5</v>
      </c>
      <c r="HA85">
        <f>Raw!C86</f>
        <v>1088.4468461245399</v>
      </c>
      <c r="HB85" s="75">
        <f>Raw!U86</f>
        <v>5.18798828125E-2</v>
      </c>
      <c r="HC85" s="4"/>
      <c r="HD85">
        <f>Raw!C86</f>
        <v>1088.4468461245399</v>
      </c>
      <c r="HE85" s="75">
        <f>Raw!W86</f>
        <v>7.87353515625E-2</v>
      </c>
      <c r="HG85">
        <f>Raw!C86</f>
        <v>1088.4468461245399</v>
      </c>
      <c r="HH85" s="75">
        <f>Raw!AE86</f>
        <v>0.126953125</v>
      </c>
      <c r="HJ85">
        <f>Raw!C86</f>
        <v>1088.4468461245399</v>
      </c>
      <c r="HK85" s="75">
        <f>Raw!AG86</f>
        <v>0.185546875</v>
      </c>
      <c r="HM85">
        <f>Raw!C86</f>
        <v>1088.4468461245399</v>
      </c>
      <c r="HN85">
        <f>Raw!BQ86</f>
        <v>3.5</v>
      </c>
      <c r="HP85">
        <f>Raw!CC86*1000</f>
        <v>13430</v>
      </c>
      <c r="HQ85">
        <f>Raw!N86</f>
        <v>42.5388446397968</v>
      </c>
      <c r="HR85">
        <f>MIN(ABS(Raw!CB86)/100,0.3)</f>
        <v>0.3</v>
      </c>
      <c r="HS85" t="str">
        <f>IF( Raw!CB86&gt;0,"@rgb(255,0,0)","@rgb(0,128,255)" )</f>
        <v>@rgb(0,128,255)</v>
      </c>
      <c r="HU85" t="str">
        <f t="shared" si="124"/>
        <v xml:space="preserve"> </v>
      </c>
      <c r="HV85">
        <f>IF(Raw!CC86&gt;7,(Raw!C86)/((Raw!CC86*1000)^(1/3)))</f>
        <v>45.791185552813047</v>
      </c>
      <c r="HW85">
        <f>IF(Raw!CC86&gt;7,(10^($FM$2*Raw!CB86))*(Raw!D86))</f>
        <v>1.412047074231118</v>
      </c>
      <c r="HX85">
        <f>IF(Raw!CC86&gt;7,(10^($HU$2*Raw!CB86))*(Raw!E86))</f>
        <v>0.15292962640276742</v>
      </c>
      <c r="IA85">
        <f>IF(Raw!CC86&gt;7,(Raw!C86)/((Raw!CC86*1000)^(1/3)))</f>
        <v>45.791185552813047</v>
      </c>
      <c r="IB85">
        <f>IF(Raw!CC86&gt;7,(10^($HZ$2*Raw!CB86))*(Raw!F86))</f>
        <v>1.604486899975341</v>
      </c>
      <c r="IC85">
        <f>IF(Raw!CC86&gt;7,(10^($HZ$2*Raw!CB86))*(Raw!G86))</f>
        <v>0.3074046150403662</v>
      </c>
      <c r="IF85">
        <f>IF(Raw!CC86&gt;7,(Raw!C86)/((Raw!CC86*1000)^(1/3)))</f>
        <v>45.791185552813047</v>
      </c>
      <c r="IG85">
        <f>IF(Raw!CC86&gt;7,(10^($IE$2*Raw!CB86))*(Raw!BJ86))</f>
        <v>25.114373017734863</v>
      </c>
      <c r="IH85">
        <f>IF(Raw!CC86&gt;7,(10^($IE$2*Raw!CB86))*(Raw!BK86))</f>
        <v>3.4248128091026562</v>
      </c>
      <c r="IJ85" t="str">
        <f t="shared" si="125"/>
        <v xml:space="preserve"> </v>
      </c>
      <c r="IK85">
        <f>IF(Raw!CC86&gt;7,(Raw!C86)/((Raw!CC86*1000)^(1/3)))</f>
        <v>45.791185552813047</v>
      </c>
      <c r="IL85">
        <f>IF(Raw!CC86&gt;7,(10^($IJ$2*Raw!CB86))*(Raw!BL86))</f>
        <v>35.58999279699902</v>
      </c>
      <c r="IM85">
        <f>IF(Raw!CC86&gt;7,(10^($IJ$2*Raw!CB86))*(Raw!BM86))</f>
        <v>22.145013543598665</v>
      </c>
      <c r="IO85" t="str">
        <f t="shared" si="126"/>
        <v xml:space="preserve"> </v>
      </c>
      <c r="IP85">
        <f>IF(Raw!CC86&gt;7,(Raw!C86)/((Raw!CC86*1000)^(1/3)))</f>
        <v>45.791185552813047</v>
      </c>
      <c r="IQ85">
        <f>IF(Raw!CC86&gt;7,(10^($IO$2*Raw!CB86))*(Raw!BN86))</f>
        <v>18.908249987179509</v>
      </c>
      <c r="IR85">
        <f>IF(Raw!CC86&gt;7,(10^($IO$2*Raw!CB86))*(Raw!BO86))</f>
        <v>0.38483950284683405</v>
      </c>
      <c r="IT85" s="68" t="str">
        <f t="shared" si="127"/>
        <v xml:space="preserve"> </v>
      </c>
      <c r="IU85" s="68" t="b">
        <f>IF(Raw!CC86&lt;3.5,(Raw!C86)/((Raw!CC86*1000)^(1/3)))</f>
        <v>0</v>
      </c>
      <c r="IV85" s="68" t="b">
        <f>IF(Raw!CC86&lt;3.5,(10^($IT$2*Raw!CB86))*(Raw!D86))</f>
        <v>0</v>
      </c>
      <c r="IW85" s="68" t="b">
        <f>IF(Raw!CC86&lt;3.5,(10^($IT$2*Raw!CB86))*(Raw!E86))</f>
        <v>0</v>
      </c>
      <c r="IY85" s="68" t="str">
        <f t="shared" si="128"/>
        <v xml:space="preserve"> </v>
      </c>
      <c r="IZ85" s="74" t="b">
        <f>IF(Raw!CC86&lt;3.5,(Raw!C86)/((Raw!CC86*1000)^(1/3)))</f>
        <v>0</v>
      </c>
      <c r="JA85" s="68" t="b">
        <f>IF(Raw!CC86&lt;3.5,(10^($IY$2*Raw!CB86))*(Raw!F86))</f>
        <v>0</v>
      </c>
      <c r="JB85" s="68" t="b">
        <f>IF(Raw!CC86&lt;3.5,(10^($IY$2*Raw!CB86))*(Raw!G86))</f>
        <v>0</v>
      </c>
      <c r="JD85" s="68" t="str">
        <f t="shared" si="129"/>
        <v xml:space="preserve"> </v>
      </c>
      <c r="JE85" s="74" t="b">
        <f>IF(Raw!CC86&lt;3.5,(Raw!C86)/((Raw!CC86*1000)^(1/3)))</f>
        <v>0</v>
      </c>
      <c r="JF85" s="74" t="b">
        <f>IF(Raw!CC86&lt;3.5,(10^($JD$2*Raw!CB86))*(Raw!BJ86))</f>
        <v>0</v>
      </c>
      <c r="JG85" s="74" t="b">
        <f>IF(Raw!CC86&lt;3.5,(10^($JD$2*Raw!CB86))*(Raw!BK86))</f>
        <v>0</v>
      </c>
      <c r="JI85" s="68" t="str">
        <f t="shared" si="130"/>
        <v xml:space="preserve"> </v>
      </c>
      <c r="JJ85" s="74" t="b">
        <f>IF( AND( Raw!CC86&lt;3.5, ( (10^($JI$2*Raw!CB86))*(Raw!BM86) )/( (10^($JI$2*Raw!CB86))*(Raw!BL86))&lt;0.9 ),(Raw!C86)/((Raw!CC86*1000)^(1/3)) )</f>
        <v>0</v>
      </c>
      <c r="JK85" s="74" t="b">
        <f>IF( AND( Raw!CC86&lt;3.5, ( (10^($JI$2*Raw!CB86))*(Raw!BM86) )/( (10^($JI$2*Raw!CB86))*(Raw!BL86))&lt;0.9 ), (10^($JI$2*Raw!CB86))*(Raw!BL86) )</f>
        <v>0</v>
      </c>
      <c r="JL85" s="74" t="b">
        <f>IF( AND( Raw!CC86&lt;3.5, ( (10^($JI$2*Raw!CB86))*(Raw!BM86) )/( (10^($JI$2*Raw!CB86))*(Raw!BL86))&lt;0.9 ), (10^($JI$2*Raw!CB86))*(Raw!BM86) )</f>
        <v>0</v>
      </c>
      <c r="JN85" s="68" t="str">
        <f t="shared" si="131"/>
        <v xml:space="preserve"> </v>
      </c>
      <c r="JO85" s="74" t="b">
        <f>IF( AND( Raw!CC86&lt;3.5, ( (10^($JN$2*Raw!CB86))*(Raw!BO86) )/( (10^($JN$2*Raw!CB86))*(Raw!BN86))&lt;0.5 ),(Raw!C86)/((Raw!CC86*1000)^(1/3)))</f>
        <v>0</v>
      </c>
      <c r="JP85" s="74" t="b">
        <f>IF( AND( Raw!CC86&lt;3.5, ( (10^($JN$2*Raw!CB86))*(Raw!BO86) )/( (10^($JN$2*Raw!CB86))*(Raw!BN86))&lt;0.5 ),(10^($JN$2*Raw!CB86))*(Raw!BN86))</f>
        <v>0</v>
      </c>
      <c r="JQ85" s="74" t="b">
        <f>IF( AND( Raw!CC86&lt;3.5, ( (10^($JN$2*Raw!CB86))*(Raw!BO86) )/( (10^($JN$2*Raw!CB86))*(Raw!BN86))&lt;0.5 ),(10^($JN$2*Raw!CB86))*(Raw!BO86))</f>
        <v>0</v>
      </c>
      <c r="KQ85">
        <f>Raw!CC86*1000</f>
        <v>13430</v>
      </c>
      <c r="KR85">
        <f>Raw!N86</f>
        <v>42.5388446397968</v>
      </c>
      <c r="KS85">
        <f>(1/ABS(Raw!BL86))*2</f>
        <v>0.10353549055812246</v>
      </c>
      <c r="KU85">
        <f>Raw!CC86*1000</f>
        <v>13430</v>
      </c>
      <c r="KV85">
        <f>Raw!N86</f>
        <v>42.5388446397968</v>
      </c>
      <c r="KW85">
        <f>MIN(1/ABS(Raw!BN86)/2,0.8)</f>
        <v>9.193684137188804E-2</v>
      </c>
      <c r="KY85">
        <f>Raw!CC86*1000</f>
        <v>13430</v>
      </c>
      <c r="KZ85">
        <f>Raw!CP86</f>
        <v>34.9545373473997</v>
      </c>
      <c r="LA85">
        <f t="shared" si="110"/>
        <v>42.5388446397968</v>
      </c>
      <c r="NJ85" s="76"/>
      <c r="NV85" s="76"/>
      <c r="OH85" s="76"/>
      <c r="OT85" s="76"/>
      <c r="PF85" s="76"/>
      <c r="PR85" s="76"/>
      <c r="QD85" s="76"/>
      <c r="QP85" s="76"/>
      <c r="RB85" s="76"/>
      <c r="RN85" s="76"/>
      <c r="RZ85" s="76"/>
      <c r="SL85" s="76"/>
      <c r="SX85" s="76"/>
      <c r="TJ85" s="76"/>
      <c r="TV85" s="76"/>
      <c r="UF85" t="b">
        <f>IF(Raw!CC86&lt;3.5,Raw!C86)</f>
        <v>0</v>
      </c>
      <c r="UK85">
        <f>IF(Raw!CC86&gt;7,Raw!C86)</f>
        <v>1088.4468461245399</v>
      </c>
      <c r="UP85">
        <f>Raw!C86</f>
        <v>1088.4468461245399</v>
      </c>
      <c r="UU85" t="str">
        <f t="shared" si="144"/>
        <v xml:space="preserve"> </v>
      </c>
      <c r="UV85">
        <f>IF(AND(Raw!BL86&lt;$UU$3,Raw!BL86&gt;$UU$4),(Raw!C86)/((Raw!CC86*1000)^(1/3)))</f>
        <v>45.791185552813047</v>
      </c>
      <c r="UW85">
        <f>IF(AND(Raw!BL86&lt;$UU$3,Raw!BL86&gt;$UU$4),(10^($UU$2*Raw!CB86))*(Raw!D86))</f>
        <v>1.412047074231118</v>
      </c>
      <c r="UX85">
        <f>IF(AND(Raw!BL86&lt;$UU$3,Raw!BL86&gt;$UU$4),(10^($FM$2*Raw!CB86))*(Raw!E86))</f>
        <v>0.23919058312020533</v>
      </c>
      <c r="UZ85">
        <f>Raw!C86</f>
        <v>1088.4468461245399</v>
      </c>
      <c r="VA85">
        <f>((LOG10(Raw!CC87))+ABS(LOG10(MIN(Raw!CC$3:$CC284)))+0.3)/5</f>
        <v>0.62540920340094674</v>
      </c>
      <c r="VB85">
        <f>Raw!BQ86</f>
        <v>3.5</v>
      </c>
      <c r="VE85">
        <f>(Raw!C86)/((Raw!CC86)^(1/2))</f>
        <v>297.00873287532113</v>
      </c>
      <c r="VF85">
        <f>((LOG10(Raw!CC87))+ABS(LOG10(MIN(Raw!CC$3:$CC284)))+0.3)/5</f>
        <v>0.62540920340094674</v>
      </c>
      <c r="VG85">
        <f>Raw!BQ86</f>
        <v>3.5</v>
      </c>
      <c r="VK85">
        <f>(Raw!C86)/((Raw!CC86)^(1/2))</f>
        <v>297.00873287532113</v>
      </c>
      <c r="VL85">
        <f>Raw!BZ86</f>
        <v>959.06168270111095</v>
      </c>
      <c r="VM85">
        <f>MIN(Raw!BL87/150,0.6)</f>
        <v>0.10560028660709066</v>
      </c>
      <c r="VO85">
        <f>(Raw!C86)/((Raw!CC86)^(1/2))</f>
        <v>297.00873287532113</v>
      </c>
      <c r="VP85">
        <f>Raw!BZ86</f>
        <v>959.06168270111095</v>
      </c>
      <c r="VQ85">
        <f>MIN(Raw!BN87/50,0.6)</f>
        <v>9.2805007057687003E-2</v>
      </c>
      <c r="VS85">
        <f>(Raw!C86)/((Raw!CC86)^(1/2))</f>
        <v>297.00873287532113</v>
      </c>
      <c r="VT85">
        <f>Raw!BZ86</f>
        <v>959.06168270111095</v>
      </c>
      <c r="VU85">
        <f>(LOG10(Raw!AS87)-LOG10(MIN(Raw!AS$3:AS$200)) + 0.1)/10</f>
        <v>0.24390204788222233</v>
      </c>
      <c r="VW85">
        <f>Raw!CB86</f>
        <v>-54.719000000000001</v>
      </c>
      <c r="VX85">
        <f>IF(ABS((Raw!BR86)-(Raw!CJ86))=343.0818,16.89,ABS((Raw!BR86)-(Raw!CJ86)))</f>
        <v>3.9079656179169007</v>
      </c>
      <c r="VY85">
        <f>(LOG10(Raw!C87)-LOG10(MIN(Raw!C$3:C$200)))/2</f>
        <v>0.8019830086387949</v>
      </c>
      <c r="WN85">
        <f t="shared" si="132"/>
        <v>16600</v>
      </c>
      <c r="WO85">
        <f t="shared" si="111"/>
        <v>0.51675549572548929</v>
      </c>
      <c r="WQ85">
        <f>Raw!BP86</f>
        <v>0.01</v>
      </c>
      <c r="WR85">
        <f>Raw!BZ86</f>
        <v>959.06168270111095</v>
      </c>
      <c r="WT85">
        <f>Raw!N86</f>
        <v>42.5388446397968</v>
      </c>
      <c r="WU85">
        <f>Raw!CP86</f>
        <v>34.9545373473997</v>
      </c>
      <c r="WV85">
        <f t="shared" si="112"/>
        <v>-7.5843072923970993</v>
      </c>
      <c r="WX85">
        <f>Raw!C86</f>
        <v>1088.4468461245399</v>
      </c>
      <c r="WY85">
        <f>Raw!BP86</f>
        <v>0.01</v>
      </c>
      <c r="WZ85">
        <f>((LOG10(Raw!CC87))+ABS(LOG10(MIN(Raw!CC$3:$CC284)))+0.3)/5</f>
        <v>0.62540920340094674</v>
      </c>
      <c r="XD85">
        <f t="shared" si="133"/>
        <v>16600</v>
      </c>
      <c r="XE85">
        <f t="shared" si="113"/>
        <v>5.9010002454929877E-2</v>
      </c>
      <c r="XG85">
        <f>(Raw!C86)/((Raw!CC86)^(1/2))</f>
        <v>297.00873287532113</v>
      </c>
      <c r="XH85">
        <f>Raw!BP86</f>
        <v>0.01</v>
      </c>
      <c r="XL85">
        <f t="shared" si="134"/>
        <v>16600</v>
      </c>
      <c r="XM85">
        <f t="shared" si="114"/>
        <v>0.30953658700361819</v>
      </c>
      <c r="XR85">
        <f>Raw!CB86</f>
        <v>-54.719000000000001</v>
      </c>
      <c r="XS85">
        <f>IF(ABS((Raw!BR86)-(Raw!CJ86))=343.0818,16.89,(Raw!BR86)-(Raw!CJ86))</f>
        <v>3.9079656179169007</v>
      </c>
      <c r="XT85">
        <f>(LOG10(Raw!C87)-LOG10(MIN(Raw!C$3:C$200)))/2</f>
        <v>0.8019830086387949</v>
      </c>
      <c r="XW85">
        <f t="shared" si="135"/>
        <v>16600</v>
      </c>
      <c r="XX85">
        <f t="shared" si="115"/>
        <v>1.2946691117851483</v>
      </c>
      <c r="YC85">
        <v>1088.4468461245399</v>
      </c>
      <c r="YD85">
        <f>Raw!CC86</f>
        <v>13.43</v>
      </c>
      <c r="YE85">
        <f>((LOG10(Raw!CC87))+ABS(LOG10(MIN(Raw!CC$3:$CC284)))+0.3)/5</f>
        <v>0.62540920340094674</v>
      </c>
      <c r="YF85">
        <v>2.6453577725346501E-2</v>
      </c>
      <c r="YG85">
        <v>9.5679896286698807E-3</v>
      </c>
      <c r="YH85">
        <v>3.6455735283110898E-3</v>
      </c>
      <c r="YI85">
        <v>1.3454985415317E-3</v>
      </c>
      <c r="YJ85">
        <v>3.97889107365089E-4</v>
      </c>
      <c r="YT85">
        <v>1088.4468461245399</v>
      </c>
      <c r="YU85">
        <v>13.43</v>
      </c>
      <c r="YV85" s="79">
        <v>3.8012202556023302E-7</v>
      </c>
      <c r="ZE85">
        <v>2659.5787371501201</v>
      </c>
      <c r="ZF85">
        <v>2.2554765148949199E-3</v>
      </c>
      <c r="ZK85">
        <f t="shared" si="136"/>
        <v>16620</v>
      </c>
      <c r="ZL85" s="81">
        <f t="shared" si="116"/>
        <v>15318.611282982976</v>
      </c>
    </row>
    <row r="86" spans="1:688">
      <c r="A86" s="37">
        <f>Raw!CC87*1000</f>
        <v>13430</v>
      </c>
      <c r="B86" s="37">
        <f>Raw!N87</f>
        <v>10.474734804190501</v>
      </c>
      <c r="C86" s="37">
        <f>Raw!O87</f>
        <v>1.0715003516364701</v>
      </c>
      <c r="E86" s="37">
        <f>(Raw!C87)/((Raw!CC87*1000)^(1/2))</f>
        <v>111.87343585933608</v>
      </c>
      <c r="F86" s="37">
        <f>Raw!N87</f>
        <v>10.474734804190501</v>
      </c>
      <c r="G86" s="37">
        <f>Raw!O87</f>
        <v>1.0715003516364701</v>
      </c>
      <c r="I86" s="37">
        <f>(Raw!C87)/((Raw!CC87*1000)^(1/3))</f>
        <v>545.43078316819413</v>
      </c>
      <c r="J86" s="37">
        <f>Raw!N87</f>
        <v>10.474734804190501</v>
      </c>
      <c r="K86" s="37">
        <f>Raw!O87</f>
        <v>1.0715003516364701</v>
      </c>
      <c r="M86" s="39">
        <f>Raw!CC87*1000</f>
        <v>13430</v>
      </c>
      <c r="N86" s="39">
        <f>1/(Raw!R87)</f>
        <v>9.295886524822695</v>
      </c>
      <c r="O86" s="39">
        <f>IF(1/(Raw!R87-Raw!S87)-1/(Raw!R87+Raw!S87)&gt;0,1/(Raw!R87-Raw!S87)-1/(Raw!R87+Raw!S87),2)</f>
        <v>1.5597248350996296E-2</v>
      </c>
      <c r="Q86" s="39">
        <f>(Raw!C87)/((Raw!CC87*1000)^(1/2))</f>
        <v>111.87343585933608</v>
      </c>
      <c r="R86" s="39">
        <f>1/(Raw!R87)</f>
        <v>9.295886524822695</v>
      </c>
      <c r="S86" s="39">
        <f>IF(1/(Raw!R87-Raw!S87)-1/(Raw!R87+Raw!S87)&gt;0,1/(Raw!R87-Raw!S87)-1/(Raw!R87+Raw!S87),2)</f>
        <v>1.5597248350996296E-2</v>
      </c>
      <c r="U86" s="39">
        <f>(Raw!C87)/((Raw!CC87*1000)^(1/3))</f>
        <v>545.43078316819413</v>
      </c>
      <c r="V86" s="39">
        <f>1/(Raw!R87)</f>
        <v>9.295886524822695</v>
      </c>
      <c r="W86" s="39">
        <f>IF(1/(Raw!R87-Raw!S87)-1/(Raw!R87+Raw!S87)&gt;0,1/(Raw!R87-Raw!S87)-1/(Raw!R87+Raw!S87),2)</f>
        <v>1.5597248350996296E-2</v>
      </c>
      <c r="Y86" s="41">
        <f>Raw!CC87*1000</f>
        <v>13430</v>
      </c>
      <c r="Z86" s="41">
        <f>1/(Raw!AB87)</f>
        <v>10.24</v>
      </c>
      <c r="AA86" s="41">
        <f>IF(1/(Raw!AB87-Raw!AC87)-1/(Raw!AB87+Raw!AC87)&gt;0,1/(Raw!AB87-Raw!AC87)-1/(Raw!AB87+Raw!AC87),5)</f>
        <v>0.66090465994003367</v>
      </c>
      <c r="AC86" s="41">
        <f>(Raw!C87)/((Raw!CC87*1000)^(1/2))</f>
        <v>111.87343585933608</v>
      </c>
      <c r="AD86" s="41">
        <f>1/(Raw!AB87)</f>
        <v>10.24</v>
      </c>
      <c r="AE86" s="41">
        <f>IF(1/(Raw!AB87-Raw!AC87)-1/(Raw!AB87+Raw!AC87)&gt;0,1/(Raw!AB87-Raw!AC87)-1/(Raw!AB87+Raw!AC87),5)</f>
        <v>0.66090465994003367</v>
      </c>
      <c r="AG86" s="41">
        <f>(Raw!C87)/((Raw!CC87*1000)^(1/3))</f>
        <v>545.43078316819413</v>
      </c>
      <c r="AH86" s="41">
        <f>1/(Raw!AB87)</f>
        <v>10.24</v>
      </c>
      <c r="AI86" s="41">
        <f>IF(1/(Raw!AB87-Raw!AC87)-1/(Raw!AB87+Raw!AC87)&gt;0,1/(Raw!AB87-Raw!AC87)-1/(Raw!AB87+Raw!AC87),5)</f>
        <v>0.66090465994003367</v>
      </c>
      <c r="AK86" s="43">
        <f>Raw!CC87*1000</f>
        <v>13430</v>
      </c>
      <c r="AL86" s="43">
        <f>Raw!BL87</f>
        <v>15.8400429910636</v>
      </c>
      <c r="AM86" s="43">
        <f>Raw!BM87</f>
        <v>10.514033292059301</v>
      </c>
      <c r="AO86" s="43">
        <f>(Raw!C87)/((Raw!CC87*1000)^(1/2))</f>
        <v>111.87343585933608</v>
      </c>
      <c r="AP86" s="43">
        <f>Raw!BL87</f>
        <v>15.8400429910636</v>
      </c>
      <c r="AQ86" s="43">
        <f>Raw!BM87</f>
        <v>10.514033292059301</v>
      </c>
      <c r="AS86" s="43">
        <f>(Raw!C87)/((Raw!CC87*1000)^(1/3))</f>
        <v>545.43078316819413</v>
      </c>
      <c r="AT86" s="43">
        <f>Raw!BL87</f>
        <v>15.8400429910636</v>
      </c>
      <c r="AU86" s="43">
        <f>Raw!BM87</f>
        <v>10.514033292059301</v>
      </c>
      <c r="AW86" s="21">
        <f>Raw!CC87*1000</f>
        <v>13430</v>
      </c>
      <c r="AX86" s="21">
        <f>Raw!BN87</f>
        <v>4.6402503528843502</v>
      </c>
      <c r="AY86" s="21">
        <f>Raw!BO87</f>
        <v>0.70617385547651901</v>
      </c>
      <c r="BA86" s="21">
        <f>(Raw!C87)/((Raw!CC87*1000)^(1/2))</f>
        <v>111.87343585933608</v>
      </c>
      <c r="BB86" s="21">
        <f>Raw!BN87</f>
        <v>4.6402503528843502</v>
      </c>
      <c r="BC86" s="21">
        <f>Raw!BO87</f>
        <v>0.70617385547651901</v>
      </c>
      <c r="BE86" s="21">
        <f>(Raw!C87)/((Raw!CC87*1000)^(1/3))</f>
        <v>545.43078316819413</v>
      </c>
      <c r="BF86" s="21">
        <f>Raw!BN87</f>
        <v>4.6402503528843502</v>
      </c>
      <c r="BG86" s="21">
        <f>Raw!BO87</f>
        <v>0.70617385547651901</v>
      </c>
      <c r="BI86" s="46">
        <f>Raw!C87</f>
        <v>12964.7749572666</v>
      </c>
      <c r="BJ86" s="46">
        <f>(Raw!C87)/(Raw!CG87)</f>
        <v>0.29669035098326241</v>
      </c>
      <c r="BK86" s="46"/>
      <c r="BM86" s="47">
        <f>Raw!CC87*1000</f>
        <v>13430</v>
      </c>
      <c r="BN86" s="47">
        <f>(Raw!C87)/(Raw!CG87)</f>
        <v>0.29669035098326241</v>
      </c>
      <c r="BO86" s="47"/>
      <c r="BQ86" s="46">
        <f>(Raw!C87)/((Raw!CC87*1000)^(1/2))</f>
        <v>111.87343585933608</v>
      </c>
      <c r="BR86" s="47">
        <f>(Raw!C87)/(Raw!CG87)</f>
        <v>0.29669035098326241</v>
      </c>
      <c r="BS86" s="47"/>
      <c r="BU86" s="49">
        <f>(Raw!C87)/((Raw!CC87*1000)^(1/3))</f>
        <v>545.43078316819413</v>
      </c>
      <c r="BV86" s="49">
        <f>(Raw!C87)/(Raw!CG87)</f>
        <v>0.29669035098326241</v>
      </c>
      <c r="BW86" s="49"/>
      <c r="BY86" s="51">
        <f>Raw!C87</f>
        <v>12964.7749572666</v>
      </c>
      <c r="BZ86" s="51">
        <f>Raw!BS87</f>
        <v>0.35899999999999999</v>
      </c>
      <c r="CA86" s="51"/>
      <c r="CG86" s="55"/>
      <c r="CH86" s="55" t="e">
        <f t="shared" si="137"/>
        <v>#N/A</v>
      </c>
      <c r="CI86" s="55" t="e">
        <f>CI3</f>
        <v>#N/A</v>
      </c>
      <c r="CK86" s="55"/>
      <c r="CL86" s="55" t="e">
        <f t="shared" si="138"/>
        <v>#N/A</v>
      </c>
      <c r="CM86" s="55" t="e">
        <f>CM3</f>
        <v>#N/A</v>
      </c>
      <c r="CO86" s="57"/>
      <c r="CP86" s="57" t="e">
        <f t="shared" si="139"/>
        <v>#N/A</v>
      </c>
      <c r="CQ86" s="57" t="e">
        <f>CQ3</f>
        <v>#N/A</v>
      </c>
      <c r="CS86" s="57"/>
      <c r="CT86" s="57" t="e">
        <f t="shared" si="140"/>
        <v>#N/A</v>
      </c>
      <c r="CU86" s="57" t="e">
        <f>CU3</f>
        <v>#N/A</v>
      </c>
      <c r="CW86" s="57"/>
      <c r="CX86" s="57" t="e">
        <f t="shared" si="141"/>
        <v>#N/A</v>
      </c>
      <c r="CY86" s="57" t="e">
        <f>CY3</f>
        <v>#N/A</v>
      </c>
      <c r="DA86" s="57"/>
      <c r="DB86" s="57" t="e">
        <f t="shared" si="142"/>
        <v>#N/A</v>
      </c>
      <c r="DC86" s="57" t="e">
        <f>DC3</f>
        <v>#N/A</v>
      </c>
      <c r="DE86" s="57"/>
      <c r="DF86" s="57" t="e">
        <f t="shared" si="143"/>
        <v>#N/A</v>
      </c>
      <c r="DG86" s="57" t="e">
        <f>DG3</f>
        <v>#N/A</v>
      </c>
      <c r="DI86" s="59">
        <f t="shared" si="117"/>
        <v>12610</v>
      </c>
      <c r="DJ86" s="59">
        <f t="shared" si="99"/>
        <v>10.277364597731973</v>
      </c>
      <c r="DL86" s="25">
        <f t="shared" si="118"/>
        <v>12610</v>
      </c>
      <c r="DM86" s="25">
        <f t="shared" si="100"/>
        <v>11.61826629127162</v>
      </c>
      <c r="DO86" s="39">
        <f t="shared" si="101"/>
        <v>13430</v>
      </c>
      <c r="DP86" s="39">
        <f t="shared" si="102"/>
        <v>9.295886524822695</v>
      </c>
      <c r="DQ86" s="39">
        <f t="shared" si="103"/>
        <v>1.5597248350996296E-2</v>
      </c>
      <c r="DS86" s="39">
        <f t="shared" si="104"/>
        <v>111.87343585933608</v>
      </c>
      <c r="DT86" s="39">
        <f t="shared" si="105"/>
        <v>9.295886524822695</v>
      </c>
      <c r="DU86" s="39">
        <f t="shared" si="106"/>
        <v>1.5597248350996296E-2</v>
      </c>
      <c r="DW86" s="39">
        <f t="shared" si="107"/>
        <v>545.43078316819413</v>
      </c>
      <c r="DX86" s="39">
        <f t="shared" si="108"/>
        <v>9.295886524822695</v>
      </c>
      <c r="DY86" s="39">
        <f t="shared" si="109"/>
        <v>1.5597248350996296E-2</v>
      </c>
      <c r="EA86" s="61">
        <f>Raw!N87</f>
        <v>10.474734804190501</v>
      </c>
      <c r="EB86" s="61">
        <f>Raw!O87</f>
        <v>1.0715003516364701</v>
      </c>
      <c r="EC86" s="61">
        <f>1/Raw!R87</f>
        <v>9.295886524822695</v>
      </c>
      <c r="ED86" s="61">
        <f>1/(Raw!R87-Raw!S87)-1/(Raw!R87+Raw!S87)</f>
        <v>1.5597248350996296E-2</v>
      </c>
      <c r="EF86" s="62">
        <f>Raw!N87</f>
        <v>10.474734804190501</v>
      </c>
      <c r="EG86" s="61">
        <f>Raw!O87</f>
        <v>1.0715003516364701</v>
      </c>
      <c r="EH86" s="61">
        <f>1/Raw!AB87</f>
        <v>10.24</v>
      </c>
      <c r="EI86" s="61">
        <f>1/(Raw!AB87-Raw!AC87)-1/(Raw!AB87+Raw!AC87)</f>
        <v>0.66090465994003367</v>
      </c>
      <c r="EK86" s="37">
        <f>Raw!CB87</f>
        <v>-6.9329999999999998</v>
      </c>
      <c r="EL86" s="72">
        <f>(Raw!C87)/(Raw!CG87)</f>
        <v>0.29669035098326241</v>
      </c>
      <c r="EN86" s="37">
        <f>Raw!BS87</f>
        <v>0.35899999999999999</v>
      </c>
      <c r="EO86" s="72">
        <f>(Raw!C87)/(Raw!CG87)</f>
        <v>0.29669035098326241</v>
      </c>
      <c r="EQ86" s="64">
        <f>(Raw!C87)/((Raw!CC87*1000)^(1/3))</f>
        <v>545.43078316819413</v>
      </c>
      <c r="ER86" s="64">
        <f>Raw!BZ87</f>
        <v>3683.4693880081199</v>
      </c>
      <c r="ET86" s="64">
        <f>Raw!BN87</f>
        <v>4.6402503528843502</v>
      </c>
      <c r="EU86" s="64">
        <f>Raw!BZ87</f>
        <v>3683.4693880081199</v>
      </c>
      <c r="EW86" s="66">
        <f>Raw!AI87</f>
        <v>1.2335698765077699E-3</v>
      </c>
      <c r="EX86" s="66">
        <f>Raw!BZ87</f>
        <v>3683.4693880081199</v>
      </c>
      <c r="EZ86" s="73">
        <f>Raw!AI87</f>
        <v>1.2335698765077699E-3</v>
      </c>
      <c r="FA86" s="66">
        <f>Raw!F87</f>
        <v>6.4998666020617102E-2</v>
      </c>
      <c r="FB86" s="66">
        <f>Raw!G87</f>
        <v>1.8765423618320801E-2</v>
      </c>
      <c r="FD86" s="66">
        <f>(Raw!C87)/((Raw!CC87*1000)^(1/3))</f>
        <v>545.43078316819413</v>
      </c>
      <c r="FE86" s="66">
        <f>(Raw!BZ87)*(Raw!AI87)</f>
        <v>4.5438168780853276</v>
      </c>
      <c r="FG86" s="59">
        <f>Raw!CJ87</f>
        <v>178.09110203632099</v>
      </c>
      <c r="FH86" s="59">
        <f>Raw!BR87</f>
        <v>184.87100000000001</v>
      </c>
      <c r="FJ86" s="25">
        <f>Raw!CB87</f>
        <v>-6.9329999999999998</v>
      </c>
      <c r="FK86" s="25">
        <f>(Raw!BR87)-(Raw!CJ87)</f>
        <v>6.7798979636790193</v>
      </c>
      <c r="FM86" s="68" t="str">
        <f t="shared" si="119"/>
        <v xml:space="preserve"> </v>
      </c>
      <c r="FN86" s="68">
        <f>(Raw!C87)/((Raw!CC87*1000)^(1/3))</f>
        <v>545.43078316819413</v>
      </c>
      <c r="FO86" s="68">
        <f>(10^($FM$2*Raw!CB87))*(Raw!D87)</f>
        <v>5.0690631860471395E-2</v>
      </c>
      <c r="FP86" s="68">
        <f>(10^($FM$2*Raw!CB87))*(Raw!E87)</f>
        <v>1.0626880015542595E-2</v>
      </c>
      <c r="FR86" s="68" t="str">
        <f t="shared" si="120"/>
        <v xml:space="preserve"> </v>
      </c>
      <c r="FS86" s="74">
        <f>(Raw!C87)/((Raw!CC87*1000)^(1/3))</f>
        <v>545.43078316819413</v>
      </c>
      <c r="FT86" s="68">
        <f>(10^($FR$2*Raw!CB87))*(Raw!F87)</f>
        <v>7.3652896991199673E-2</v>
      </c>
      <c r="FU86" s="68">
        <f>(10^($FR$2*Raw!CB87))*(Raw!G87)</f>
        <v>2.1263941206393477E-2</v>
      </c>
      <c r="FW86" s="68" t="str">
        <f t="shared" si="121"/>
        <v xml:space="preserve"> </v>
      </c>
      <c r="FX86" s="74">
        <f>(Raw!C87)/((Raw!CC87*1000)^(1/3))</f>
        <v>545.43078316819413</v>
      </c>
      <c r="FY86" s="74">
        <f>(10^($FW$2*Raw!CB87))*(Raw!BJ87)</f>
        <v>0.41104761369502607</v>
      </c>
      <c r="FZ86" s="74">
        <f>(10^($FW$2*Raw!CB87))*(Raw!BK87)</f>
        <v>0.28422559393546781</v>
      </c>
      <c r="GB86" s="68" t="str">
        <f t="shared" si="122"/>
        <v xml:space="preserve"> </v>
      </c>
      <c r="GC86" s="74">
        <f>IF(  ( (10^($FR$2*Raw!CB87))*(Raw!BM87) )/( (10^($FR$2*Raw!CB87))*(Raw!BL87))&lt;0.9,(Raw!C87)/((Raw!CC87*1000)^(1/3)) )</f>
        <v>545.43078316819413</v>
      </c>
      <c r="GD86" s="74">
        <f>IF(  ( (10^($FR$2*Raw!CB87))*(Raw!BM87) )/( (10^($FR$2*Raw!CB87))*(Raw!BL87))&lt;0.9, (10^($GB$2*Raw!CB87))*(Raw!BL87) )</f>
        <v>17.017099020081798</v>
      </c>
      <c r="GE86" s="74">
        <f>IF( ( (10^($FR$2*Raw!CB87))*(Raw!BM87) )/( (10^($FR$2*Raw!CB87))*(Raw!BL87))&lt;0.9, (10^($FR$2*Raw!CB87))*(Raw!BM87) )</f>
        <v>11.913921599198009</v>
      </c>
      <c r="GG86" s="68" t="str">
        <f t="shared" si="123"/>
        <v xml:space="preserve"> </v>
      </c>
      <c r="GH86" s="74">
        <f>IF( ( (10^($GG$2*Raw!CB87))*(Raw!BO87) )/( (10^($GG$2*Raw!CB87))*(Raw!BN87))&lt;0.5,(Raw!C87)/((Raw!CC87*1000)^(1/3)))</f>
        <v>545.43078316819413</v>
      </c>
      <c r="GI86" s="74">
        <f>IF( ( (10^($GG$2*Raw!CB87))*(Raw!BO87) )/( (10^($GG$2*Raw!CB87))*(Raw!BN87))&lt;0.5,(10^($GG$2*Raw!CB87))*(Raw!BN87))</f>
        <v>5.1930088465636173</v>
      </c>
      <c r="GJ86" s="74">
        <f>IF( ( (10^($GG$2*Raw!CB87))*(Raw!BO87) )/( (10^($GG$2*Raw!CB87))*(Raw!BN87))&lt;0.5,(10^($GG$2*Raw!CB87))*(Raw!BO87))</f>
        <v>0.79029509182021018</v>
      </c>
      <c r="GL86">
        <f>(Raw!C87)/((Raw!CC87*1000)^(1/3))</f>
        <v>545.43078316819413</v>
      </c>
      <c r="GM86" s="75">
        <f>Raw!U87</f>
        <v>0.1080322265625</v>
      </c>
      <c r="GN86" s="75">
        <f>(LOG(Raw!CC87)+5)/25</f>
        <v>0.2451230405067486</v>
      </c>
      <c r="GO86">
        <f>(Raw!C87)/((Raw!CC87*1000)^(1/3))</f>
        <v>545.43078316819413</v>
      </c>
      <c r="GP86" s="75">
        <f>Raw!W87</f>
        <v>0.10955810546875</v>
      </c>
      <c r="GR86">
        <f>(Raw!C87)/((Raw!CC87*1000)^(1/3))</f>
        <v>545.43078316819413</v>
      </c>
      <c r="GS86" s="75">
        <f>Raw!AE87</f>
        <v>0.126953125</v>
      </c>
      <c r="GU86">
        <f>(Raw!C87)/((Raw!CC87*1000)^(1/3))</f>
        <v>545.43078316819413</v>
      </c>
      <c r="GV86" s="75">
        <f>Raw!AG87</f>
        <v>0.1611328125</v>
      </c>
      <c r="GX86">
        <f>(Raw!C87)/((Raw!CC87*1000)^(1/3))</f>
        <v>545.43078316819413</v>
      </c>
      <c r="GY86">
        <f>Raw!BQ87</f>
        <v>0.66</v>
      </c>
      <c r="HA86">
        <f>Raw!C87</f>
        <v>12964.7749572666</v>
      </c>
      <c r="HB86" s="75">
        <f>Raw!U87</f>
        <v>0.1080322265625</v>
      </c>
      <c r="HC86" s="4"/>
      <c r="HD86">
        <f>Raw!C87</f>
        <v>12964.7749572666</v>
      </c>
      <c r="HE86" s="75">
        <f>Raw!W87</f>
        <v>0.10955810546875</v>
      </c>
      <c r="HG86">
        <f>Raw!C87</f>
        <v>12964.7749572666</v>
      </c>
      <c r="HH86" s="75">
        <f>Raw!AE87</f>
        <v>0.126953125</v>
      </c>
      <c r="HJ86">
        <f>Raw!C87</f>
        <v>12964.7749572666</v>
      </c>
      <c r="HK86" s="75">
        <f>Raw!AG87</f>
        <v>0.1611328125</v>
      </c>
      <c r="HM86">
        <f>Raw!C87</f>
        <v>12964.7749572666</v>
      </c>
      <c r="HN86">
        <f>Raw!BQ87</f>
        <v>0.66</v>
      </c>
      <c r="HP86">
        <f>Raw!CC87*1000</f>
        <v>13430</v>
      </c>
      <c r="HQ86">
        <f>Raw!N87</f>
        <v>10.474734804190501</v>
      </c>
      <c r="HR86">
        <f>MIN(ABS(Raw!CB87)/100,0.3)</f>
        <v>6.9330000000000003E-2</v>
      </c>
      <c r="HS86" t="str">
        <f>IF( Raw!CB87&gt;0,"@rgb(255,0,0)","@rgb(0,128,255)" )</f>
        <v>@rgb(0,128,255)</v>
      </c>
      <c r="HU86" t="str">
        <f t="shared" si="124"/>
        <v xml:space="preserve"> </v>
      </c>
      <c r="HV86">
        <f>IF(Raw!CC87&gt;7,(Raw!C87)/((Raw!CC87*1000)^(1/3)))</f>
        <v>545.43078316819413</v>
      </c>
      <c r="HW86">
        <f>IF(Raw!CC87&gt;7,(10^($FM$2*Raw!CB87))*(Raw!D87))</f>
        <v>5.0690631860471395E-2</v>
      </c>
      <c r="HX86">
        <f>IF(Raw!CC87&gt;7,(10^($HU$2*Raw!CB87))*(Raw!E87))</f>
        <v>1.0041385192231998E-2</v>
      </c>
      <c r="IA86">
        <f>IF(Raw!CC87&gt;7,(Raw!C87)/((Raw!CC87*1000)^(1/3)))</f>
        <v>545.43078316819413</v>
      </c>
      <c r="IB86">
        <f>IF(Raw!CC87&gt;7,(10^($HZ$2*Raw!CB87))*(Raw!F87))</f>
        <v>6.9606053924715736E-2</v>
      </c>
      <c r="IC86">
        <f>IF(Raw!CC87&gt;7,(10^($HZ$2*Raw!CB87))*(Raw!G87))</f>
        <v>2.0095598390937112E-2</v>
      </c>
      <c r="IF86">
        <f>IF(Raw!CC87&gt;7,(Raw!C87)/((Raw!CC87*1000)^(1/3)))</f>
        <v>545.43078316819413</v>
      </c>
      <c r="IG86">
        <f>IF(Raw!CC87&gt;7,(10^($IE$2*Raw!CB87))*(Raw!BJ87))</f>
        <v>0.33949610128797997</v>
      </c>
      <c r="IH86">
        <f>IF(Raw!CC87&gt;7,(10^($IE$2*Raw!CB87))*(Raw!BK87))</f>
        <v>0.23475013067207467</v>
      </c>
      <c r="IJ86" t="str">
        <f t="shared" si="125"/>
        <v xml:space="preserve"> </v>
      </c>
      <c r="IK86">
        <f>IF(Raw!CC87&gt;7,(Raw!C87)/((Raw!CC87*1000)^(1/3)))</f>
        <v>545.43078316819413</v>
      </c>
      <c r="IL86">
        <f>IF(Raw!CC87&gt;7,(10^($IJ$2*Raw!CB87))*(Raw!BL87))</f>
        <v>17.115177438353367</v>
      </c>
      <c r="IM86">
        <f>IF(Raw!CC87&gt;7,(10^($IJ$2*Raw!CB87))*(Raw!BM87))</f>
        <v>11.360420264507539</v>
      </c>
      <c r="IO86" t="str">
        <f t="shared" si="126"/>
        <v xml:space="preserve"> </v>
      </c>
      <c r="IP86">
        <f>IF(Raw!CC87&gt;7,(Raw!C87)/((Raw!CC87*1000)^(1/3)))</f>
        <v>545.43078316819413</v>
      </c>
      <c r="IQ86">
        <f>IF(Raw!CC87&gt;7,(10^($IO$2*Raw!CB87))*(Raw!BN87))</f>
        <v>5.4338642232582082</v>
      </c>
      <c r="IR86">
        <f>IF(Raw!CC87&gt;7,(10^($IO$2*Raw!CB87))*(Raw!BO87))</f>
        <v>0.82694953005907468</v>
      </c>
      <c r="IT86" s="68" t="str">
        <f t="shared" si="127"/>
        <v xml:space="preserve"> </v>
      </c>
      <c r="IU86" s="68" t="b">
        <f>IF(Raw!CC87&lt;3.5,(Raw!C87)/((Raw!CC87*1000)^(1/3)))</f>
        <v>0</v>
      </c>
      <c r="IV86" s="68" t="b">
        <f>IF(Raw!CC87&lt;3.5,(10^($IT$2*Raw!CB87))*(Raw!D87))</f>
        <v>0</v>
      </c>
      <c r="IW86" s="68" t="b">
        <f>IF(Raw!CC87&lt;3.5,(10^($IT$2*Raw!CB87))*(Raw!E87))</f>
        <v>0</v>
      </c>
      <c r="IY86" s="68" t="str">
        <f t="shared" si="128"/>
        <v xml:space="preserve"> </v>
      </c>
      <c r="IZ86" s="74" t="b">
        <f>IF(Raw!CC87&lt;3.5,(Raw!C87)/((Raw!CC87*1000)^(1/3)))</f>
        <v>0</v>
      </c>
      <c r="JA86" s="68" t="b">
        <f>IF(Raw!CC87&lt;3.5,(10^($IY$2*Raw!CB87))*(Raw!F87))</f>
        <v>0</v>
      </c>
      <c r="JB86" s="68" t="b">
        <f>IF(Raw!CC87&lt;3.5,(10^($IY$2*Raw!CB87))*(Raw!G87))</f>
        <v>0</v>
      </c>
      <c r="JD86" s="68" t="str">
        <f t="shared" si="129"/>
        <v xml:space="preserve"> </v>
      </c>
      <c r="JE86" s="74" t="b">
        <f>IF(Raw!CC87&lt;3.5,(Raw!C87)/((Raw!CC87*1000)^(1/3)))</f>
        <v>0</v>
      </c>
      <c r="JF86" s="74" t="b">
        <f>IF(Raw!CC87&lt;3.5,(10^($JD$2*Raw!CB87))*(Raw!BJ87))</f>
        <v>0</v>
      </c>
      <c r="JG86" s="74" t="b">
        <f>IF(Raw!CC87&lt;3.5,(10^($JD$2*Raw!CB87))*(Raw!BK87))</f>
        <v>0</v>
      </c>
      <c r="JI86" s="68" t="str">
        <f t="shared" si="130"/>
        <v xml:space="preserve"> </v>
      </c>
      <c r="JJ86" s="74" t="b">
        <f>IF( AND( Raw!CC87&lt;3.5, ( (10^($JI$2*Raw!CB87))*(Raw!BM87) )/( (10^($JI$2*Raw!CB87))*(Raw!BL87))&lt;0.9 ),(Raw!C87)/((Raw!CC87*1000)^(1/3)) )</f>
        <v>0</v>
      </c>
      <c r="JK86" s="74" t="b">
        <f>IF( AND( Raw!CC87&lt;3.5, ( (10^($JI$2*Raw!CB87))*(Raw!BM87) )/( (10^($JI$2*Raw!CB87))*(Raw!BL87))&lt;0.9 ), (10^($JI$2*Raw!CB87))*(Raw!BL87) )</f>
        <v>0</v>
      </c>
      <c r="JL86" s="74" t="b">
        <f>IF( AND( Raw!CC87&lt;3.5, ( (10^($JI$2*Raw!CB87))*(Raw!BM87) )/( (10^($JI$2*Raw!CB87))*(Raw!BL87))&lt;0.9 ), (10^($JI$2*Raw!CB87))*(Raw!BM87) )</f>
        <v>0</v>
      </c>
      <c r="JN86" s="68" t="str">
        <f t="shared" si="131"/>
        <v xml:space="preserve"> </v>
      </c>
      <c r="JO86" s="74" t="b">
        <f>IF( AND( Raw!CC87&lt;3.5, ( (10^($JN$2*Raw!CB87))*(Raw!BO87) )/( (10^($JN$2*Raw!CB87))*(Raw!BN87))&lt;0.5 ),(Raw!C87)/((Raw!CC87*1000)^(1/3)))</f>
        <v>0</v>
      </c>
      <c r="JP86" s="74" t="b">
        <f>IF( AND( Raw!CC87&lt;3.5, ( (10^($JN$2*Raw!CB87))*(Raw!BO87) )/( (10^($JN$2*Raw!CB87))*(Raw!BN87))&lt;0.5 ),(10^($JN$2*Raw!CB87))*(Raw!BN87))</f>
        <v>0</v>
      </c>
      <c r="JQ86" s="74" t="b">
        <f>IF( AND( Raw!CC87&lt;3.5, ( (10^($JN$2*Raw!CB87))*(Raw!BO87) )/( (10^($JN$2*Raw!CB87))*(Raw!BN87))&lt;0.5 ),(10^($JN$2*Raw!CB87))*(Raw!BO87))</f>
        <v>0</v>
      </c>
      <c r="KQ86">
        <f>Raw!CC87*1000</f>
        <v>13430</v>
      </c>
      <c r="KR86">
        <f>Raw!N87</f>
        <v>10.474734804190501</v>
      </c>
      <c r="KS86">
        <f>(1/ABS(Raw!BL87))*2</f>
        <v>0.12626228357639752</v>
      </c>
      <c r="KU86">
        <f>Raw!CC87*1000</f>
        <v>13430</v>
      </c>
      <c r="KV86">
        <f>Raw!N87</f>
        <v>10.474734804190501</v>
      </c>
      <c r="KW86">
        <f>MIN(1/ABS(Raw!BN87)/2,0.8)</f>
        <v>0.10775280684784673</v>
      </c>
      <c r="KY86">
        <f>Raw!CC87*1000</f>
        <v>13430</v>
      </c>
      <c r="KZ86">
        <f>Raw!CP87</f>
        <v>10.235552487803201</v>
      </c>
      <c r="LA86">
        <f t="shared" si="110"/>
        <v>10.474734804190501</v>
      </c>
      <c r="PR86" s="76"/>
      <c r="QD86" s="76"/>
      <c r="QP86" s="76"/>
      <c r="RB86" s="76"/>
      <c r="RN86" s="76"/>
      <c r="RZ86" s="76"/>
      <c r="SL86" s="76"/>
      <c r="SX86" s="76"/>
      <c r="TJ86" s="76"/>
      <c r="TV86" s="76"/>
      <c r="UF86" t="b">
        <f>IF(Raw!CC87&lt;3.5,Raw!C87)</f>
        <v>0</v>
      </c>
      <c r="UK86">
        <f>IF(Raw!CC87&gt;7,Raw!C87)</f>
        <v>12964.7749572666</v>
      </c>
      <c r="UP86">
        <f>Raw!C87</f>
        <v>12964.7749572666</v>
      </c>
      <c r="UU86" t="str">
        <f t="shared" si="144"/>
        <v xml:space="preserve"> </v>
      </c>
      <c r="UV86">
        <f>IF(AND(Raw!BL87&lt;$UU$3,Raw!BL87&gt;$UU$4),(Raw!C87)/((Raw!CC87*1000)^(1/3)))</f>
        <v>545.43078316819413</v>
      </c>
      <c r="UW86">
        <f>IF(AND(Raw!BL87&lt;$UU$3,Raw!BL87&gt;$UU$4),(10^($UU$2*Raw!CB87))*(Raw!D87))</f>
        <v>5.0690631860471395E-2</v>
      </c>
      <c r="UX86">
        <f>IF(AND(Raw!BL87&lt;$UU$3,Raw!BL87&gt;$UU$4),(10^($FM$2*Raw!CB87))*(Raw!E87))</f>
        <v>1.0626880015542595E-2</v>
      </c>
      <c r="UZ86">
        <f>Raw!C87</f>
        <v>12964.7749572666</v>
      </c>
      <c r="VA86">
        <f>((LOG10(Raw!CC88))+ABS(LOG10(MIN(Raw!CC$3:$CC285)))+0.3)/5</f>
        <v>0.15542425094393247</v>
      </c>
      <c r="VB86">
        <f>Raw!BQ87</f>
        <v>0.66</v>
      </c>
      <c r="VE86">
        <f>(Raw!C87)/((Raw!CC87)^(1/2))</f>
        <v>3537.7486698425855</v>
      </c>
      <c r="VF86">
        <f>((LOG10(Raw!CC88))+ABS(LOG10(MIN(Raw!CC$3:$CC285)))+0.3)/5</f>
        <v>0.15542425094393247</v>
      </c>
      <c r="VG86">
        <f>Raw!BQ87</f>
        <v>0.66</v>
      </c>
      <c r="VK86">
        <f>(Raw!C87)/((Raw!CC87)^(1/2))</f>
        <v>3537.7486698425855</v>
      </c>
      <c r="VL86">
        <f>Raw!BZ87</f>
        <v>3683.4693880081199</v>
      </c>
      <c r="VM86">
        <f>MIN(Raw!BL88/150,0.6)</f>
        <v>6.3081333333333323E-2</v>
      </c>
      <c r="VO86">
        <f>(Raw!C87)/((Raw!CC87)^(1/2))</f>
        <v>3537.7486698425855</v>
      </c>
      <c r="VP86">
        <f>Raw!BZ87</f>
        <v>3683.4693880081199</v>
      </c>
      <c r="VQ86">
        <f>MIN(Raw!BN88/50,0.6)</f>
        <v>3.5900000000000001E-2</v>
      </c>
      <c r="VS86">
        <f>(Raw!C87)/((Raw!CC87)^(1/2))</f>
        <v>3537.7486698425855</v>
      </c>
      <c r="VT86">
        <f>Raw!BZ87</f>
        <v>3683.4693880081199</v>
      </c>
      <c r="VU86">
        <f>(LOG10(Raw!AS88)-LOG10(MIN(Raw!AS$3:AS$200)) + 0.1)/10</f>
        <v>0.15617802226862412</v>
      </c>
      <c r="VW86">
        <f>Raw!CB87</f>
        <v>-6.9329999999999998</v>
      </c>
      <c r="VX86">
        <f>IF(ABS((Raw!BR87)-(Raw!CJ87))=343.0818,16.89,ABS((Raw!BR87)-(Raw!CJ87)))</f>
        <v>6.7798979636790193</v>
      </c>
      <c r="VY86">
        <f>(LOG10(Raw!C88)-LOG10(MIN(Raw!C$3:C$200)))/2</f>
        <v>0.34443317189547873</v>
      </c>
      <c r="WN86">
        <f t="shared" si="132"/>
        <v>16800</v>
      </c>
      <c r="WO86">
        <f t="shared" si="111"/>
        <v>0.5164428584337315</v>
      </c>
      <c r="WQ86">
        <f>Raw!BP87</f>
        <v>6.4000000000000001E-2</v>
      </c>
      <c r="WR86">
        <f>Raw!BZ87</f>
        <v>3683.4693880081199</v>
      </c>
      <c r="WT86">
        <f>Raw!N87</f>
        <v>10.474734804190501</v>
      </c>
      <c r="WU86">
        <f>Raw!CP87</f>
        <v>10.235552487803201</v>
      </c>
      <c r="WV86">
        <f t="shared" si="112"/>
        <v>-0.23918231638729992</v>
      </c>
      <c r="WX86">
        <f>Raw!C87</f>
        <v>12964.7749572666</v>
      </c>
      <c r="WY86">
        <f>Raw!BP87</f>
        <v>6.4000000000000001E-2</v>
      </c>
      <c r="WZ86">
        <f>((LOG10(Raw!CC88))+ABS(LOG10(MIN(Raw!CC$3:$CC285)))+0.3)/5</f>
        <v>0.15542425094393247</v>
      </c>
      <c r="XD86">
        <f t="shared" si="133"/>
        <v>16800</v>
      </c>
      <c r="XE86">
        <f t="shared" si="113"/>
        <v>5.9010001828536766E-2</v>
      </c>
      <c r="XG86">
        <f>(Raw!C87)/((Raw!CC87)^(1/2))</f>
        <v>3537.7486698425855</v>
      </c>
      <c r="XH86">
        <f>Raw!BP87</f>
        <v>6.4000000000000001E-2</v>
      </c>
      <c r="XL86">
        <f t="shared" si="134"/>
        <v>16800</v>
      </c>
      <c r="XM86">
        <f t="shared" si="114"/>
        <v>0.3094680297764747</v>
      </c>
      <c r="XR86">
        <f>Raw!CB87</f>
        <v>-6.9329999999999998</v>
      </c>
      <c r="XS86">
        <f>IF(ABS((Raw!BR87)-(Raw!CJ87))=343.0818,16.89,(Raw!BR87)-(Raw!CJ87))</f>
        <v>6.7798979636790193</v>
      </c>
      <c r="XT86">
        <f>(LOG10(Raw!C88)-LOG10(MIN(Raw!C$3:C$200)))/2</f>
        <v>0.34443317189547873</v>
      </c>
      <c r="XW86">
        <f t="shared" si="135"/>
        <v>16800</v>
      </c>
      <c r="XX86">
        <f t="shared" si="115"/>
        <v>1.2847927958648593</v>
      </c>
      <c r="YC86">
        <v>12964.7749572666</v>
      </c>
      <c r="YD86">
        <f>Raw!CC87</f>
        <v>13.43</v>
      </c>
      <c r="YE86">
        <f>((LOG10(Raw!CC88))+ABS(LOG10(MIN(Raw!CC$3:$CC285)))+0.3)/5</f>
        <v>0.15542425094393247</v>
      </c>
      <c r="YF86">
        <v>10899214287403.4</v>
      </c>
      <c r="YG86">
        <v>748536369.05664098</v>
      </c>
      <c r="YH86">
        <v>203544.306889531</v>
      </c>
      <c r="YI86">
        <v>141.30411880665301</v>
      </c>
      <c r="YJ86">
        <v>0.16476504630518499</v>
      </c>
      <c r="YM86" s="10"/>
      <c r="YT86">
        <v>12964.7749572666</v>
      </c>
      <c r="YU86">
        <v>13.43</v>
      </c>
      <c r="YV86" s="79">
        <v>1.6514333090070599E-10</v>
      </c>
      <c r="ZE86">
        <v>2866.4548380860701</v>
      </c>
      <c r="ZF86">
        <v>2.1764928744945702E-2</v>
      </c>
      <c r="ZK86">
        <f t="shared" si="136"/>
        <v>16820</v>
      </c>
      <c r="ZL86" s="81">
        <f t="shared" si="116"/>
        <v>15379.005801985404</v>
      </c>
    </row>
    <row r="87" spans="1:688">
      <c r="A87" s="37">
        <f>Raw!CC88*1000</f>
        <v>60</v>
      </c>
      <c r="B87" s="37">
        <f>Raw!N88</f>
        <v>2.9306999999999999</v>
      </c>
      <c r="C87" s="37">
        <f>Raw!O88</f>
        <v>0.10108</v>
      </c>
      <c r="E87" s="37">
        <f>(Raw!C88)/((Raw!CC88*1000)^(1/2))</f>
        <v>203.51184146872475</v>
      </c>
      <c r="F87" s="37">
        <f>Raw!N88</f>
        <v>2.9306999999999999</v>
      </c>
      <c r="G87" s="37">
        <f>Raw!O88</f>
        <v>0.10108</v>
      </c>
      <c r="I87" s="37">
        <f>(Raw!C88)/((Raw!CC88*1000)^(1/3))</f>
        <v>402.66902741521164</v>
      </c>
      <c r="J87" s="37">
        <f>Raw!N88</f>
        <v>2.9306999999999999</v>
      </c>
      <c r="K87" s="37">
        <f>Raw!O88</f>
        <v>0.10108</v>
      </c>
      <c r="M87" s="39">
        <f>Raw!CC88*1000</f>
        <v>60</v>
      </c>
      <c r="N87" s="39">
        <f>1/(Raw!R88)</f>
        <v>1.3837766031051948</v>
      </c>
      <c r="O87" s="39">
        <f>IF(1/(Raw!R88-Raw!S88)-1/(Raw!R88+Raw!S88)&gt;0,1/(Raw!R88-Raw!S88)-1/(Raw!R88+Raw!S88),2)</f>
        <v>6.1646590370778576E-3</v>
      </c>
      <c r="Q87" s="39">
        <f>(Raw!C88)/((Raw!CC88*1000)^(1/2))</f>
        <v>203.51184146872475</v>
      </c>
      <c r="R87" s="39">
        <f>1/(Raw!R88)</f>
        <v>1.3837766031051948</v>
      </c>
      <c r="S87" s="39">
        <f>IF(1/(Raw!R88-Raw!S88)-1/(Raw!R88+Raw!S88)&gt;0,1/(Raw!R88-Raw!S88)-1/(Raw!R88+Raw!S88),2)</f>
        <v>6.1646590370778576E-3</v>
      </c>
      <c r="U87" s="39">
        <f>(Raw!C88)/((Raw!CC88*1000)^(1/3))</f>
        <v>402.66902741521164</v>
      </c>
      <c r="V87" s="39">
        <f>1/(Raw!R88)</f>
        <v>1.3837766031051948</v>
      </c>
      <c r="W87" s="39">
        <f>IF(1/(Raw!R88-Raw!S88)-1/(Raw!R88+Raw!S88)&gt;0,1/(Raw!R88-Raw!S88)-1/(Raw!R88+Raw!S88),2)</f>
        <v>6.1646590370778576E-3</v>
      </c>
      <c r="Y87" s="41">
        <f>Raw!CC88*1000</f>
        <v>60</v>
      </c>
      <c r="Z87" s="41">
        <f>1/(Raw!AB88)</f>
        <v>1.3473638825637639</v>
      </c>
      <c r="AA87" s="41">
        <f>IF(1/(Raw!AB88-Raw!AC88)-1/(Raw!AB88+Raw!AC88)&gt;0,1/(Raw!AB88-Raw!AC88)-1/(Raw!AB88+Raw!AC88),5)</f>
        <v>9.7818290872976554E-2</v>
      </c>
      <c r="AC87" s="41">
        <f>(Raw!C88)/((Raw!CC88*1000)^(1/2))</f>
        <v>203.51184146872475</v>
      </c>
      <c r="AD87" s="41">
        <f>1/(Raw!AB88)</f>
        <v>1.3473638825637639</v>
      </c>
      <c r="AE87" s="41">
        <f>IF(1/(Raw!AB88-Raw!AC88)-1/(Raw!AB88+Raw!AC88)&gt;0,1/(Raw!AB88-Raw!AC88)-1/(Raw!AB88+Raw!AC88),5)</f>
        <v>9.7818290872976554E-2</v>
      </c>
      <c r="AG87" s="41">
        <f>(Raw!C88)/((Raw!CC88*1000)^(1/3))</f>
        <v>402.66902741521164</v>
      </c>
      <c r="AH87" s="41">
        <f>1/(Raw!AB88)</f>
        <v>1.3473638825637639</v>
      </c>
      <c r="AI87" s="41">
        <f>IF(1/(Raw!AB88-Raw!AC88)-1/(Raw!AB88+Raw!AC88)&gt;0,1/(Raw!AB88-Raw!AC88)-1/(Raw!AB88+Raw!AC88),5)</f>
        <v>9.7818290872976554E-2</v>
      </c>
      <c r="AK87" s="43">
        <f>Raw!CC88*1000</f>
        <v>60</v>
      </c>
      <c r="AL87" s="43">
        <f>Raw!BL88</f>
        <v>9.4621999999999993</v>
      </c>
      <c r="AM87" s="43">
        <f>Raw!BM88</f>
        <v>8.0097000000000005</v>
      </c>
      <c r="AO87" s="43">
        <f>(Raw!C88)/((Raw!CC88*1000)^(1/2))</f>
        <v>203.51184146872475</v>
      </c>
      <c r="AP87" s="43">
        <f>Raw!BL88</f>
        <v>9.4621999999999993</v>
      </c>
      <c r="AQ87" s="43">
        <f>Raw!BM88</f>
        <v>8.0097000000000005</v>
      </c>
      <c r="AS87" s="43">
        <f>(Raw!C88)/((Raw!CC88*1000)^(1/3))</f>
        <v>402.66902741521164</v>
      </c>
      <c r="AT87" s="43">
        <f>Raw!BL88</f>
        <v>9.4621999999999993</v>
      </c>
      <c r="AU87" s="43">
        <f>Raw!BM88</f>
        <v>8.0097000000000005</v>
      </c>
      <c r="AW87" s="21">
        <f>Raw!CC88*1000</f>
        <v>60</v>
      </c>
      <c r="AX87" s="21">
        <f>Raw!BN88</f>
        <v>1.7949999999999999</v>
      </c>
      <c r="AY87" s="21">
        <f>Raw!BO88</f>
        <v>0.21245</v>
      </c>
      <c r="BA87" s="21">
        <f>(Raw!C88)/((Raw!CC88*1000)^(1/2))</f>
        <v>203.51184146872475</v>
      </c>
      <c r="BB87" s="21">
        <f>Raw!BN88</f>
        <v>1.7949999999999999</v>
      </c>
      <c r="BC87" s="21">
        <f>Raw!BO88</f>
        <v>0.21245</v>
      </c>
      <c r="BE87" s="21">
        <f>(Raw!C88)/((Raw!CC88*1000)^(1/3))</f>
        <v>402.66902741521164</v>
      </c>
      <c r="BF87" s="21">
        <f>Raw!BN88</f>
        <v>1.7949999999999999</v>
      </c>
      <c r="BG87" s="21">
        <f>Raw!BO88</f>
        <v>0.21245</v>
      </c>
      <c r="BI87" s="46">
        <f>Raw!C88</f>
        <v>1576.39594552875</v>
      </c>
      <c r="BJ87" s="46">
        <f>(Raw!C88)/(Raw!CG88)</f>
        <v>0.2999801989588487</v>
      </c>
      <c r="BK87" s="46"/>
      <c r="BM87" s="47">
        <f>Raw!CC88*1000</f>
        <v>60</v>
      </c>
      <c r="BN87" s="47">
        <f>(Raw!C88)/(Raw!CG88)</f>
        <v>0.2999801989588487</v>
      </c>
      <c r="BO87" s="47"/>
      <c r="BQ87" s="46">
        <f>(Raw!C88)/((Raw!CC88*1000)^(1/2))</f>
        <v>203.51184146872475</v>
      </c>
      <c r="BR87" s="47">
        <f>(Raw!C88)/(Raw!CG88)</f>
        <v>0.2999801989588487</v>
      </c>
      <c r="BS87" s="47"/>
      <c r="BU87" s="49">
        <f>(Raw!C88)/((Raw!CC88*1000)^(1/3))</f>
        <v>402.66902741521164</v>
      </c>
      <c r="BV87" s="49">
        <f>(Raw!C88)/(Raw!CG88)</f>
        <v>0.2999801989588487</v>
      </c>
      <c r="BW87" s="49"/>
      <c r="BY87" s="51">
        <f>Raw!C88</f>
        <v>1576.39594552875</v>
      </c>
      <c r="BZ87" s="51">
        <f>Raw!BS88</f>
        <v>0.443</v>
      </c>
      <c r="CA87" s="51"/>
      <c r="CG87" s="55"/>
      <c r="CH87" s="55" t="e">
        <f t="shared" si="137"/>
        <v>#N/A</v>
      </c>
      <c r="CI87" s="55" t="e">
        <f>CI3</f>
        <v>#N/A</v>
      </c>
      <c r="CK87" s="55"/>
      <c r="CL87" s="55" t="e">
        <f t="shared" si="138"/>
        <v>#N/A</v>
      </c>
      <c r="CM87" s="55" t="e">
        <f>CM3</f>
        <v>#N/A</v>
      </c>
      <c r="CO87" s="57"/>
      <c r="CP87" s="57" t="e">
        <f t="shared" si="139"/>
        <v>#N/A</v>
      </c>
      <c r="CQ87" s="57" t="e">
        <f>CQ3</f>
        <v>#N/A</v>
      </c>
      <c r="CS87" s="57"/>
      <c r="CT87" s="57" t="e">
        <f t="shared" si="140"/>
        <v>#N/A</v>
      </c>
      <c r="CU87" s="57" t="e">
        <f>CU3</f>
        <v>#N/A</v>
      </c>
      <c r="CW87" s="57"/>
      <c r="CX87" s="57" t="e">
        <f t="shared" si="141"/>
        <v>#N/A</v>
      </c>
      <c r="CY87" s="57" t="e">
        <f>CY3</f>
        <v>#N/A</v>
      </c>
      <c r="DA87" s="57"/>
      <c r="DB87" s="57" t="e">
        <f t="shared" si="142"/>
        <v>#N/A</v>
      </c>
      <c r="DC87" s="57" t="e">
        <f>DC3</f>
        <v>#N/A</v>
      </c>
      <c r="DE87" s="57"/>
      <c r="DF87" s="57" t="e">
        <f t="shared" si="143"/>
        <v>#N/A</v>
      </c>
      <c r="DG87" s="57" t="e">
        <f>DG3</f>
        <v>#N/A</v>
      </c>
      <c r="DI87" s="59">
        <f t="shared" si="117"/>
        <v>12760</v>
      </c>
      <c r="DJ87" s="59">
        <f t="shared" si="99"/>
        <v>10.313815658602849</v>
      </c>
      <c r="DL87" s="25">
        <f t="shared" si="118"/>
        <v>12760</v>
      </c>
      <c r="DM87" s="25">
        <f t="shared" si="100"/>
        <v>11.651499113247221</v>
      </c>
      <c r="DO87" s="39">
        <f t="shared" si="101"/>
        <v>60</v>
      </c>
      <c r="DP87" s="39">
        <f t="shared" si="102"/>
        <v>1.3837766031051948</v>
      </c>
      <c r="DQ87" s="39">
        <f t="shared" si="103"/>
        <v>6.1646590370778576E-3</v>
      </c>
      <c r="DS87" s="39">
        <f t="shared" si="104"/>
        <v>203.51184146872475</v>
      </c>
      <c r="DT87" s="39">
        <f t="shared" si="105"/>
        <v>1.3837766031051948</v>
      </c>
      <c r="DU87" s="39">
        <f t="shared" si="106"/>
        <v>6.1646590370778576E-3</v>
      </c>
      <c r="DW87" s="39">
        <f t="shared" si="107"/>
        <v>402.66902741521164</v>
      </c>
      <c r="DX87" s="39">
        <f t="shared" si="108"/>
        <v>1.3837766031051948</v>
      </c>
      <c r="DY87" s="39">
        <f t="shared" si="109"/>
        <v>6.1646590370778576E-3</v>
      </c>
      <c r="EA87" s="61">
        <f>Raw!N88</f>
        <v>2.9306999999999999</v>
      </c>
      <c r="EB87" s="61">
        <f>Raw!O88</f>
        <v>0.10108</v>
      </c>
      <c r="EC87" s="61">
        <f>1/Raw!R88</f>
        <v>1.3837766031051948</v>
      </c>
      <c r="ED87" s="61">
        <f>1/(Raw!R88-Raw!S88)-1/(Raw!R88+Raw!S88)</f>
        <v>6.1646590370778576E-3</v>
      </c>
      <c r="EF87" s="62">
        <f>Raw!N88</f>
        <v>2.9306999999999999</v>
      </c>
      <c r="EG87" s="61">
        <f>Raw!O88</f>
        <v>0.10108</v>
      </c>
      <c r="EH87" s="61">
        <f>1/Raw!AB88</f>
        <v>1.3473638825637639</v>
      </c>
      <c r="EI87" s="61">
        <f>1/(Raw!AB88-Raw!AC88)-1/(Raw!AB88+Raw!AC88)</f>
        <v>9.7818290872976554E-2</v>
      </c>
      <c r="EK87" s="37">
        <f>Raw!CB88</f>
        <v>-45.0017</v>
      </c>
      <c r="EL87" s="72">
        <f>(Raw!C88)/(Raw!CG88)</f>
        <v>0.2999801989588487</v>
      </c>
      <c r="EN87" s="37">
        <f>Raw!BS88</f>
        <v>0.443</v>
      </c>
      <c r="EO87" s="72">
        <f>(Raw!C88)/(Raw!CG88)</f>
        <v>0.2999801989588487</v>
      </c>
      <c r="EQ87" s="64">
        <f>(Raw!C88)/((Raw!CC88*1000)^(1/3))</f>
        <v>402.66902741521164</v>
      </c>
      <c r="ER87" s="64">
        <f>Raw!BZ88</f>
        <v>311.43</v>
      </c>
      <c r="ET87" s="64">
        <f>Raw!BN88</f>
        <v>1.7949999999999999</v>
      </c>
      <c r="EU87" s="64">
        <f>Raw!BZ88</f>
        <v>311.43</v>
      </c>
      <c r="EW87" s="66" t="str">
        <f>Raw!AI88</f>
        <v>7.9518e-005</v>
      </c>
      <c r="EX87" s="66">
        <f>Raw!BZ88</f>
        <v>311.43</v>
      </c>
      <c r="EZ87" s="73" t="str">
        <f>Raw!AI88</f>
        <v>7.9518e-005</v>
      </c>
      <c r="FA87" s="66">
        <f>Raw!F88</f>
        <v>5.3358999999999997E-2</v>
      </c>
      <c r="FB87" s="66">
        <f>Raw!G88</f>
        <v>3.3000000000000002E-2</v>
      </c>
      <c r="FD87" s="66">
        <f>(Raw!C88)/((Raw!CC88*1000)^(1/3))</f>
        <v>402.66902741521164</v>
      </c>
      <c r="FE87" s="66">
        <f>(Raw!BZ88)*(Raw!AI88)</f>
        <v>2.4764290740000004E-2</v>
      </c>
      <c r="FG87" s="59">
        <f>Raw!CJ88</f>
        <v>250.906920449354</v>
      </c>
      <c r="FH87" s="59">
        <f>Raw!BR88</f>
        <v>242.35</v>
      </c>
      <c r="FJ87" s="25">
        <f>Raw!CB88</f>
        <v>-45.0017</v>
      </c>
      <c r="FK87" s="25">
        <f>(Raw!BR88)-(Raw!CJ88)</f>
        <v>-8.5569204493540099</v>
      </c>
      <c r="FM87" s="68" t="str">
        <f t="shared" si="119"/>
        <v xml:space="preserve"> </v>
      </c>
      <c r="FN87" s="68">
        <f>(Raw!C88)/((Raw!CC88*1000)^(1/3))</f>
        <v>402.66902741521164</v>
      </c>
      <c r="FO87" s="68">
        <f>(10^($FM$2*Raw!CB88))*(Raw!D88)</f>
        <v>8.8059346946452982E-2</v>
      </c>
      <c r="FP87" s="68">
        <f>(10^($FM$2*Raw!CB88))*(Raw!E88)</f>
        <v>3.7025182188325921E-2</v>
      </c>
      <c r="FR87" s="68" t="str">
        <f t="shared" si="120"/>
        <v xml:space="preserve"> </v>
      </c>
      <c r="FS87" s="74">
        <f>(Raw!C88)/((Raw!CC88*1000)^(1/3))</f>
        <v>402.66902741521164</v>
      </c>
      <c r="FT87" s="68">
        <f>(10^($FR$2*Raw!CB88))*(Raw!F88)</f>
        <v>0.12010773936638136</v>
      </c>
      <c r="FU87" s="68">
        <f>(10^($FR$2*Raw!CB88))*(Raw!G88)</f>
        <v>7.4280916042103212E-2</v>
      </c>
      <c r="FW87" s="68" t="str">
        <f t="shared" si="121"/>
        <v xml:space="preserve"> </v>
      </c>
      <c r="FX87" s="74">
        <f>(Raw!C88)/((Raw!CC88*1000)^(1/3))</f>
        <v>402.66902741521164</v>
      </c>
      <c r="FY87" s="74">
        <f>(10^($FW$2*Raw!CB88))*(Raw!BJ88)</f>
        <v>5.8012273444359885E-2</v>
      </c>
      <c r="FZ87" s="74">
        <f>(10^($FW$2*Raw!CB88))*(Raw!BK88)</f>
        <v>1.8475135968411913E-2</v>
      </c>
      <c r="GB87" s="68" t="str">
        <f t="shared" si="122"/>
        <v xml:space="preserve"> </v>
      </c>
      <c r="GC87" s="74">
        <f>IF(  ( (10^($FR$2*Raw!CB88))*(Raw!BM88) )/( (10^($FR$2*Raw!CB88))*(Raw!BL88))&lt;0.9,(Raw!C88)/((Raw!CC88*1000)^(1/3)) )</f>
        <v>402.66902741521164</v>
      </c>
      <c r="GD87" s="74">
        <f>IF(  ( (10^($FR$2*Raw!CB88))*(Raw!BM88) )/( (10^($FR$2*Raw!CB88))*(Raw!BL88))&lt;0.9, (10^($GB$2*Raw!CB88))*(Raw!BL88) )</f>
        <v>15.067796854706966</v>
      </c>
      <c r="GE87" s="74">
        <f>IF( ( (10^($FR$2*Raw!CB88))*(Raw!BM88) )/( (10^($FR$2*Raw!CB88))*(Raw!BL88))&lt;0.9, (10^($FR$2*Raw!CB88))*(Raw!BM88) )</f>
        <v>18.029328885528308</v>
      </c>
      <c r="GG87" s="68" t="str">
        <f t="shared" si="123"/>
        <v xml:space="preserve"> </v>
      </c>
      <c r="GH87" s="74">
        <f>IF( ( (10^($GG$2*Raw!CB88))*(Raw!BO88) )/( (10^($GG$2*Raw!CB88))*(Raw!BN88))&lt;0.5,(Raw!C88)/((Raw!CC88*1000)^(1/3)))</f>
        <v>402.66902741521164</v>
      </c>
      <c r="GI87" s="74">
        <f>IF( ( (10^($GG$2*Raw!CB88))*(Raw!BO88) )/( (10^($GG$2*Raw!CB88))*(Raw!BN88))&lt;0.5,(10^($GG$2*Raw!CB88))*(Raw!BN88))</f>
        <v>3.7267172010419549</v>
      </c>
      <c r="GJ87" s="74">
        <f>IF( ( (10^($GG$2*Raw!CB88))*(Raw!BO88) )/( (10^($GG$2*Raw!CB88))*(Raw!BN88))&lt;0.5,(10^($GG$2*Raw!CB88))*(Raw!BO88))</f>
        <v>0.44108137568878186</v>
      </c>
      <c r="GL87">
        <f>(Raw!C88)/((Raw!CC88*1000)^(1/3))</f>
        <v>402.66902741521164</v>
      </c>
      <c r="GM87" s="75">
        <f>Raw!U88</f>
        <v>0.72997999999999996</v>
      </c>
      <c r="GN87" s="75">
        <f>(LOG(Raw!CC88)+5)/25</f>
        <v>0.15112605001534576</v>
      </c>
      <c r="GO87">
        <f>(Raw!C88)/((Raw!CC88*1000)^(1/3))</f>
        <v>402.66902741521164</v>
      </c>
      <c r="GP87" s="75">
        <f>Raw!W88</f>
        <v>0.75195000000000001</v>
      </c>
      <c r="GR87">
        <f>(Raw!C88)/((Raw!CC88*1000)^(1/3))</f>
        <v>402.66902741521164</v>
      </c>
      <c r="GS87" s="75">
        <f>Raw!AE88</f>
        <v>0.82030999999999998</v>
      </c>
      <c r="GU87">
        <f>(Raw!C88)/((Raw!CC88*1000)^(1/3))</f>
        <v>402.66902741521164</v>
      </c>
      <c r="GV87" s="75">
        <f>Raw!AG88</f>
        <v>0.9375</v>
      </c>
      <c r="GX87">
        <f>(Raw!C88)/((Raw!CC88*1000)^(1/3))</f>
        <v>402.66902741521164</v>
      </c>
      <c r="GY87">
        <f>Raw!BQ88</f>
        <v>3</v>
      </c>
      <c r="HA87">
        <f>Raw!C88</f>
        <v>1576.39594552875</v>
      </c>
      <c r="HB87" s="75">
        <f>Raw!U88</f>
        <v>0.72997999999999996</v>
      </c>
      <c r="HC87" s="4"/>
      <c r="HD87">
        <f>Raw!C88</f>
        <v>1576.39594552875</v>
      </c>
      <c r="HE87" s="75">
        <f>Raw!W88</f>
        <v>0.75195000000000001</v>
      </c>
      <c r="HG87">
        <f>Raw!C88</f>
        <v>1576.39594552875</v>
      </c>
      <c r="HH87" s="75">
        <f>Raw!AE88</f>
        <v>0.82030999999999998</v>
      </c>
      <c r="HJ87">
        <f>Raw!C88</f>
        <v>1576.39594552875</v>
      </c>
      <c r="HK87" s="75">
        <f>Raw!AG88</f>
        <v>0.9375</v>
      </c>
      <c r="HM87">
        <f>Raw!C88</f>
        <v>1576.39594552875</v>
      </c>
      <c r="HN87">
        <f>Raw!BQ88</f>
        <v>3</v>
      </c>
      <c r="HP87">
        <f>Raw!CC88*1000</f>
        <v>60</v>
      </c>
      <c r="HQ87">
        <f>Raw!N88</f>
        <v>2.9306999999999999</v>
      </c>
      <c r="HR87">
        <f>MIN(ABS(Raw!CB88)/100,0.3)</f>
        <v>0.3</v>
      </c>
      <c r="HS87" t="str">
        <f>IF( Raw!CB88&gt;0,"@rgb(255,0,0)","@rgb(0,128,255)" )</f>
        <v>@rgb(0,128,255)</v>
      </c>
      <c r="HU87" t="str">
        <f t="shared" si="124"/>
        <v xml:space="preserve"> </v>
      </c>
      <c r="HV87" t="b">
        <f>IF(Raw!CC88&gt;7,(Raw!C88)/((Raw!CC88*1000)^(1/3)))</f>
        <v>0</v>
      </c>
      <c r="HW87" t="b">
        <f>IF(Raw!CC88&gt;7,(10^($FM$2*Raw!CB88))*(Raw!D88))</f>
        <v>0</v>
      </c>
      <c r="HX87" t="b">
        <f>IF(Raw!CC88&gt;7,(10^($HU$2*Raw!CB88))*(Raw!E88))</f>
        <v>0</v>
      </c>
      <c r="IA87" t="b">
        <f>IF(Raw!CC88&gt;7,(Raw!C88)/((Raw!CC88*1000)^(1/3)))</f>
        <v>0</v>
      </c>
      <c r="IB87" t="b">
        <f>IF(Raw!CC88&gt;7,(10^($HZ$2*Raw!CB88))*(Raw!F88))</f>
        <v>0</v>
      </c>
      <c r="IC87" t="b">
        <f>IF(Raw!CC88&gt;7,(10^($HZ$2*Raw!CB88))*(Raw!G88))</f>
        <v>0</v>
      </c>
      <c r="IF87" t="b">
        <f>IF(Raw!CC88&gt;7,(Raw!C88)/((Raw!CC88*1000)^(1/3)))</f>
        <v>0</v>
      </c>
      <c r="IG87" t="b">
        <f>IF(Raw!CC88&gt;7,(10^($IE$2*Raw!CB88))*(Raw!BJ88))</f>
        <v>0</v>
      </c>
      <c r="IH87" t="b">
        <f>IF(Raw!CC88&gt;7,(10^($IE$2*Raw!CB88))*(Raw!BK88))</f>
        <v>0</v>
      </c>
      <c r="IJ87" t="str">
        <f t="shared" si="125"/>
        <v xml:space="preserve"> </v>
      </c>
      <c r="IK87" t="b">
        <f>IF(Raw!CC88&gt;7,(Raw!C88)/((Raw!CC88*1000)^(1/3)))</f>
        <v>0</v>
      </c>
      <c r="IL87" t="b">
        <f>IF(Raw!CC88&gt;7,(10^($IJ$2*Raw!CB88))*(Raw!BL88))</f>
        <v>0</v>
      </c>
      <c r="IM87" t="b">
        <f>IF(Raw!CC88&gt;7,(10^($IJ$2*Raw!CB88))*(Raw!BM88))</f>
        <v>0</v>
      </c>
      <c r="IO87" t="str">
        <f t="shared" si="126"/>
        <v xml:space="preserve"> </v>
      </c>
      <c r="IP87" t="b">
        <f>IF(Raw!CC88&gt;7,(Raw!C88)/((Raw!CC88*1000)^(1/3)))</f>
        <v>0</v>
      </c>
      <c r="IQ87" t="b">
        <f>IF(Raw!CC88&gt;7,(10^($IO$2*Raw!CB88))*(Raw!BN88))</f>
        <v>0</v>
      </c>
      <c r="IR87" t="b">
        <f>IF(Raw!CC88&gt;7,(10^($IO$2*Raw!CB88))*(Raw!BO88))</f>
        <v>0</v>
      </c>
      <c r="IT87" s="68" t="str">
        <f t="shared" si="127"/>
        <v xml:space="preserve"> </v>
      </c>
      <c r="IU87" s="68">
        <f>IF(Raw!CC88&lt;3.5,(Raw!C88)/((Raw!CC88*1000)^(1/3)))</f>
        <v>402.66902741521164</v>
      </c>
      <c r="IV87" s="68">
        <f>IF(Raw!CC88&lt;3.5,(10^($IT$2*Raw!CB88))*(Raw!D88))</f>
        <v>8.5985469981022661E-2</v>
      </c>
      <c r="IW87" s="68">
        <f>IF(Raw!CC88&lt;3.5,(10^($IT$2*Raw!CB88))*(Raw!E88))</f>
        <v>3.6153205786684857E-2</v>
      </c>
      <c r="IY87" s="68" t="str">
        <f t="shared" si="128"/>
        <v xml:space="preserve"> </v>
      </c>
      <c r="IZ87" s="74">
        <f>IF(Raw!CC88&lt;3.5,(Raw!C88)/((Raw!CC88*1000)^(1/3)))</f>
        <v>402.66902741521164</v>
      </c>
      <c r="JA87" s="68">
        <f>IF(Raw!CC88&lt;3.5,(10^($IY$2*Raw!CB88))*(Raw!F88))</f>
        <v>0.1166730408087517</v>
      </c>
      <c r="JB87" s="68">
        <f>IF(Raw!CC88&lt;3.5,(10^($IY$2*Raw!CB88))*(Raw!G88))</f>
        <v>7.2156718579598683E-2</v>
      </c>
      <c r="JD87" s="68" t="str">
        <f t="shared" si="129"/>
        <v xml:space="preserve"> </v>
      </c>
      <c r="JE87" s="74">
        <f>IF(Raw!CC88&lt;3.5,(Raw!C88)/((Raw!CC88*1000)^(1/3)))</f>
        <v>402.66902741521164</v>
      </c>
      <c r="JF87" s="74">
        <f>IF(Raw!CC88&lt;3.5,(10^($JD$2*Raw!CB88))*(Raw!BJ88))</f>
        <v>6.2635585779176245E-2</v>
      </c>
      <c r="JG87" s="74">
        <f>IF(Raw!CC88&lt;3.5,(10^($JD$2*Raw!CB88))*(Raw!BK88))</f>
        <v>1.9947519637224544E-2</v>
      </c>
      <c r="JI87" s="68" t="str">
        <f t="shared" si="130"/>
        <v xml:space="preserve"> </v>
      </c>
      <c r="JJ87" s="74">
        <f>IF( AND( Raw!CC88&lt;3.5, ( (10^($JI$2*Raw!CB88))*(Raw!BM88) )/( (10^($JI$2*Raw!CB88))*(Raw!BL88))&lt;0.9 ),(Raw!C88)/((Raw!CC88*1000)^(1/3)) )</f>
        <v>402.66902741521164</v>
      </c>
      <c r="JK87" s="74">
        <f>IF( AND( Raw!CC88&lt;3.5, ( (10^($JI$2*Raw!CB88))*(Raw!BM88) )/( (10^($JI$2*Raw!CB88))*(Raw!BL88))&lt;0.9 ), (10^($JI$2*Raw!CB88))*(Raw!BL88) )</f>
        <v>11.750211298115209</v>
      </c>
      <c r="JL87" s="74">
        <f>IF( AND( Raw!CC88&lt;3.5, ( (10^($JI$2*Raw!CB88))*(Raw!BM88) )/( (10^($JI$2*Raw!CB88))*(Raw!BL88))&lt;0.9 ), (10^($JI$2*Raw!CB88))*(Raw!BM88) )</f>
        <v>9.9464889174307682</v>
      </c>
      <c r="JN87" s="68" t="str">
        <f t="shared" si="131"/>
        <v xml:space="preserve"> </v>
      </c>
      <c r="JO87" s="74">
        <f>IF( AND( Raw!CC88&lt;3.5, ( (10^($JN$2*Raw!CB88))*(Raw!BO88) )/( (10^($JN$2*Raw!CB88))*(Raw!BN88))&lt;0.5 ),(Raw!C88)/((Raw!CC88*1000)^(1/3)))</f>
        <v>402.66902741521164</v>
      </c>
      <c r="JP87" s="74">
        <f>IF( AND( Raw!CC88&lt;3.5, ( (10^($JN$2*Raw!CB88))*(Raw!BO88) )/( (10^($JN$2*Raw!CB88))*(Raw!BN88))&lt;0.5 ),(10^($JN$2*Raw!CB88))*(Raw!BN88))</f>
        <v>1.9602700198489491</v>
      </c>
      <c r="JQ87" s="74">
        <f>IF( AND( Raw!CC88&lt;3.5, ( (10^($JN$2*Raw!CB88))*(Raw!BO88) )/( (10^($JN$2*Raw!CB88))*(Raw!BN88))&lt;0.5 ),(10^($JN$2*Raw!CB88))*(Raw!BO88))</f>
        <v>0.23201078870022801</v>
      </c>
      <c r="KQ87">
        <f>Raw!CC88*1000</f>
        <v>60</v>
      </c>
      <c r="KR87">
        <f>Raw!N88</f>
        <v>2.9306999999999999</v>
      </c>
      <c r="KS87">
        <f>(1/ABS(Raw!BL88))*2</f>
        <v>0.21136733529200399</v>
      </c>
      <c r="KU87">
        <f>Raw!CC88*1000</f>
        <v>60</v>
      </c>
      <c r="KV87">
        <f>Raw!N88</f>
        <v>2.9306999999999999</v>
      </c>
      <c r="KW87">
        <f>MIN(1/ABS(Raw!BN88)/2,0.8)</f>
        <v>0.2785515320334262</v>
      </c>
      <c r="KY87">
        <f>Raw!CC88*1000</f>
        <v>60</v>
      </c>
      <c r="KZ87">
        <f>Raw!CP88</f>
        <v>2.5484002834408601</v>
      </c>
      <c r="LA87">
        <f t="shared" si="110"/>
        <v>2.9306999999999999</v>
      </c>
      <c r="PR87" s="76"/>
      <c r="QD87" s="76"/>
      <c r="QP87" s="76"/>
      <c r="RB87" s="76"/>
      <c r="RN87" s="76"/>
      <c r="RZ87" s="76"/>
      <c r="SL87" s="76"/>
      <c r="SX87" s="76"/>
      <c r="TJ87" s="76"/>
      <c r="TV87" s="76"/>
      <c r="UF87">
        <f>IF(Raw!CC88&lt;3.5,Raw!C88)</f>
        <v>1576.39594552875</v>
      </c>
      <c r="UK87" t="b">
        <f>IF(Raw!CC88&gt;7,Raw!C88)</f>
        <v>0</v>
      </c>
      <c r="UP87">
        <f>Raw!C88</f>
        <v>1576.39594552875</v>
      </c>
      <c r="UU87" t="str">
        <f t="shared" si="144"/>
        <v xml:space="preserve"> </v>
      </c>
      <c r="UV87" t="b">
        <f>IF(AND(Raw!BL88&lt;$UU$3,Raw!BL88&gt;$UU$4),(Raw!C88)/((Raw!CC88*1000)^(1/3)))</f>
        <v>0</v>
      </c>
      <c r="UW87" t="b">
        <f>IF(AND(Raw!BL88&lt;$UU$3,Raw!BL88&gt;$UU$4),(10^($UU$2*Raw!CB88))*(Raw!D88))</f>
        <v>0</v>
      </c>
      <c r="UX87" t="b">
        <f>IF(AND(Raw!BL88&lt;$UU$3,Raw!BL88&gt;$UU$4),(10^($FM$2*Raw!CB88))*(Raw!E88))</f>
        <v>0</v>
      </c>
      <c r="UZ87">
        <f>Raw!C88</f>
        <v>1576.39594552875</v>
      </c>
      <c r="VA87">
        <f>((LOG10(Raw!CC89))+ABS(LOG10(MIN(Raw!CC$3:$CC286)))+0.3)/5</f>
        <v>0.22901960800285134</v>
      </c>
      <c r="VB87">
        <f>Raw!BQ88</f>
        <v>3</v>
      </c>
      <c r="VE87">
        <f>(Raw!C88)/((Raw!CC88)^(1/2))</f>
        <v>6435.6094985627715</v>
      </c>
      <c r="VF87">
        <f>((LOG10(Raw!CC89))+ABS(LOG10(MIN(Raw!CC$3:$CC286)))+0.3)/5</f>
        <v>0.22901960800285134</v>
      </c>
      <c r="VG87">
        <f>Raw!BQ88</f>
        <v>3</v>
      </c>
      <c r="VK87">
        <f>(Raw!C88)/((Raw!CC88)^(1/2))</f>
        <v>6435.6094985627715</v>
      </c>
      <c r="VL87">
        <f>Raw!BZ88</f>
        <v>311.43</v>
      </c>
      <c r="VM87">
        <f>MIN(Raw!BL89/150,0.6)</f>
        <v>0.10469981947390333</v>
      </c>
      <c r="VO87">
        <f>(Raw!C88)/((Raw!CC88)^(1/2))</f>
        <v>6435.6094985627715</v>
      </c>
      <c r="VP87">
        <f>Raw!BZ88</f>
        <v>311.43</v>
      </c>
      <c r="VQ87">
        <f>MIN(Raw!BN89/50,0.6)</f>
        <v>7.4933135685282592E-2</v>
      </c>
      <c r="VS87">
        <f>(Raw!C88)/((Raw!CC88)^(1/2))</f>
        <v>6435.6094985627715</v>
      </c>
      <c r="VT87">
        <f>Raw!BZ88</f>
        <v>311.43</v>
      </c>
      <c r="VU87">
        <f>(LOG10(Raw!AS89)-LOG10(MIN(Raw!AS$3:AS$200)) + 0.1)/10</f>
        <v>0.2883473275125556</v>
      </c>
      <c r="VW87">
        <f>Raw!CB88</f>
        <v>-45.0017</v>
      </c>
      <c r="VX87">
        <f>IF(ABS((Raw!BR88)-(Raw!CJ88))=343.0818,16.89,ABS((Raw!BR88)-(Raw!CJ88)))</f>
        <v>8.5569204493540099</v>
      </c>
      <c r="VY87">
        <f>(LOG10(Raw!C89)-LOG10(MIN(Raw!C$3:C$200)))/2</f>
        <v>0.35706741950070864</v>
      </c>
      <c r="WN87">
        <f t="shared" si="132"/>
        <v>17000</v>
      </c>
      <c r="WO87">
        <f t="shared" si="111"/>
        <v>0.51616172781640024</v>
      </c>
      <c r="WQ87">
        <f>Raw!BP88</f>
        <v>0.29799999999999999</v>
      </c>
      <c r="WR87">
        <f>Raw!BZ88</f>
        <v>311.43</v>
      </c>
      <c r="WT87">
        <f>Raw!N88</f>
        <v>2.9306999999999999</v>
      </c>
      <c r="WU87">
        <f>Raw!CP88</f>
        <v>2.5484002834408601</v>
      </c>
      <c r="WV87">
        <f t="shared" si="112"/>
        <v>-0.38229971655913975</v>
      </c>
      <c r="WX87">
        <f>Raw!C88</f>
        <v>1576.39594552875</v>
      </c>
      <c r="WY87">
        <f>Raw!BP88</f>
        <v>0.29799999999999999</v>
      </c>
      <c r="WZ87">
        <f>((LOG10(Raw!CC89))+ABS(LOG10(MIN(Raw!CC$3:$CC286)))+0.3)/5</f>
        <v>0.22901960800285134</v>
      </c>
      <c r="XD87">
        <f t="shared" si="133"/>
        <v>17000</v>
      </c>
      <c r="XE87">
        <f t="shared" si="113"/>
        <v>5.9010001361972382E-2</v>
      </c>
      <c r="XG87">
        <f>(Raw!C88)/((Raw!CC88)^(1/2))</f>
        <v>6435.6094985627715</v>
      </c>
      <c r="XH87">
        <f>Raw!BP88</f>
        <v>0.29799999999999999</v>
      </c>
      <c r="XL87">
        <f t="shared" si="134"/>
        <v>17000</v>
      </c>
      <c r="XM87">
        <f t="shared" si="114"/>
        <v>0.30940631813972086</v>
      </c>
      <c r="XR87">
        <f>Raw!CB88</f>
        <v>-45.0017</v>
      </c>
      <c r="XS87">
        <f>IF(ABS((Raw!BR88)-(Raw!CJ88))=343.0818,16.89,(Raw!BR88)-(Raw!CJ88))</f>
        <v>-8.5569204493540099</v>
      </c>
      <c r="XT87">
        <f>(LOG10(Raw!C89)-LOG10(MIN(Raw!C$3:C$200)))/2</f>
        <v>0.35706741950070864</v>
      </c>
      <c r="XW87">
        <f t="shared" si="135"/>
        <v>17000</v>
      </c>
      <c r="XX87">
        <f t="shared" si="115"/>
        <v>1.2754040926683363</v>
      </c>
      <c r="YC87">
        <v>1576.39594552875</v>
      </c>
      <c r="YD87">
        <f>Raw!CC88</f>
        <v>0.06</v>
      </c>
      <c r="YE87">
        <f>((LOG10(Raw!CC89))+ABS(LOG10(MIN(Raw!CC$3:$CC286)))+0.3)/5</f>
        <v>0.22901960800285134</v>
      </c>
      <c r="YF87">
        <v>3.4149440593891398E-2</v>
      </c>
      <c r="YG87">
        <v>8.5774339197459103E-3</v>
      </c>
      <c r="YH87">
        <v>2.40109292372475E-3</v>
      </c>
      <c r="YI87">
        <v>6.7848842529240002E-4</v>
      </c>
      <c r="YJ87">
        <v>1.58531736586164E-4</v>
      </c>
      <c r="YT87">
        <v>1576.39594552875</v>
      </c>
      <c r="YU87">
        <v>0.06</v>
      </c>
      <c r="YV87" s="79">
        <v>3.0365491923251298E-7</v>
      </c>
      <c r="ZE87">
        <v>787.907184557047</v>
      </c>
      <c r="ZF87">
        <v>2.6272732933356698E-3</v>
      </c>
      <c r="ZK87">
        <f t="shared" si="136"/>
        <v>17020</v>
      </c>
      <c r="ZL87" s="81">
        <f t="shared" si="116"/>
        <v>15438.920321093379</v>
      </c>
    </row>
    <row r="88" spans="1:688">
      <c r="A88" s="37">
        <f>Raw!CC89*1000</f>
        <v>140</v>
      </c>
      <c r="B88" s="37">
        <f>Raw!N89</f>
        <v>4.09401084274828</v>
      </c>
      <c r="C88" s="37">
        <f>Raw!O89</f>
        <v>4.73730045436582E-3</v>
      </c>
      <c r="E88" s="37">
        <f>(Raw!C89)/((Raw!CC89*1000)^(1/2))</f>
        <v>141.21140904905255</v>
      </c>
      <c r="F88" s="37">
        <f>Raw!N89</f>
        <v>4.09401084274828</v>
      </c>
      <c r="G88" s="37">
        <f>Raw!O89</f>
        <v>4.73730045436582E-3</v>
      </c>
      <c r="I88" s="37">
        <f>(Raw!C89)/((Raw!CC89*1000)^(1/3))</f>
        <v>321.77907026231844</v>
      </c>
      <c r="J88" s="37">
        <f>Raw!N89</f>
        <v>4.09401084274828</v>
      </c>
      <c r="K88" s="37">
        <f>Raw!O89</f>
        <v>4.73730045436582E-3</v>
      </c>
      <c r="M88" s="39">
        <f>Raw!CC89*1000</f>
        <v>140</v>
      </c>
      <c r="N88" s="39">
        <f>1/(Raw!R89)</f>
        <v>3.1507692307692308</v>
      </c>
      <c r="O88" s="39">
        <f>IF(1/(Raw!R89-Raw!S89)-1/(Raw!R89+Raw!S89)&gt;0,1/(Raw!R89-Raw!S89)-1/(Raw!R89+Raw!S89),2)</f>
        <v>1.134495348253628E-2</v>
      </c>
      <c r="Q88" s="39">
        <f>(Raw!C89)/((Raw!CC89*1000)^(1/2))</f>
        <v>141.21140904905255</v>
      </c>
      <c r="R88" s="39">
        <f>1/(Raw!R89)</f>
        <v>3.1507692307692308</v>
      </c>
      <c r="S88" s="39">
        <f>IF(1/(Raw!R89-Raw!S89)-1/(Raw!R89+Raw!S89)&gt;0,1/(Raw!R89-Raw!S89)-1/(Raw!R89+Raw!S89),2)</f>
        <v>1.134495348253628E-2</v>
      </c>
      <c r="U88" s="39">
        <f>(Raw!C89)/((Raw!CC89*1000)^(1/3))</f>
        <v>321.77907026231844</v>
      </c>
      <c r="V88" s="39">
        <f>1/(Raw!R89)</f>
        <v>3.1507692307692308</v>
      </c>
      <c r="W88" s="39">
        <f>IF(1/(Raw!R89-Raw!S89)-1/(Raw!R89+Raw!S89)&gt;0,1/(Raw!R89-Raw!S89)-1/(Raw!R89+Raw!S89),2)</f>
        <v>1.134495348253628E-2</v>
      </c>
      <c r="Y88" s="41">
        <f>Raw!CC89*1000</f>
        <v>140</v>
      </c>
      <c r="Z88" s="41">
        <f>1/(Raw!AB89)</f>
        <v>4.2666666666666666</v>
      </c>
      <c r="AA88" s="41">
        <f>IF(1/(Raw!AB89-Raw!AC89)-1/(Raw!AB89+Raw!AC89)&gt;0,1/(Raw!AB89-Raw!AC89)-1/(Raw!AB89+Raw!AC89),5)</f>
        <v>0.93919988413386779</v>
      </c>
      <c r="AC88" s="41">
        <f>(Raw!C89)/((Raw!CC89*1000)^(1/2))</f>
        <v>141.21140904905255</v>
      </c>
      <c r="AD88" s="41">
        <f>1/(Raw!AB89)</f>
        <v>4.2666666666666666</v>
      </c>
      <c r="AE88" s="41">
        <f>IF(1/(Raw!AB89-Raw!AC89)-1/(Raw!AB89+Raw!AC89)&gt;0,1/(Raw!AB89-Raw!AC89)-1/(Raw!AB89+Raw!AC89),5)</f>
        <v>0.93919988413386779</v>
      </c>
      <c r="AG88" s="41">
        <f>(Raw!C89)/((Raw!CC89*1000)^(1/3))</f>
        <v>321.77907026231844</v>
      </c>
      <c r="AH88" s="41">
        <f>1/(Raw!AB89)</f>
        <v>4.2666666666666666</v>
      </c>
      <c r="AI88" s="41">
        <f>IF(1/(Raw!AB89-Raw!AC89)-1/(Raw!AB89+Raw!AC89)&gt;0,1/(Raw!AB89-Raw!AC89)-1/(Raw!AB89+Raw!AC89),5)</f>
        <v>0.93919988413386779</v>
      </c>
      <c r="AK88" s="43">
        <f>Raw!CC89*1000</f>
        <v>140</v>
      </c>
      <c r="AL88" s="43">
        <f>Raw!BL89</f>
        <v>15.704972921085499</v>
      </c>
      <c r="AM88" s="43">
        <f>Raw!BM89</f>
        <v>10.2129198539825</v>
      </c>
      <c r="AO88" s="43">
        <f>(Raw!C89)/((Raw!CC89*1000)^(1/2))</f>
        <v>141.21140904905255</v>
      </c>
      <c r="AP88" s="43">
        <f>Raw!BL89</f>
        <v>15.704972921085499</v>
      </c>
      <c r="AQ88" s="43">
        <f>Raw!BM89</f>
        <v>10.2129198539825</v>
      </c>
      <c r="AS88" s="43">
        <f>(Raw!C89)/((Raw!CC89*1000)^(1/3))</f>
        <v>321.77907026231844</v>
      </c>
      <c r="AT88" s="43">
        <f>Raw!BL89</f>
        <v>15.704972921085499</v>
      </c>
      <c r="AU88" s="43">
        <f>Raw!BM89</f>
        <v>10.2129198539825</v>
      </c>
      <c r="AW88" s="21">
        <f>Raw!CC89*1000</f>
        <v>140</v>
      </c>
      <c r="AX88" s="21">
        <f>Raw!BN89</f>
        <v>3.7466567842641298</v>
      </c>
      <c r="AY88" s="21">
        <f>Raw!BO89</f>
        <v>0.250759667618557</v>
      </c>
      <c r="BA88" s="21">
        <f>(Raw!C89)/((Raw!CC89*1000)^(1/2))</f>
        <v>141.21140904905255</v>
      </c>
      <c r="BB88" s="21">
        <f>Raw!BN89</f>
        <v>3.7466567842641298</v>
      </c>
      <c r="BC88" s="21">
        <f>Raw!BO89</f>
        <v>0.250759667618557</v>
      </c>
      <c r="BE88" s="21">
        <f>(Raw!C89)/((Raw!CC89*1000)^(1/3))</f>
        <v>321.77907026231844</v>
      </c>
      <c r="BF88" s="21">
        <f>Raw!BN89</f>
        <v>3.7466567842641298</v>
      </c>
      <c r="BG88" s="21">
        <f>Raw!BO89</f>
        <v>0.250759667618557</v>
      </c>
      <c r="BI88" s="46">
        <f>Raw!C89</f>
        <v>1670.83592443622</v>
      </c>
      <c r="BJ88" s="46">
        <f>(Raw!C89)/(Raw!CG89)</f>
        <v>0.29068126729927279</v>
      </c>
      <c r="BK88" s="46"/>
      <c r="BM88" s="47">
        <f>Raw!CC89*1000</f>
        <v>140</v>
      </c>
      <c r="BN88" s="47">
        <f>(Raw!C89)/(Raw!CG89)</f>
        <v>0.29068126729927279</v>
      </c>
      <c r="BO88" s="47"/>
      <c r="BQ88" s="46">
        <f>(Raw!C89)/((Raw!CC89*1000)^(1/2))</f>
        <v>141.21140904905255</v>
      </c>
      <c r="BR88" s="47">
        <f>(Raw!C89)/(Raw!CG89)</f>
        <v>0.29068126729927279</v>
      </c>
      <c r="BS88" s="47"/>
      <c r="BU88" s="49">
        <f>(Raw!C89)/((Raw!CC89*1000)^(1/3))</f>
        <v>321.77907026231844</v>
      </c>
      <c r="BV88" s="49">
        <f>(Raw!C89)/(Raw!CG89)</f>
        <v>0.29068126729927279</v>
      </c>
      <c r="BW88" s="49"/>
      <c r="BY88" s="51">
        <f>Raw!C89</f>
        <v>1670.83592443622</v>
      </c>
      <c r="BZ88" s="51">
        <f>Raw!BS89</f>
        <v>0.38500000000000001</v>
      </c>
      <c r="CA88" s="51"/>
      <c r="CG88" s="55"/>
      <c r="CH88" s="55" t="e">
        <f t="shared" si="137"/>
        <v>#N/A</v>
      </c>
      <c r="CI88" s="55" t="e">
        <f>CI3</f>
        <v>#N/A</v>
      </c>
      <c r="CK88" s="55"/>
      <c r="CL88" s="55" t="e">
        <f t="shared" si="138"/>
        <v>#N/A</v>
      </c>
      <c r="CM88" s="55" t="e">
        <f>CM3</f>
        <v>#N/A</v>
      </c>
      <c r="CO88" s="57"/>
      <c r="CP88" s="57" t="e">
        <f t="shared" si="139"/>
        <v>#N/A</v>
      </c>
      <c r="CQ88" s="57" t="e">
        <f>CQ3</f>
        <v>#N/A</v>
      </c>
      <c r="CS88" s="57"/>
      <c r="CT88" s="57" t="e">
        <f t="shared" si="140"/>
        <v>#N/A</v>
      </c>
      <c r="CU88" s="57" t="e">
        <f>CU3</f>
        <v>#N/A</v>
      </c>
      <c r="CW88" s="57"/>
      <c r="CX88" s="57" t="e">
        <f t="shared" si="141"/>
        <v>#N/A</v>
      </c>
      <c r="CY88" s="57" t="e">
        <f>CY3</f>
        <v>#N/A</v>
      </c>
      <c r="DA88" s="57"/>
      <c r="DB88" s="57" t="e">
        <f t="shared" si="142"/>
        <v>#N/A</v>
      </c>
      <c r="DC88" s="57" t="e">
        <f>DC3</f>
        <v>#N/A</v>
      </c>
      <c r="DE88" s="57"/>
      <c r="DF88" s="57" t="e">
        <f t="shared" si="143"/>
        <v>#N/A</v>
      </c>
      <c r="DG88" s="57" t="e">
        <f>DG3</f>
        <v>#N/A</v>
      </c>
      <c r="DI88" s="59">
        <f t="shared" si="117"/>
        <v>12910</v>
      </c>
      <c r="DJ88" s="59">
        <f t="shared" si="99"/>
        <v>10.349967736519735</v>
      </c>
      <c r="DL88" s="25">
        <f t="shared" si="118"/>
        <v>12910</v>
      </c>
      <c r="DM88" s="25">
        <f t="shared" si="100"/>
        <v>11.684436939171741</v>
      </c>
      <c r="DO88" s="39">
        <f t="shared" si="101"/>
        <v>140</v>
      </c>
      <c r="DP88" s="39">
        <f t="shared" si="102"/>
        <v>3.1507692307692308</v>
      </c>
      <c r="DQ88" s="39">
        <f t="shared" si="103"/>
        <v>1.134495348253628E-2</v>
      </c>
      <c r="DS88" s="39">
        <f t="shared" si="104"/>
        <v>141.21140904905255</v>
      </c>
      <c r="DT88" s="39">
        <f t="shared" si="105"/>
        <v>3.1507692307692308</v>
      </c>
      <c r="DU88" s="39">
        <f t="shared" si="106"/>
        <v>1.134495348253628E-2</v>
      </c>
      <c r="DW88" s="39">
        <f t="shared" si="107"/>
        <v>321.77907026231844</v>
      </c>
      <c r="DX88" s="39">
        <f t="shared" si="108"/>
        <v>3.1507692307692308</v>
      </c>
      <c r="DY88" s="39">
        <f t="shared" si="109"/>
        <v>1.134495348253628E-2</v>
      </c>
      <c r="EA88" s="61">
        <f>Raw!N89</f>
        <v>4.09401084274828</v>
      </c>
      <c r="EB88" s="61">
        <f>Raw!O89</f>
        <v>4.73730045436582E-3</v>
      </c>
      <c r="EC88" s="61">
        <f>1/Raw!R89</f>
        <v>3.1507692307692308</v>
      </c>
      <c r="ED88" s="61">
        <f>1/(Raw!R89-Raw!S89)-1/(Raw!R89+Raw!S89)</f>
        <v>1.134495348253628E-2</v>
      </c>
      <c r="EF88" s="62">
        <f>Raw!N89</f>
        <v>4.09401084274828</v>
      </c>
      <c r="EG88" s="61">
        <f>Raw!O89</f>
        <v>4.73730045436582E-3</v>
      </c>
      <c r="EH88" s="61">
        <f>1/Raw!AB89</f>
        <v>4.2666666666666666</v>
      </c>
      <c r="EI88" s="61">
        <f>1/(Raw!AB89-Raw!AC89)-1/(Raw!AB89+Raw!AC89)</f>
        <v>0.93919988413386779</v>
      </c>
      <c r="EK88" s="37">
        <f>Raw!CB89</f>
        <v>-4.7605000000000004</v>
      </c>
      <c r="EL88" s="72">
        <f>(Raw!C89)/(Raw!CG89)</f>
        <v>0.29068126729927279</v>
      </c>
      <c r="EN88" s="37">
        <f>Raw!BS89</f>
        <v>0.38500000000000001</v>
      </c>
      <c r="EO88" s="72">
        <f>(Raw!C89)/(Raw!CG89)</f>
        <v>0.29068126729927279</v>
      </c>
      <c r="EQ88" s="64">
        <f>(Raw!C89)/((Raw!CC89*1000)^(1/3))</f>
        <v>321.77907026231844</v>
      </c>
      <c r="ER88" s="64">
        <f>Raw!BZ89</f>
        <v>306.73469352722202</v>
      </c>
      <c r="ET88" s="64">
        <f>Raw!BN89</f>
        <v>3.7466567842641298</v>
      </c>
      <c r="EU88" s="64">
        <f>Raw!BZ89</f>
        <v>306.73469352722202</v>
      </c>
      <c r="EW88" s="66">
        <f>Raw!AI89</f>
        <v>1.67277454253428E-4</v>
      </c>
      <c r="EX88" s="66">
        <f>Raw!BZ89</f>
        <v>306.73469352722202</v>
      </c>
      <c r="EZ88" s="73">
        <f>Raw!AI89</f>
        <v>1.67277454253428E-4</v>
      </c>
      <c r="FA88" s="66">
        <f>Raw!F89</f>
        <v>6.9631914602541894E-2</v>
      </c>
      <c r="FB88" s="66">
        <f>Raw!G89</f>
        <v>1.9019281507302199E-2</v>
      </c>
      <c r="FD88" s="66">
        <f>(Raw!C89)/((Raw!CC89*1000)^(1/3))</f>
        <v>321.77907026231844</v>
      </c>
      <c r="FE88" s="66">
        <f>(Raw!BZ89)*(Raw!AI89)</f>
        <v>5.1309798664439139E-2</v>
      </c>
      <c r="FG88" s="59">
        <f>Raw!CJ89</f>
        <v>345.14284035947298</v>
      </c>
      <c r="FH88" s="59">
        <f>Raw!BR89</f>
        <v>341.91800000000001</v>
      </c>
      <c r="FJ88" s="25">
        <f>Raw!CB89</f>
        <v>-4.7605000000000004</v>
      </c>
      <c r="FK88" s="25">
        <f>(Raw!BR89)-(Raw!CJ89)</f>
        <v>-3.224840359472978</v>
      </c>
      <c r="FM88" s="68" t="str">
        <f t="shared" si="119"/>
        <v xml:space="preserve"> </v>
      </c>
      <c r="FN88" s="68">
        <f>(Raw!C89)/((Raw!CC89*1000)^(1/3))</f>
        <v>321.77907026231844</v>
      </c>
      <c r="FO88" s="68">
        <f>(10^($FM$2*Raw!CB89))*(Raw!D89)</f>
        <v>4.7034068367305497E-2</v>
      </c>
      <c r="FP88" s="68">
        <f>(10^($FM$2*Raw!CB89))*(Raw!E89)</f>
        <v>1.0358479499649744E-2</v>
      </c>
      <c r="FR88" s="68" t="str">
        <f t="shared" si="120"/>
        <v xml:space="preserve"> </v>
      </c>
      <c r="FS88" s="74">
        <f>(Raw!C89)/((Raw!CC89*1000)^(1/3))</f>
        <v>321.77907026231844</v>
      </c>
      <c r="FT88" s="68">
        <f>(10^($FR$2*Raw!CB89))*(Raw!F89)</f>
        <v>7.5872265446484191E-2</v>
      </c>
      <c r="FU88" s="68">
        <f>(10^($FR$2*Raw!CB89))*(Raw!G89)</f>
        <v>2.0723772760813369E-2</v>
      </c>
      <c r="FW88" s="68" t="str">
        <f t="shared" si="121"/>
        <v xml:space="preserve"> </v>
      </c>
      <c r="FX88" s="74">
        <f>(Raw!C89)/((Raw!CC89*1000)^(1/3))</f>
        <v>321.77907026231844</v>
      </c>
      <c r="FY88" s="74">
        <f>(10^($FW$2*Raw!CB89))*(Raw!BJ89)</f>
        <v>2.5321685787492557E-2</v>
      </c>
      <c r="FZ88" s="74">
        <f>(10^($FW$2*Raw!CB89))*(Raw!BK89)</f>
        <v>1.7300418187935342E-2</v>
      </c>
      <c r="GB88" s="68" t="str">
        <f t="shared" si="122"/>
        <v xml:space="preserve"> </v>
      </c>
      <c r="GC88" s="74">
        <f>IF(  ( (10^($FR$2*Raw!CB89))*(Raw!BM89) )/( (10^($FR$2*Raw!CB89))*(Raw!BL89))&lt;0.9,(Raw!C89)/((Raw!CC89*1000)^(1/3)) )</f>
        <v>321.77907026231844</v>
      </c>
      <c r="GD88" s="74">
        <f>IF(  ( (10^($FR$2*Raw!CB89))*(Raw!BM89) )/( (10^($FR$2*Raw!CB89))*(Raw!BL89))&lt;0.9, (10^($GB$2*Raw!CB89))*(Raw!BL89) )</f>
        <v>16.497260679699814</v>
      </c>
      <c r="GE88" s="74">
        <f>IF( ( (10^($FR$2*Raw!CB89))*(Raw!BM89) )/( (10^($FR$2*Raw!CB89))*(Raw!BL89))&lt;0.9, (10^($FR$2*Raw!CB89))*(Raw!BM89) )</f>
        <v>11.128192734150987</v>
      </c>
      <c r="GG88" s="68" t="str">
        <f t="shared" si="123"/>
        <v xml:space="preserve"> </v>
      </c>
      <c r="GH88" s="74">
        <f>IF( ( (10^($GG$2*Raw!CB89))*(Raw!BO89) )/( (10^($GG$2*Raw!CB89))*(Raw!BN89))&lt;0.5,(Raw!C89)/((Raw!CC89*1000)^(1/3)))</f>
        <v>321.77907026231844</v>
      </c>
      <c r="GI88" s="74">
        <f>IF( ( (10^($GG$2*Raw!CB89))*(Raw!BO89) )/( (10^($GG$2*Raw!CB89))*(Raw!BN89))&lt;0.5,(10^($GG$2*Raw!CB89))*(Raw!BN89))</f>
        <v>4.0476731506356058</v>
      </c>
      <c r="GJ88" s="74">
        <f>IF( ( (10^($GG$2*Raw!CB89))*(Raw!BO89) )/( (10^($GG$2*Raw!CB89))*(Raw!BN89))&lt;0.5,(10^($GG$2*Raw!CB89))*(Raw!BO89))</f>
        <v>0.2709063659486744</v>
      </c>
      <c r="GL88">
        <f>(Raw!C89)/((Raw!CC89*1000)^(1/3))</f>
        <v>321.77907026231844</v>
      </c>
      <c r="GM88" s="75">
        <f>Raw!U89</f>
        <v>0.3369140625</v>
      </c>
      <c r="GN88" s="75">
        <f>(LOG(Raw!CC89)+5)/25</f>
        <v>0.16584512142712954</v>
      </c>
      <c r="GO88">
        <f>(Raw!C89)/((Raw!CC89*1000)^(1/3))</f>
        <v>321.77907026231844</v>
      </c>
      <c r="GP88" s="75">
        <f>Raw!W89</f>
        <v>0.361328125</v>
      </c>
      <c r="GR88">
        <f>(Raw!C89)/((Raw!CC89*1000)^(1/3))</f>
        <v>321.77907026231844</v>
      </c>
      <c r="GS88" s="75">
        <f>Raw!AE89</f>
        <v>0.2734375</v>
      </c>
      <c r="GU88">
        <f>(Raw!C89)/((Raw!CC89*1000)^(1/3))</f>
        <v>321.77907026231844</v>
      </c>
      <c r="GV88" s="75">
        <f>Raw!AG89</f>
        <v>0.46875</v>
      </c>
      <c r="GX88">
        <f>(Raw!C89)/((Raw!CC89*1000)^(1/3))</f>
        <v>321.77907026231844</v>
      </c>
      <c r="GY88">
        <f>Raw!BQ89</f>
        <v>2.9</v>
      </c>
      <c r="HA88">
        <f>Raw!C89</f>
        <v>1670.83592443622</v>
      </c>
      <c r="HB88" s="75">
        <f>Raw!U89</f>
        <v>0.3369140625</v>
      </c>
      <c r="HC88" s="4"/>
      <c r="HD88">
        <f>Raw!C89</f>
        <v>1670.83592443622</v>
      </c>
      <c r="HE88" s="75">
        <f>Raw!W89</f>
        <v>0.361328125</v>
      </c>
      <c r="HG88">
        <f>Raw!C89</f>
        <v>1670.83592443622</v>
      </c>
      <c r="HH88" s="75">
        <f>Raw!AE89</f>
        <v>0.2734375</v>
      </c>
      <c r="HJ88">
        <f>Raw!C89</f>
        <v>1670.83592443622</v>
      </c>
      <c r="HK88" s="75">
        <f>Raw!AG89</f>
        <v>0.46875</v>
      </c>
      <c r="HM88">
        <f>Raw!C89</f>
        <v>1670.83592443622</v>
      </c>
      <c r="HN88">
        <f>Raw!BQ89</f>
        <v>2.9</v>
      </c>
      <c r="HP88">
        <f>Raw!CC89*1000</f>
        <v>140</v>
      </c>
      <c r="HQ88">
        <f>Raw!N89</f>
        <v>4.09401084274828</v>
      </c>
      <c r="HR88">
        <f>MIN(ABS(Raw!CB89)/100,0.3)</f>
        <v>4.7605000000000001E-2</v>
      </c>
      <c r="HS88" t="str">
        <f>IF( Raw!CB89&gt;0,"@rgb(255,0,0)","@rgb(0,128,255)" )</f>
        <v>@rgb(0,128,255)</v>
      </c>
      <c r="HU88" t="str">
        <f t="shared" si="124"/>
        <v xml:space="preserve"> </v>
      </c>
      <c r="HV88" t="b">
        <f>IF(Raw!CC89&gt;7,(Raw!C89)/((Raw!CC89*1000)^(1/3)))</f>
        <v>0</v>
      </c>
      <c r="HW88" t="b">
        <f>IF(Raw!CC89&gt;7,(10^($FM$2*Raw!CB89))*(Raw!D89))</f>
        <v>0</v>
      </c>
      <c r="HX88" t="b">
        <f>IF(Raw!CC89&gt;7,(10^($HU$2*Raw!CB89))*(Raw!E89))</f>
        <v>0</v>
      </c>
      <c r="IA88" t="b">
        <f>IF(Raw!CC89&gt;7,(Raw!C89)/((Raw!CC89*1000)^(1/3)))</f>
        <v>0</v>
      </c>
      <c r="IB88" t="b">
        <f>IF(Raw!CC89&gt;7,(10^($HZ$2*Raw!CB89))*(Raw!F89))</f>
        <v>0</v>
      </c>
      <c r="IC88" t="b">
        <f>IF(Raw!CC89&gt;7,(10^($HZ$2*Raw!CB89))*(Raw!G89))</f>
        <v>0</v>
      </c>
      <c r="IF88" t="b">
        <f>IF(Raw!CC89&gt;7,(Raw!C89)/((Raw!CC89*1000)^(1/3)))</f>
        <v>0</v>
      </c>
      <c r="IG88" t="b">
        <f>IF(Raw!CC89&gt;7,(10^($IE$2*Raw!CB89))*(Raw!BJ89))</f>
        <v>0</v>
      </c>
      <c r="IH88" t="b">
        <f>IF(Raw!CC89&gt;7,(10^($IE$2*Raw!CB89))*(Raw!BK89))</f>
        <v>0</v>
      </c>
      <c r="IJ88" t="str">
        <f t="shared" si="125"/>
        <v xml:space="preserve"> </v>
      </c>
      <c r="IK88" t="b">
        <f>IF(Raw!CC89&gt;7,(Raw!C89)/((Raw!CC89*1000)^(1/3)))</f>
        <v>0</v>
      </c>
      <c r="IL88" t="b">
        <f>IF(Raw!CC89&gt;7,(10^($IJ$2*Raw!CB89))*(Raw!BL89))</f>
        <v>0</v>
      </c>
      <c r="IM88" t="b">
        <f>IF(Raw!CC89&gt;7,(10^($IJ$2*Raw!CB89))*(Raw!BM89))</f>
        <v>0</v>
      </c>
      <c r="IO88" t="str">
        <f t="shared" si="126"/>
        <v xml:space="preserve"> </v>
      </c>
      <c r="IP88" t="b">
        <f>IF(Raw!CC89&gt;7,(Raw!C89)/((Raw!CC89*1000)^(1/3)))</f>
        <v>0</v>
      </c>
      <c r="IQ88" t="b">
        <f>IF(Raw!CC89&gt;7,(10^($IO$2*Raw!CB89))*(Raw!BN89))</f>
        <v>0</v>
      </c>
      <c r="IR88" t="b">
        <f>IF(Raw!CC89&gt;7,(10^($IO$2*Raw!CB89))*(Raw!BO89))</f>
        <v>0</v>
      </c>
      <c r="IT88" s="68" t="str">
        <f t="shared" si="127"/>
        <v xml:space="preserve"> </v>
      </c>
      <c r="IU88" s="68">
        <f>IF(Raw!CC89&lt;3.5,(Raw!C89)/((Raw!CC89*1000)^(1/3)))</f>
        <v>321.77907026231844</v>
      </c>
      <c r="IV88" s="68">
        <f>IF(Raw!CC89&lt;3.5,(10^($IT$2*Raw!CB89))*(Raw!D89))</f>
        <v>4.6915638484957993E-2</v>
      </c>
      <c r="IW88" s="68">
        <f>IF(Raw!CC89&lt;3.5,(10^($IT$2*Raw!CB89))*(Raw!E89))</f>
        <v>1.0332397267110079E-2</v>
      </c>
      <c r="IY88" s="68" t="str">
        <f t="shared" si="128"/>
        <v xml:space="preserve"> </v>
      </c>
      <c r="IZ88" s="74">
        <f>IF(Raw!CC89&lt;3.5,(Raw!C89)/((Raw!CC89*1000)^(1/3)))</f>
        <v>321.77907026231844</v>
      </c>
      <c r="JA88" s="68">
        <f>IF(Raw!CC89&lt;3.5,(10^($IY$2*Raw!CB89))*(Raw!F89))</f>
        <v>7.5639754693981973E-2</v>
      </c>
      <c r="JB88" s="68">
        <f>IF(Raw!CC89&lt;3.5,(10^($IY$2*Raw!CB89))*(Raw!G89))</f>
        <v>2.0660264705914172E-2</v>
      </c>
      <c r="JD88" s="68" t="str">
        <f t="shared" si="129"/>
        <v xml:space="preserve"> </v>
      </c>
      <c r="JE88" s="74">
        <f>IF(Raw!CC89&lt;3.5,(Raw!C89)/((Raw!CC89*1000)^(1/3)))</f>
        <v>321.77907026231844</v>
      </c>
      <c r="JF88" s="74">
        <f>IF(Raw!CC89&lt;3.5,(10^($JD$2*Raw!CB89))*(Raw!BJ89))</f>
        <v>2.5527917367443486E-2</v>
      </c>
      <c r="JG88" s="74">
        <f>IF(Raw!CC89&lt;3.5,(10^($JD$2*Raw!CB89))*(Raw!BK89))</f>
        <v>1.744132083583377E-2</v>
      </c>
      <c r="JI88" s="68" t="str">
        <f t="shared" si="130"/>
        <v xml:space="preserve"> </v>
      </c>
      <c r="JJ88" s="74">
        <f>IF( AND( Raw!CC89&lt;3.5, ( (10^($JI$2*Raw!CB89))*(Raw!BM89) )/( (10^($JI$2*Raw!CB89))*(Raw!BL89))&lt;0.9 ),(Raw!C89)/((Raw!CC89*1000)^(1/3)) )</f>
        <v>321.77907026231844</v>
      </c>
      <c r="JK88" s="74">
        <f>IF( AND( Raw!CC89&lt;3.5, ( (10^($JI$2*Raw!CB89))*(Raw!BM89) )/( (10^($JI$2*Raw!CB89))*(Raw!BL89))&lt;0.9 ), (10^($JI$2*Raw!CB89))*(Raw!BL89) )</f>
        <v>16.068918087638661</v>
      </c>
      <c r="JL88" s="74">
        <f>IF( AND( Raw!CC89&lt;3.5, ( (10^($JI$2*Raw!CB89))*(Raw!BM89) )/( (10^($JI$2*Raw!CB89))*(Raw!BL89))&lt;0.9 ), (10^($JI$2*Raw!CB89))*(Raw!BM89) )</f>
        <v>10.449592838770737</v>
      </c>
      <c r="JN88" s="68" t="str">
        <f t="shared" si="131"/>
        <v xml:space="preserve"> </v>
      </c>
      <c r="JO88" s="74">
        <f>IF( AND( Raw!CC89&lt;3.5, ( (10^($JN$2*Raw!CB89))*(Raw!BO89) )/( (10^($JN$2*Raw!CB89))*(Raw!BN89))&lt;0.5 ),(Raw!C89)/((Raw!CC89*1000)^(1/3)))</f>
        <v>321.77907026231844</v>
      </c>
      <c r="JP88" s="74">
        <f>IF( AND( Raw!CC89&lt;3.5, ( (10^($JN$2*Raw!CB89))*(Raw!BO89) )/( (10^($JN$2*Raw!CB89))*(Raw!BN89))&lt;0.5 ),(10^($JN$2*Raw!CB89))*(Raw!BN89))</f>
        <v>3.7817284084125613</v>
      </c>
      <c r="JQ88" s="74">
        <f>IF( AND( Raw!CC89&lt;3.5, ( (10^($JN$2*Raw!CB89))*(Raw!BO89) )/( (10^($JN$2*Raw!CB89))*(Raw!BN89))&lt;0.5 ),(10^($JN$2*Raw!CB89))*(Raw!BO89))</f>
        <v>0.25310697331552945</v>
      </c>
      <c r="KQ88">
        <f>Raw!CC89*1000</f>
        <v>140</v>
      </c>
      <c r="KR88">
        <f>Raw!N89</f>
        <v>4.09401084274828</v>
      </c>
      <c r="KS88">
        <f>(1/ABS(Raw!BL89))*2</f>
        <v>0.12734819792747301</v>
      </c>
      <c r="KU88">
        <f>Raw!CC89*1000</f>
        <v>140</v>
      </c>
      <c r="KV88">
        <f>Raw!N89</f>
        <v>4.09401084274828</v>
      </c>
      <c r="KW88">
        <f>MIN(1/ABS(Raw!BN89)/2,0.8)</f>
        <v>0.13345230929611387</v>
      </c>
      <c r="KY88">
        <f>Raw!CC89*1000</f>
        <v>140</v>
      </c>
      <c r="KZ88">
        <f>Raw!CP89</f>
        <v>4.0280433974711203</v>
      </c>
      <c r="LA88">
        <f t="shared" si="110"/>
        <v>4.09401084274828</v>
      </c>
      <c r="PR88" s="76"/>
      <c r="QD88" s="76"/>
      <c r="QP88" s="76"/>
      <c r="RB88" s="76"/>
      <c r="RN88" s="76"/>
      <c r="RZ88" s="76"/>
      <c r="SL88" s="76"/>
      <c r="SX88" s="76"/>
      <c r="TJ88" s="76"/>
      <c r="TV88" s="76"/>
      <c r="UF88">
        <f>IF(Raw!CC89&lt;3.5,Raw!C89)</f>
        <v>1670.83592443622</v>
      </c>
      <c r="UK88" t="b">
        <f>IF(Raw!CC89&gt;7,Raw!C89)</f>
        <v>0</v>
      </c>
      <c r="UP88">
        <f>Raw!C89</f>
        <v>1670.83592443622</v>
      </c>
      <c r="UU88" t="str">
        <f t="shared" si="144"/>
        <v xml:space="preserve"> </v>
      </c>
      <c r="UV88">
        <f>IF(AND(Raw!BL89&lt;$UU$3,Raw!BL89&gt;$UU$4),(Raw!C89)/((Raw!CC89*1000)^(1/3)))</f>
        <v>321.77907026231844</v>
      </c>
      <c r="UW88">
        <f>IF(AND(Raw!BL89&lt;$UU$3,Raw!BL89&gt;$UU$4),(10^($UU$2*Raw!CB89))*(Raw!D89))</f>
        <v>4.7034068367305497E-2</v>
      </c>
      <c r="UX88">
        <f>IF(AND(Raw!BL89&lt;$UU$3,Raw!BL89&gt;$UU$4),(10^($FM$2*Raw!CB89))*(Raw!E89))</f>
        <v>1.0358479499649744E-2</v>
      </c>
      <c r="UZ88">
        <f>Raw!C89</f>
        <v>1670.83592443622</v>
      </c>
      <c r="VA88">
        <f>((LOG10(Raw!CC90))+ABS(LOG10(MIN(Raw!CC$3:$CC287)))+0.3)/5</f>
        <v>0.22901960800285134</v>
      </c>
      <c r="VB88">
        <f>Raw!BQ89</f>
        <v>2.9</v>
      </c>
      <c r="VE88">
        <f>(Raw!C89)/((Raw!CC89)^(1/2))</f>
        <v>4465.4968419671777</v>
      </c>
      <c r="VF88">
        <f>((LOG10(Raw!CC90))+ABS(LOG10(MIN(Raw!CC$3:$CC287)))+0.3)/5</f>
        <v>0.22901960800285134</v>
      </c>
      <c r="VG88">
        <f>Raw!BQ89</f>
        <v>2.9</v>
      </c>
      <c r="VK88">
        <f>(Raw!C89)/((Raw!CC89)^(1/2))</f>
        <v>4465.4968419671777</v>
      </c>
      <c r="VL88">
        <f>Raw!BZ89</f>
        <v>306.73469352722202</v>
      </c>
      <c r="VM88">
        <f>MIN(Raw!BL90/150,0.6)</f>
        <v>0.19734375876072532</v>
      </c>
      <c r="VO88">
        <f>(Raw!C89)/((Raw!CC89)^(1/2))</f>
        <v>4465.4968419671777</v>
      </c>
      <c r="VP88">
        <f>Raw!BZ89</f>
        <v>306.73469352722202</v>
      </c>
      <c r="VQ88">
        <f>MIN(Raw!BN90/50,0.6)</f>
        <v>7.0531000088416007E-2</v>
      </c>
      <c r="VS88">
        <f>(Raw!C89)/((Raw!CC89)^(1/2))</f>
        <v>4465.4968419671777</v>
      </c>
      <c r="VT88">
        <f>Raw!BZ89</f>
        <v>306.73469352722202</v>
      </c>
      <c r="VU88">
        <f>(LOG10(Raw!AS90)-LOG10(MIN(Raw!AS$3:AS$200)) + 0.1)/10</f>
        <v>0.22546885410998443</v>
      </c>
      <c r="VW88">
        <f>Raw!CB89</f>
        <v>-4.7605000000000004</v>
      </c>
      <c r="VX88">
        <f>IF(ABS((Raw!BR89)-(Raw!CJ89))=343.0818,16.89,ABS((Raw!BR89)-(Raw!CJ89)))</f>
        <v>3.224840359472978</v>
      </c>
      <c r="VY88">
        <f>(LOG10(Raw!C90)-LOG10(MIN(Raw!C$3:C$200)))/2</f>
        <v>3.4147351117825631E-2</v>
      </c>
      <c r="WN88">
        <f t="shared" si="132"/>
        <v>17200</v>
      </c>
      <c r="WO88">
        <f t="shared" si="111"/>
        <v>0.51590892872273919</v>
      </c>
      <c r="WQ88">
        <f>Raw!BP89</f>
        <v>0.14000000000000001</v>
      </c>
      <c r="WR88">
        <f>Raw!BZ89</f>
        <v>306.73469352722202</v>
      </c>
      <c r="WT88">
        <f>Raw!N89</f>
        <v>4.09401084274828</v>
      </c>
      <c r="WU88">
        <f>Raw!CP89</f>
        <v>4.0280433974711203</v>
      </c>
      <c r="WV88">
        <f t="shared" si="112"/>
        <v>-6.5967445277159698E-2</v>
      </c>
      <c r="WX88">
        <f>Raw!C89</f>
        <v>1670.83592443622</v>
      </c>
      <c r="WY88">
        <f>Raw!BP89</f>
        <v>0.14000000000000001</v>
      </c>
      <c r="WZ88">
        <f>((LOG10(Raw!CC90))+ABS(LOG10(MIN(Raw!CC$3:$CC287)))+0.3)/5</f>
        <v>0.22901960800285134</v>
      </c>
      <c r="XD88">
        <f t="shared" si="133"/>
        <v>17200</v>
      </c>
      <c r="XE88">
        <f t="shared" si="113"/>
        <v>5.9010001014455277E-2</v>
      </c>
      <c r="XG88">
        <f>(Raw!C89)/((Raw!CC89)^(1/2))</f>
        <v>4465.4968419671777</v>
      </c>
      <c r="XH88">
        <f>Raw!BP89</f>
        <v>0.14000000000000001</v>
      </c>
      <c r="XL88">
        <f t="shared" si="134"/>
        <v>17200</v>
      </c>
      <c r="XM88">
        <f t="shared" si="114"/>
        <v>0.30935076854605259</v>
      </c>
      <c r="XR88">
        <f>Raw!CB89</f>
        <v>-4.7605000000000004</v>
      </c>
      <c r="XS88">
        <f>IF(ABS((Raw!BR89)-(Raw!CJ89))=343.0818,16.89,(Raw!BR89)-(Raw!CJ89))</f>
        <v>-3.224840359472978</v>
      </c>
      <c r="XT88">
        <f>(LOG10(Raw!C90)-LOG10(MIN(Raw!C$3:C$200)))/2</f>
        <v>3.4147351117825631E-2</v>
      </c>
      <c r="XW88">
        <f t="shared" si="135"/>
        <v>17200</v>
      </c>
      <c r="XX88">
        <f t="shared" si="115"/>
        <v>1.2664789278170061</v>
      </c>
      <c r="YC88">
        <v>1670.83592443622</v>
      </c>
      <c r="YD88">
        <f>Raw!CC89</f>
        <v>0.14000000000000001</v>
      </c>
      <c r="YE88">
        <f>((LOG10(Raw!CC90))+ABS(LOG10(MIN(Raw!CC$3:$CC287)))+0.3)/5</f>
        <v>0.22901960800285134</v>
      </c>
      <c r="YF88">
        <v>3.2109024975668803E-2</v>
      </c>
      <c r="YG88">
        <v>8.0649356231485402E-3</v>
      </c>
      <c r="YH88">
        <v>2.25762856773034E-3</v>
      </c>
      <c r="YI88">
        <v>6.3794900925296001E-4</v>
      </c>
      <c r="YJ88">
        <v>1.4905952779770601E-4</v>
      </c>
      <c r="YT88">
        <v>1670.83592443622</v>
      </c>
      <c r="YU88">
        <v>0.14000000000000001</v>
      </c>
      <c r="YV88" s="79">
        <v>1.80690946924041E-7</v>
      </c>
      <c r="ZE88">
        <v>1574.68450026655</v>
      </c>
      <c r="ZF88">
        <v>-4.9226057135890101E-2</v>
      </c>
      <c r="ZK88">
        <f t="shared" si="136"/>
        <v>17220</v>
      </c>
      <c r="ZL88" s="81">
        <f t="shared" si="116"/>
        <v>15498.364229124869</v>
      </c>
    </row>
    <row r="89" spans="1:688">
      <c r="A89" s="37">
        <f>Raw!CC90*1000</f>
        <v>140</v>
      </c>
      <c r="B89" s="37">
        <f>Raw!N90</f>
        <v>2.9704728293883802</v>
      </c>
      <c r="C89" s="37">
        <f>Raw!O90</f>
        <v>9.4010550578879304E-2</v>
      </c>
      <c r="E89" s="37">
        <f>(Raw!C90)/((Raw!CC90*1000)^(1/2))</f>
        <v>31.91755752621237</v>
      </c>
      <c r="F89" s="37">
        <f>Raw!N90</f>
        <v>2.9704728293883802</v>
      </c>
      <c r="G89" s="37">
        <f>Raw!O90</f>
        <v>9.4010550578879304E-2</v>
      </c>
      <c r="I89" s="37">
        <f>(Raw!C90)/((Raw!CC90*1000)^(1/3))</f>
        <v>72.730681288372779</v>
      </c>
      <c r="J89" s="37">
        <f>Raw!N90</f>
        <v>2.9704728293883802</v>
      </c>
      <c r="K89" s="37">
        <f>Raw!O90</f>
        <v>9.4010550578879304E-2</v>
      </c>
      <c r="M89" s="39">
        <f>Raw!CC90*1000</f>
        <v>140</v>
      </c>
      <c r="N89" s="39">
        <f>1/(Raw!R90)</f>
        <v>2.7306666666666666</v>
      </c>
      <c r="O89" s="39">
        <f>IF(1/(Raw!R90-Raw!S90)-1/(Raw!R90+Raw!S90)&gt;0,1/(Raw!R90-Raw!S90)-1/(Raw!R90+Raw!S90),2)</f>
        <v>1.8906770103790382E-2</v>
      </c>
      <c r="Q89" s="39">
        <f>(Raw!C90)/((Raw!CC90*1000)^(1/2))</f>
        <v>31.91755752621237</v>
      </c>
      <c r="R89" s="39">
        <f>1/(Raw!R90)</f>
        <v>2.7306666666666666</v>
      </c>
      <c r="S89" s="39">
        <f>IF(1/(Raw!R90-Raw!S90)-1/(Raw!R90+Raw!S90)&gt;0,1/(Raw!R90-Raw!S90)-1/(Raw!R90+Raw!S90),2)</f>
        <v>1.8906770103790382E-2</v>
      </c>
      <c r="U89" s="39">
        <f>(Raw!C90)/((Raw!CC90*1000)^(1/3))</f>
        <v>72.730681288372779</v>
      </c>
      <c r="V89" s="39">
        <f>1/(Raw!R90)</f>
        <v>2.7306666666666666</v>
      </c>
      <c r="W89" s="39">
        <f>IF(1/(Raw!R90-Raw!S90)-1/(Raw!R90+Raw!S90)&gt;0,1/(Raw!R90-Raw!S90)-1/(Raw!R90+Raw!S90),2)</f>
        <v>1.8906770103790382E-2</v>
      </c>
      <c r="Y89" s="41">
        <f>Raw!CC90*1000</f>
        <v>140</v>
      </c>
      <c r="Z89" s="41">
        <f>1/(Raw!AB90)</f>
        <v>4.0960000000000001</v>
      </c>
      <c r="AA89" s="41">
        <f>IF(1/(Raw!AB90-Raw!AC90)-1/(Raw!AB90+Raw!AC90)&gt;0,1/(Raw!AB90-Raw!AC90)-1/(Raw!AB90+Raw!AC90),5)</f>
        <v>0.51492225307044936</v>
      </c>
      <c r="AC89" s="41">
        <f>(Raw!C90)/((Raw!CC90*1000)^(1/2))</f>
        <v>31.91755752621237</v>
      </c>
      <c r="AD89" s="41">
        <f>1/(Raw!AB90)</f>
        <v>4.0960000000000001</v>
      </c>
      <c r="AE89" s="41">
        <f>IF(1/(Raw!AB90-Raw!AC90)-1/(Raw!AB90+Raw!AC90)&gt;0,1/(Raw!AB90-Raw!AC90)-1/(Raw!AB90+Raw!AC90),5)</f>
        <v>0.51492225307044936</v>
      </c>
      <c r="AG89" s="41">
        <f>(Raw!C90)/((Raw!CC90*1000)^(1/3))</f>
        <v>72.730681288372779</v>
      </c>
      <c r="AH89" s="41">
        <f>1/(Raw!AB90)</f>
        <v>4.0960000000000001</v>
      </c>
      <c r="AI89" s="41">
        <f>IF(1/(Raw!AB90-Raw!AC90)-1/(Raw!AB90+Raw!AC90)&gt;0,1/(Raw!AB90-Raw!AC90)-1/(Raw!AB90+Raw!AC90),5)</f>
        <v>0.51492225307044936</v>
      </c>
      <c r="AK89" s="43">
        <f>Raw!CC90*1000</f>
        <v>140</v>
      </c>
      <c r="AL89" s="43">
        <f>Raw!BL90</f>
        <v>29.6015638141088</v>
      </c>
      <c r="AM89" s="43">
        <f>Raw!BM90</f>
        <v>17.939055475139298</v>
      </c>
      <c r="AO89" s="43">
        <f>(Raw!C90)/((Raw!CC90*1000)^(1/2))</f>
        <v>31.91755752621237</v>
      </c>
      <c r="AP89" s="43">
        <f>Raw!BL90</f>
        <v>29.6015638141088</v>
      </c>
      <c r="AQ89" s="43">
        <f>Raw!BM90</f>
        <v>17.939055475139298</v>
      </c>
      <c r="AS89" s="43">
        <f>(Raw!C90)/((Raw!CC90*1000)^(1/3))</f>
        <v>72.730681288372779</v>
      </c>
      <c r="AT89" s="43">
        <f>Raw!BL90</f>
        <v>29.6015638141088</v>
      </c>
      <c r="AU89" s="43">
        <f>Raw!BM90</f>
        <v>17.939055475139298</v>
      </c>
      <c r="AW89" s="21">
        <f>Raw!CC90*1000</f>
        <v>140</v>
      </c>
      <c r="AX89" s="21">
        <f>Raw!BN90</f>
        <v>3.5265500044208</v>
      </c>
      <c r="AY89" s="21">
        <f>Raw!BO90</f>
        <v>0.44364735049944798</v>
      </c>
      <c r="BA89" s="21">
        <f>(Raw!C90)/((Raw!CC90*1000)^(1/2))</f>
        <v>31.91755752621237</v>
      </c>
      <c r="BB89" s="21">
        <f>Raw!BN90</f>
        <v>3.5265500044208</v>
      </c>
      <c r="BC89" s="21">
        <f>Raw!BO90</f>
        <v>0.44364735049944798</v>
      </c>
      <c r="BE89" s="21">
        <f>(Raw!C90)/((Raw!CC90*1000)^(1/3))</f>
        <v>72.730681288372779</v>
      </c>
      <c r="BF89" s="21">
        <f>Raw!BN90</f>
        <v>3.5265500044208</v>
      </c>
      <c r="BG89" s="21">
        <f>Raw!BO90</f>
        <v>0.44364735049944798</v>
      </c>
      <c r="BI89" s="46">
        <f>Raw!C90</f>
        <v>377.65363361348801</v>
      </c>
      <c r="BJ89" s="46">
        <f>(Raw!C90)/(Raw!CG90)</f>
        <v>0.32810915170589749</v>
      </c>
      <c r="BK89" s="46"/>
      <c r="BM89" s="47">
        <f>Raw!CC90*1000</f>
        <v>140</v>
      </c>
      <c r="BN89" s="47">
        <f>(Raw!C90)/(Raw!CG90)</f>
        <v>0.32810915170589749</v>
      </c>
      <c r="BO89" s="47"/>
      <c r="BQ89" s="46">
        <f>(Raw!C90)/((Raw!CC90*1000)^(1/2))</f>
        <v>31.91755752621237</v>
      </c>
      <c r="BR89" s="47">
        <f>(Raw!C90)/(Raw!CG90)</f>
        <v>0.32810915170589749</v>
      </c>
      <c r="BS89" s="47"/>
      <c r="BU89" s="49">
        <f>(Raw!C90)/((Raw!CC90*1000)^(1/3))</f>
        <v>72.730681288372779</v>
      </c>
      <c r="BV89" s="49">
        <f>(Raw!C90)/(Raw!CG90)</f>
        <v>0.32810915170589749</v>
      </c>
      <c r="BW89" s="49"/>
      <c r="BY89" s="51">
        <f>Raw!C90</f>
        <v>377.65363361348801</v>
      </c>
      <c r="BZ89" s="51">
        <f>Raw!BS90</f>
        <v>0.34399999999999997</v>
      </c>
      <c r="CA89" s="51"/>
      <c r="CG89" s="55"/>
      <c r="CH89" s="55" t="e">
        <f t="shared" si="137"/>
        <v>#N/A</v>
      </c>
      <c r="CI89" s="55" t="e">
        <f>CI3</f>
        <v>#N/A</v>
      </c>
      <c r="CK89" s="55"/>
      <c r="CL89" s="55" t="e">
        <f t="shared" si="138"/>
        <v>#N/A</v>
      </c>
      <c r="CM89" s="55" t="e">
        <f>CM3</f>
        <v>#N/A</v>
      </c>
      <c r="CO89" s="57"/>
      <c r="CP89" s="57" t="e">
        <f t="shared" si="139"/>
        <v>#N/A</v>
      </c>
      <c r="CQ89" s="57" t="e">
        <f>CQ3</f>
        <v>#N/A</v>
      </c>
      <c r="CS89" s="57"/>
      <c r="CT89" s="57" t="e">
        <f t="shared" si="140"/>
        <v>#N/A</v>
      </c>
      <c r="CU89" s="57" t="e">
        <f>CU3</f>
        <v>#N/A</v>
      </c>
      <c r="CW89" s="57"/>
      <c r="CX89" s="57" t="e">
        <f t="shared" si="141"/>
        <v>#N/A</v>
      </c>
      <c r="CY89" s="57" t="e">
        <f>CY3</f>
        <v>#N/A</v>
      </c>
      <c r="DA89" s="57"/>
      <c r="DB89" s="57" t="e">
        <f t="shared" si="142"/>
        <v>#N/A</v>
      </c>
      <c r="DC89" s="57" t="e">
        <f>DC3</f>
        <v>#N/A</v>
      </c>
      <c r="DE89" s="57"/>
      <c r="DF89" s="57" t="e">
        <f t="shared" si="143"/>
        <v>#N/A</v>
      </c>
      <c r="DG89" s="57" t="e">
        <f>DG3</f>
        <v>#N/A</v>
      </c>
      <c r="DI89" s="59">
        <f t="shared" si="117"/>
        <v>13060</v>
      </c>
      <c r="DJ89" s="59">
        <f t="shared" si="99"/>
        <v>10.385826715398569</v>
      </c>
      <c r="DL89" s="25">
        <f t="shared" si="118"/>
        <v>13060</v>
      </c>
      <c r="DM89" s="25">
        <f t="shared" si="100"/>
        <v>11.717085769989955</v>
      </c>
      <c r="DO89" s="39">
        <f t="shared" si="101"/>
        <v>140</v>
      </c>
      <c r="DP89" s="39">
        <f t="shared" si="102"/>
        <v>2.7306666666666666</v>
      </c>
      <c r="DQ89" s="39">
        <f t="shared" si="103"/>
        <v>1.8906770103790382E-2</v>
      </c>
      <c r="DS89" s="39">
        <f t="shared" si="104"/>
        <v>31.91755752621237</v>
      </c>
      <c r="DT89" s="39">
        <f t="shared" si="105"/>
        <v>2.7306666666666666</v>
      </c>
      <c r="DU89" s="39">
        <f t="shared" si="106"/>
        <v>1.8906770103790382E-2</v>
      </c>
      <c r="DW89" s="39">
        <f t="shared" si="107"/>
        <v>72.730681288372779</v>
      </c>
      <c r="DX89" s="39">
        <f t="shared" si="108"/>
        <v>2.7306666666666666</v>
      </c>
      <c r="DY89" s="39">
        <f t="shared" si="109"/>
        <v>1.8906770103790382E-2</v>
      </c>
      <c r="EA89" s="61">
        <f>Raw!N90</f>
        <v>2.9704728293883802</v>
      </c>
      <c r="EB89" s="61">
        <f>Raw!O90</f>
        <v>9.4010550578879304E-2</v>
      </c>
      <c r="EC89" s="61">
        <f>1/Raw!R90</f>
        <v>2.7306666666666666</v>
      </c>
      <c r="ED89" s="61">
        <f>1/(Raw!R90-Raw!S90)-1/(Raw!R90+Raw!S90)</f>
        <v>1.8906770103790382E-2</v>
      </c>
      <c r="EF89" s="62">
        <f>Raw!N90</f>
        <v>2.9704728293883802</v>
      </c>
      <c r="EG89" s="61">
        <f>Raw!O90</f>
        <v>9.4010550578879304E-2</v>
      </c>
      <c r="EH89" s="61">
        <f>1/Raw!AB90</f>
        <v>4.0960000000000001</v>
      </c>
      <c r="EI89" s="61">
        <f>1/(Raw!AB90-Raw!AC90)-1/(Raw!AB90+Raw!AC90)</f>
        <v>0.51492225307044936</v>
      </c>
      <c r="EK89" s="37">
        <f>Raw!CB90</f>
        <v>-29.713699999999999</v>
      </c>
      <c r="EL89" s="72">
        <f>(Raw!C90)/(Raw!CG90)</f>
        <v>0.32810915170589749</v>
      </c>
      <c r="EN89" s="37">
        <f>Raw!BS90</f>
        <v>0.34399999999999997</v>
      </c>
      <c r="EO89" s="72">
        <f>(Raw!C90)/(Raw!CG90)</f>
        <v>0.32810915170589749</v>
      </c>
      <c r="EQ89" s="64">
        <f>(Raw!C90)/((Raw!CC90*1000)^(1/3))</f>
        <v>72.730681288372779</v>
      </c>
      <c r="ER89" s="64">
        <f>Raw!BZ90</f>
        <v>160.99403023719799</v>
      </c>
      <c r="ET89" s="64">
        <f>Raw!BN90</f>
        <v>3.5265500044208</v>
      </c>
      <c r="EU89" s="64">
        <f>Raw!BZ90</f>
        <v>160.99403023719799</v>
      </c>
      <c r="EW89" s="66">
        <f>Raw!AI90</f>
        <v>1.02996308267452E-4</v>
      </c>
      <c r="EX89" s="66">
        <f>Raw!BZ90</f>
        <v>160.99403023719799</v>
      </c>
      <c r="EZ89" s="73">
        <f>Raw!AI90</f>
        <v>1.02996308267452E-4</v>
      </c>
      <c r="FA89" s="66">
        <f>Raw!F90</f>
        <v>4.8109632558583498E-2</v>
      </c>
      <c r="FB89" s="66">
        <f>Raw!G90</f>
        <v>6.1480761175675396E-3</v>
      </c>
      <c r="FD89" s="66">
        <f>(Raw!C90)/((Raw!CC90*1000)^(1/3))</f>
        <v>72.730681288372779</v>
      </c>
      <c r="FE89" s="66">
        <f>(Raw!BZ90)*(Raw!AI90)</f>
        <v>1.6581790767529931E-2</v>
      </c>
      <c r="FG89" s="59">
        <f>Raw!CJ90</f>
        <v>266.86478993632801</v>
      </c>
      <c r="FH89" s="59">
        <f>Raw!BR90</f>
        <v>264.03300000000002</v>
      </c>
      <c r="FJ89" s="25">
        <f>Raw!CB90</f>
        <v>-29.713699999999999</v>
      </c>
      <c r="FK89" s="25">
        <f>(Raw!BR90)-(Raw!CJ90)</f>
        <v>-2.8317899363279935</v>
      </c>
      <c r="FM89" s="68" t="str">
        <f t="shared" si="119"/>
        <v xml:space="preserve"> </v>
      </c>
      <c r="FN89" s="68">
        <f>(Raw!C90)/((Raw!CC90*1000)^(1/3))</f>
        <v>72.730681288372779</v>
      </c>
      <c r="FO89" s="68">
        <f>(10^($FM$2*Raw!CB90))*(Raw!D90)</f>
        <v>4.826759384250668E-2</v>
      </c>
      <c r="FP89" s="68">
        <f>(10^($FM$2*Raw!CB90))*(Raw!E90)</f>
        <v>5.2417475403048665E-3</v>
      </c>
      <c r="FR89" s="68" t="str">
        <f t="shared" si="120"/>
        <v xml:space="preserve"> </v>
      </c>
      <c r="FS89" s="74">
        <f>(Raw!C90)/((Raw!CC90*1000)^(1/3))</f>
        <v>72.730681288372779</v>
      </c>
      <c r="FT89" s="68">
        <f>(10^($FR$2*Raw!CB90))*(Raw!F90)</f>
        <v>8.2203500369144977E-2</v>
      </c>
      <c r="FU89" s="68">
        <f>(10^($FR$2*Raw!CB90))*(Raw!G90)</f>
        <v>1.0505035073476667E-2</v>
      </c>
      <c r="FW89" s="68" t="str">
        <f t="shared" si="121"/>
        <v xml:space="preserve"> </v>
      </c>
      <c r="FX89" s="74">
        <f>(Raw!C90)/((Raw!CC90*1000)^(1/3))</f>
        <v>72.730681288372779</v>
      </c>
      <c r="FY89" s="74">
        <f>(10^($FW$2*Raw!CB90))*(Raw!BJ90)</f>
        <v>1.083965231676128E-2</v>
      </c>
      <c r="FZ89" s="74">
        <f>(10^($FW$2*Raw!CB90))*(Raw!BK90)</f>
        <v>3.9789624847872823E-3</v>
      </c>
      <c r="GB89" s="68" t="str">
        <f t="shared" si="122"/>
        <v xml:space="preserve"> </v>
      </c>
      <c r="GC89" s="74">
        <f>IF(  ( (10^($FR$2*Raw!CB90))*(Raw!BM90) )/( (10^($FR$2*Raw!CB90))*(Raw!BL90))&lt;0.9,(Raw!C90)/((Raw!CC90*1000)^(1/3)) )</f>
        <v>72.730681288372779</v>
      </c>
      <c r="GD89" s="74">
        <f>IF(  ( (10^($FR$2*Raw!CB90))*(Raw!BM90) )/( (10^($FR$2*Raw!CB90))*(Raw!BL90))&lt;0.9, (10^($GB$2*Raw!CB90))*(Raw!BL90) )</f>
        <v>40.246597265974053</v>
      </c>
      <c r="GE89" s="74">
        <f>IF( ( (10^($FR$2*Raw!CB90))*(Raw!BM90) )/( (10^($FR$2*Raw!CB90))*(Raw!BL90))&lt;0.9, (10^($FR$2*Raw!CB90))*(Raw!BM90) )</f>
        <v>30.651931327411994</v>
      </c>
      <c r="GG89" s="68" t="str">
        <f t="shared" si="123"/>
        <v xml:space="preserve"> </v>
      </c>
      <c r="GH89" s="74">
        <f>IF( ( (10^($GG$2*Raw!CB90))*(Raw!BO90) )/( (10^($GG$2*Raw!CB90))*(Raw!BN90))&lt;0.5,(Raw!C90)/((Raw!CC90*1000)^(1/3)))</f>
        <v>72.730681288372779</v>
      </c>
      <c r="GI89" s="74">
        <f>IF( ( (10^($GG$2*Raw!CB90))*(Raw!BO90) )/( (10^($GG$2*Raw!CB90))*(Raw!BN90))&lt;0.5,(10^($GG$2*Raw!CB90))*(Raw!BN90))</f>
        <v>5.7125712686829671</v>
      </c>
      <c r="GJ89" s="74">
        <f>IF( ( (10^($GG$2*Raw!CB90))*(Raw!BO90) )/( (10^($GG$2*Raw!CB90))*(Raw!BN90))&lt;0.5,(10^($GG$2*Raw!CB90))*(Raw!BO90))</f>
        <v>0.71865338779074328</v>
      </c>
      <c r="GL89">
        <f>(Raw!C90)/((Raw!CC90*1000)^(1/3))</f>
        <v>72.730681288372779</v>
      </c>
      <c r="GM89" s="75">
        <f>Raw!U90</f>
        <v>0.3857421875</v>
      </c>
      <c r="GN89" s="75">
        <f>(LOG(Raw!CC90)+5)/25</f>
        <v>0.16584512142712954</v>
      </c>
      <c r="GO89">
        <f>(Raw!C90)/((Raw!CC90*1000)^(1/3))</f>
        <v>72.730681288372779</v>
      </c>
      <c r="GP89" s="75">
        <f>Raw!W90</f>
        <v>0.4248046875</v>
      </c>
      <c r="GR89">
        <f>(Raw!C90)/((Raw!CC90*1000)^(1/3))</f>
        <v>72.730681288372779</v>
      </c>
      <c r="GS89" s="75">
        <f>Raw!AE90</f>
        <v>0.283203125</v>
      </c>
      <c r="GU89">
        <f>(Raw!C90)/((Raw!CC90*1000)^(1/3))</f>
        <v>72.730681288372779</v>
      </c>
      <c r="GV89" s="75">
        <f>Raw!AG90</f>
        <v>0.5859375</v>
      </c>
      <c r="GX89">
        <f>(Raw!C90)/((Raw!CC90*1000)^(1/3))</f>
        <v>72.730681288372779</v>
      </c>
      <c r="GY89">
        <f>Raw!BQ90</f>
        <v>2</v>
      </c>
      <c r="HA89">
        <f>Raw!C90</f>
        <v>377.65363361348801</v>
      </c>
      <c r="HB89" s="75">
        <f>Raw!U90</f>
        <v>0.3857421875</v>
      </c>
      <c r="HC89" s="4"/>
      <c r="HD89">
        <f>Raw!C90</f>
        <v>377.65363361348801</v>
      </c>
      <c r="HE89" s="75">
        <f>Raw!W90</f>
        <v>0.4248046875</v>
      </c>
      <c r="HG89">
        <f>Raw!C90</f>
        <v>377.65363361348801</v>
      </c>
      <c r="HH89" s="75">
        <f>Raw!AE90</f>
        <v>0.283203125</v>
      </c>
      <c r="HJ89">
        <f>Raw!C90</f>
        <v>377.65363361348801</v>
      </c>
      <c r="HK89" s="75">
        <f>Raw!AG90</f>
        <v>0.5859375</v>
      </c>
      <c r="HM89">
        <f>Raw!C90</f>
        <v>377.65363361348801</v>
      </c>
      <c r="HN89">
        <f>Raw!BQ90</f>
        <v>2</v>
      </c>
      <c r="HP89">
        <f>Raw!CC90*1000</f>
        <v>140</v>
      </c>
      <c r="HQ89">
        <f>Raw!N90</f>
        <v>2.9704728293883802</v>
      </c>
      <c r="HR89">
        <f>MIN(ABS(Raw!CB90)/100,0.3)</f>
        <v>0.29713699999999998</v>
      </c>
      <c r="HS89" t="str">
        <f>IF( Raw!CB90&gt;0,"@rgb(255,0,0)","@rgb(0,128,255)" )</f>
        <v>@rgb(0,128,255)</v>
      </c>
      <c r="HU89" t="str">
        <f t="shared" si="124"/>
        <v xml:space="preserve"> </v>
      </c>
      <c r="HV89" t="b">
        <f>IF(Raw!CC90&gt;7,(Raw!C90)/((Raw!CC90*1000)^(1/3)))</f>
        <v>0</v>
      </c>
      <c r="HW89" t="b">
        <f>IF(Raw!CC90&gt;7,(10^($FM$2*Raw!CB90))*(Raw!D90))</f>
        <v>0</v>
      </c>
      <c r="HX89" t="b">
        <f>IF(Raw!CC90&gt;7,(10^($HU$2*Raw!CB90))*(Raw!E90))</f>
        <v>0</v>
      </c>
      <c r="IA89" t="b">
        <f>IF(Raw!CC90&gt;7,(Raw!C90)/((Raw!CC90*1000)^(1/3)))</f>
        <v>0</v>
      </c>
      <c r="IB89" t="b">
        <f>IF(Raw!CC90&gt;7,(10^($HZ$2*Raw!CB90))*(Raw!F90))</f>
        <v>0</v>
      </c>
      <c r="IC89" t="b">
        <f>IF(Raw!CC90&gt;7,(10^($HZ$2*Raw!CB90))*(Raw!G90))</f>
        <v>0</v>
      </c>
      <c r="IF89" t="b">
        <f>IF(Raw!CC90&gt;7,(Raw!C90)/((Raw!CC90*1000)^(1/3)))</f>
        <v>0</v>
      </c>
      <c r="IG89" t="b">
        <f>IF(Raw!CC90&gt;7,(10^($IE$2*Raw!CB90))*(Raw!BJ90))</f>
        <v>0</v>
      </c>
      <c r="IH89" t="b">
        <f>IF(Raw!CC90&gt;7,(10^($IE$2*Raw!CB90))*(Raw!BK90))</f>
        <v>0</v>
      </c>
      <c r="IJ89" t="str">
        <f t="shared" si="125"/>
        <v xml:space="preserve"> </v>
      </c>
      <c r="IK89" t="b">
        <f>IF(Raw!CC90&gt;7,(Raw!C90)/((Raw!CC90*1000)^(1/3)))</f>
        <v>0</v>
      </c>
      <c r="IL89" t="b">
        <f>IF(Raw!CC90&gt;7,(10^($IJ$2*Raw!CB90))*(Raw!BL90))</f>
        <v>0</v>
      </c>
      <c r="IM89" t="b">
        <f>IF(Raw!CC90&gt;7,(10^($IJ$2*Raw!CB90))*(Raw!BM90))</f>
        <v>0</v>
      </c>
      <c r="IO89" t="str">
        <f t="shared" si="126"/>
        <v xml:space="preserve"> </v>
      </c>
      <c r="IP89" t="b">
        <f>IF(Raw!CC90&gt;7,(Raw!C90)/((Raw!CC90*1000)^(1/3)))</f>
        <v>0</v>
      </c>
      <c r="IQ89" t="b">
        <f>IF(Raw!CC90&gt;7,(10^($IO$2*Raw!CB90))*(Raw!BN90))</f>
        <v>0</v>
      </c>
      <c r="IR89" t="b">
        <f>IF(Raw!CC90&gt;7,(10^($IO$2*Raw!CB90))*(Raw!BO90))</f>
        <v>0</v>
      </c>
      <c r="IT89" s="68" t="str">
        <f t="shared" si="127"/>
        <v xml:space="preserve"> </v>
      </c>
      <c r="IU89" s="68">
        <f>IF(Raw!CC90&lt;3.5,(Raw!C90)/((Raw!CC90*1000)^(1/3)))</f>
        <v>72.730681288372779</v>
      </c>
      <c r="IV89" s="68">
        <f>IF(Raw!CC90&lt;3.5,(10^($IT$2*Raw!CB90))*(Raw!D90))</f>
        <v>4.7513989635820097E-2</v>
      </c>
      <c r="IW89" s="68">
        <f>IF(Raw!CC90&lt;3.5,(10^($IT$2*Raw!CB90))*(Raw!E90))</f>
        <v>5.1599078900904398E-3</v>
      </c>
      <c r="IY89" s="68" t="str">
        <f t="shared" si="128"/>
        <v xml:space="preserve"> </v>
      </c>
      <c r="IZ89" s="74">
        <f>IF(Raw!CC90&lt;3.5,(Raw!C90)/((Raw!CC90*1000)^(1/3)))</f>
        <v>72.730681288372779</v>
      </c>
      <c r="JA89" s="68">
        <f>IF(Raw!CC90&lt;3.5,(10^($IY$2*Raw!CB90))*(Raw!F90))</f>
        <v>8.064370549707707E-2</v>
      </c>
      <c r="JB89" s="68">
        <f>IF(Raw!CC90&lt;3.5,(10^($IY$2*Raw!CB90))*(Raw!G90))</f>
        <v>1.030570414760465E-2</v>
      </c>
      <c r="JD89" s="68" t="str">
        <f t="shared" si="129"/>
        <v xml:space="preserve"> </v>
      </c>
      <c r="JE89" s="74">
        <f>IF(Raw!CC90&lt;3.5,(Raw!C90)/((Raw!CC90*1000)^(1/3)))</f>
        <v>72.730681288372779</v>
      </c>
      <c r="JF89" s="74">
        <f>IF(Raw!CC90&lt;3.5,(10^($JD$2*Raw!CB90))*(Raw!BJ90))</f>
        <v>1.1402589516537148E-2</v>
      </c>
      <c r="JG89" s="74">
        <f>IF(Raw!CC90&lt;3.5,(10^($JD$2*Raw!CB90))*(Raw!BK90))</f>
        <v>4.185602507340019E-3</v>
      </c>
      <c r="JI89" s="68" t="str">
        <f t="shared" si="130"/>
        <v xml:space="preserve"> </v>
      </c>
      <c r="JJ89" s="74">
        <f>IF( AND( Raw!CC90&lt;3.5, ( (10^($JI$2*Raw!CB90))*(Raw!BM90) )/( (10^($JI$2*Raw!CB90))*(Raw!BL90))&lt;0.9 ),(Raw!C90)/((Raw!CC90*1000)^(1/3)) )</f>
        <v>72.730681288372779</v>
      </c>
      <c r="JK89" s="74">
        <f>IF( AND( Raw!CC90&lt;3.5, ( (10^($JI$2*Raw!CB90))*(Raw!BM90) )/( (10^($JI$2*Raw!CB90))*(Raw!BL90))&lt;0.9 ), (10^($JI$2*Raw!CB90))*(Raw!BL90) )</f>
        <v>34.152011489859461</v>
      </c>
      <c r="JL89" s="74">
        <f>IF( AND( Raw!CC90&lt;3.5, ( (10^($JI$2*Raw!CB90))*(Raw!BM90) )/( (10^($JI$2*Raw!CB90))*(Raw!BL90))&lt;0.9 ), (10^($JI$2*Raw!CB90))*(Raw!BM90) )</f>
        <v>20.696704827877301</v>
      </c>
      <c r="JN89" s="68" t="str">
        <f t="shared" si="131"/>
        <v xml:space="preserve"> </v>
      </c>
      <c r="JO89" s="74">
        <f>IF( AND( Raw!CC90&lt;3.5, ( (10^($JN$2*Raw!CB90))*(Raw!BO90) )/( (10^($JN$2*Raw!CB90))*(Raw!BN90))&lt;0.5 ),(Raw!C90)/((Raw!CC90*1000)^(1/3)))</f>
        <v>72.730681288372779</v>
      </c>
      <c r="JP89" s="74">
        <f>IF( AND( Raw!CC90&lt;3.5, ( (10^($JN$2*Raw!CB90))*(Raw!BO90) )/( (10^($JN$2*Raw!CB90))*(Raw!BN90))&lt;0.5 ),(10^($JN$2*Raw!CB90))*(Raw!BN90))</f>
        <v>3.7377193705616985</v>
      </c>
      <c r="JQ89" s="74">
        <f>IF( AND( Raw!CC90&lt;3.5, ( (10^($JN$2*Raw!CB90))*(Raw!BO90) )/( (10^($JN$2*Raw!CB90))*(Raw!BN90))&lt;0.5 ),(10^($JN$2*Raw!CB90))*(Raw!BO90))</f>
        <v>0.47021289747244327</v>
      </c>
      <c r="KQ89">
        <f>Raw!CC90*1000</f>
        <v>140</v>
      </c>
      <c r="KR89">
        <f>Raw!N90</f>
        <v>2.9704728293883802</v>
      </c>
      <c r="KS89">
        <f>(1/ABS(Raw!BL90))*2</f>
        <v>6.7563998056303809E-2</v>
      </c>
      <c r="KU89">
        <f>Raw!CC90*1000</f>
        <v>140</v>
      </c>
      <c r="KV89">
        <f>Raw!N90</f>
        <v>2.9704728293883802</v>
      </c>
      <c r="KW89">
        <f>MIN(1/ABS(Raw!BN90)/2,0.8)</f>
        <v>0.14178162775891787</v>
      </c>
      <c r="KY89">
        <f>Raw!CC90*1000</f>
        <v>140</v>
      </c>
      <c r="KZ89">
        <f>Raw!CP90</f>
        <v>2.7238040152257099</v>
      </c>
      <c r="LA89">
        <f t="shared" si="110"/>
        <v>2.9704728293883802</v>
      </c>
      <c r="PR89" s="76"/>
      <c r="QD89" s="76"/>
      <c r="QP89" s="76"/>
      <c r="RB89" s="76"/>
      <c r="RN89" s="76"/>
      <c r="RZ89" s="76"/>
      <c r="SL89" s="76"/>
      <c r="SX89" s="76"/>
      <c r="TJ89" s="76"/>
      <c r="TV89" s="76"/>
      <c r="UF89">
        <f>IF(Raw!CC90&lt;3.5,Raw!C90)</f>
        <v>377.65363361348801</v>
      </c>
      <c r="UK89" t="b">
        <f>IF(Raw!CC90&gt;7,Raw!C90)</f>
        <v>0</v>
      </c>
      <c r="UP89">
        <f>Raw!C90</f>
        <v>377.65363361348801</v>
      </c>
      <c r="UU89" t="str">
        <f t="shared" si="144"/>
        <v xml:space="preserve"> </v>
      </c>
      <c r="UV89">
        <f>IF(AND(Raw!BL90&lt;$UU$3,Raw!BL90&gt;$UU$4),(Raw!C90)/((Raw!CC90*1000)^(1/3)))</f>
        <v>72.730681288372779</v>
      </c>
      <c r="UW89">
        <f>IF(AND(Raw!BL90&lt;$UU$3,Raw!BL90&gt;$UU$4),(10^($UU$2*Raw!CB90))*(Raw!D90))</f>
        <v>4.826759384250668E-2</v>
      </c>
      <c r="UX89">
        <f>IF(AND(Raw!BL90&lt;$UU$3,Raw!BL90&gt;$UU$4),(10^($FM$2*Raw!CB90))*(Raw!E90))</f>
        <v>5.2417475403048665E-3</v>
      </c>
      <c r="UZ89">
        <f>Raw!C90</f>
        <v>377.65363361348801</v>
      </c>
      <c r="VA89">
        <f>((LOG10(Raw!CC91))+ABS(LOG10(MIN(Raw!CC$3:$CC288)))+0.3)/5</f>
        <v>0.22901960800285134</v>
      </c>
      <c r="VB89">
        <f>Raw!BQ90</f>
        <v>2</v>
      </c>
      <c r="VE89">
        <f>(Raw!C90)/((Raw!CC90)^(1/2))</f>
        <v>1009.321791322805</v>
      </c>
      <c r="VF89">
        <f>((LOG10(Raw!CC91))+ABS(LOG10(MIN(Raw!CC$3:$CC288)))+0.3)/5</f>
        <v>0.22901960800285134</v>
      </c>
      <c r="VG89">
        <f>Raw!BQ90</f>
        <v>2</v>
      </c>
      <c r="VK89">
        <f>(Raw!C90)/((Raw!CC90)^(1/2))</f>
        <v>1009.321791322805</v>
      </c>
      <c r="VL89">
        <f>Raw!BZ90</f>
        <v>160.99403023719799</v>
      </c>
      <c r="VM89">
        <f>MIN(Raw!BL91/150,0.6)</f>
        <v>0.15025661688120401</v>
      </c>
      <c r="VO89">
        <f>(Raw!C90)/((Raw!CC90)^(1/2))</f>
        <v>1009.321791322805</v>
      </c>
      <c r="VP89">
        <f>Raw!BZ90</f>
        <v>160.99403023719799</v>
      </c>
      <c r="VQ89">
        <f>MIN(Raw!BN91/50,0.6)</f>
        <v>6.3248240197787797E-2</v>
      </c>
      <c r="VS89">
        <f>(Raw!C90)/((Raw!CC90)^(1/2))</f>
        <v>1009.321791322805</v>
      </c>
      <c r="VT89">
        <f>Raw!BZ90</f>
        <v>160.99403023719799</v>
      </c>
      <c r="VU89">
        <f>(LOG10(Raw!AS91)-LOG10(MIN(Raw!AS$3:AS$200)) + 0.1)/10</f>
        <v>0.12195557809216653</v>
      </c>
      <c r="VW89">
        <f>Raw!CB90</f>
        <v>-29.713699999999999</v>
      </c>
      <c r="VX89">
        <f>IF(ABS((Raw!BR90)-(Raw!CJ90))=343.0818,16.89,ABS((Raw!BR90)-(Raw!CJ90)))</f>
        <v>2.8317899363279935</v>
      </c>
      <c r="VY89">
        <f>(LOG10(Raw!C91)-LOG10(MIN(Raw!C$3:C$200)))/2</f>
        <v>0.43720322199177519</v>
      </c>
      <c r="WN89">
        <f t="shared" si="132"/>
        <v>17400</v>
      </c>
      <c r="WO89">
        <f t="shared" si="111"/>
        <v>0.51568160598442425</v>
      </c>
      <c r="WQ89">
        <f>Raw!BP90</f>
        <v>0.2</v>
      </c>
      <c r="WR89">
        <f>Raw!BZ90</f>
        <v>160.99403023719799</v>
      </c>
      <c r="WT89">
        <f>Raw!N90</f>
        <v>2.9704728293883802</v>
      </c>
      <c r="WU89">
        <f>Raw!CP90</f>
        <v>2.7238040152257099</v>
      </c>
      <c r="WV89">
        <f t="shared" si="112"/>
        <v>-0.24666881416267028</v>
      </c>
      <c r="WX89">
        <f>Raw!C90</f>
        <v>377.65363361348801</v>
      </c>
      <c r="WY89">
        <f>Raw!BP90</f>
        <v>0.2</v>
      </c>
      <c r="WZ89">
        <f>((LOG10(Raw!CC91))+ABS(LOG10(MIN(Raw!CC$3:$CC288)))+0.3)/5</f>
        <v>0.22901960800285134</v>
      </c>
      <c r="XD89">
        <f t="shared" si="133"/>
        <v>17400</v>
      </c>
      <c r="XE89">
        <f t="shared" si="113"/>
        <v>5.9010000755609679E-2</v>
      </c>
      <c r="XG89">
        <f>(Raw!C90)/((Raw!CC90)^(1/2))</f>
        <v>1009.321791322805</v>
      </c>
      <c r="XH89">
        <f>Raw!BP90</f>
        <v>0.2</v>
      </c>
      <c r="XL89">
        <f t="shared" si="134"/>
        <v>17400</v>
      </c>
      <c r="XM89">
        <f t="shared" si="114"/>
        <v>0.30930076570187248</v>
      </c>
      <c r="XR89">
        <f>Raw!CB90</f>
        <v>-29.713699999999999</v>
      </c>
      <c r="XS89">
        <f>IF(ABS((Raw!BR90)-(Raw!CJ90))=343.0818,16.89,(Raw!BR90)-(Raw!CJ90))</f>
        <v>-2.8317899363279935</v>
      </c>
      <c r="XT89">
        <f>(LOG10(Raw!C91)-LOG10(MIN(Raw!C$3:C$200)))/2</f>
        <v>0.43720322199177519</v>
      </c>
      <c r="XW89">
        <f t="shared" si="135"/>
        <v>17400</v>
      </c>
      <c r="XX89">
        <f t="shared" si="115"/>
        <v>1.2579944155306957</v>
      </c>
      <c r="YC89">
        <v>377.65363361348801</v>
      </c>
      <c r="YD89">
        <f>Raw!CC90</f>
        <v>0.14000000000000001</v>
      </c>
      <c r="YE89">
        <f>((LOG10(Raw!CC91))+ABS(LOG10(MIN(Raw!CC$3:$CC288)))+0.3)/5</f>
        <v>0.22901960800285134</v>
      </c>
      <c r="YF89" s="10" t="s">
        <v>828</v>
      </c>
      <c r="YG89" s="10" t="s">
        <v>829</v>
      </c>
      <c r="YH89" s="10" t="s">
        <v>830</v>
      </c>
      <c r="YI89" s="10" t="s">
        <v>815</v>
      </c>
      <c r="YJ89" s="10" t="s">
        <v>831</v>
      </c>
      <c r="YK89" s="79"/>
      <c r="YL89" s="79"/>
      <c r="YM89" s="79"/>
      <c r="YN89" s="79"/>
      <c r="YT89">
        <v>377.65363361348801</v>
      </c>
      <c r="YU89">
        <v>0.14000000000000001</v>
      </c>
      <c r="YV89" s="79">
        <v>1.7008990079820101E-9</v>
      </c>
      <c r="ZE89">
        <v>3388.1221980483401</v>
      </c>
      <c r="ZF89">
        <v>5.0651623763598601E-2</v>
      </c>
      <c r="ZK89">
        <f t="shared" si="136"/>
        <v>17420</v>
      </c>
      <c r="ZL89" s="81">
        <f t="shared" si="116"/>
        <v>15557.346624745984</v>
      </c>
    </row>
    <row r="90" spans="1:688">
      <c r="A90" s="37">
        <f>Raw!CC91*1000</f>
        <v>140</v>
      </c>
      <c r="B90" s="37">
        <f>Raw!N91</f>
        <v>1.12731416968665</v>
      </c>
      <c r="C90" s="37">
        <f>Raw!O91</f>
        <v>0.121415712687515</v>
      </c>
      <c r="E90" s="37">
        <f>(Raw!C91)/((Raw!CC91*1000)^(1/2))</f>
        <v>204.24027734881366</v>
      </c>
      <c r="F90" s="37">
        <f>Raw!N91</f>
        <v>1.12731416968665</v>
      </c>
      <c r="G90" s="37">
        <f>Raw!O91</f>
        <v>0.121415712687515</v>
      </c>
      <c r="I90" s="37">
        <f>(Raw!C91)/((Raw!CC91*1000)^(1/3))</f>
        <v>465.40323475272527</v>
      </c>
      <c r="J90" s="37">
        <f>Raw!N91</f>
        <v>1.12731416968665</v>
      </c>
      <c r="K90" s="37">
        <f>Raw!O91</f>
        <v>0.121415712687515</v>
      </c>
      <c r="M90" s="39">
        <f>Raw!CC91*1000</f>
        <v>140</v>
      </c>
      <c r="N90" s="39">
        <f>1/(Raw!R91)</f>
        <v>1.9692307692307693</v>
      </c>
      <c r="O90" s="39">
        <f>IF(1/(Raw!R91-Raw!S91)-1/(Raw!R91+Raw!S91)&gt;0,1/(Raw!R91-Raw!S91)-1/(Raw!R91+Raw!S91),2)</f>
        <v>1.8053434695654236E-2</v>
      </c>
      <c r="Q90" s="39">
        <f>(Raw!C91)/((Raw!CC91*1000)^(1/2))</f>
        <v>204.24027734881366</v>
      </c>
      <c r="R90" s="39">
        <f>1/(Raw!R91)</f>
        <v>1.9692307692307693</v>
      </c>
      <c r="S90" s="39">
        <f>IF(1/(Raw!R91-Raw!S91)-1/(Raw!R91+Raw!S91)&gt;0,1/(Raw!R91-Raw!S91)-1/(Raw!R91+Raw!S91),2)</f>
        <v>1.8053434695654236E-2</v>
      </c>
      <c r="U90" s="39">
        <f>(Raw!C91)/((Raw!CC91*1000)^(1/3))</f>
        <v>465.40323475272527</v>
      </c>
      <c r="V90" s="39">
        <f>1/(Raw!R91)</f>
        <v>1.9692307692307693</v>
      </c>
      <c r="W90" s="39">
        <f>IF(1/(Raw!R91-Raw!S91)-1/(Raw!R91+Raw!S91)&gt;0,1/(Raw!R91-Raw!S91)-1/(Raw!R91+Raw!S91),2)</f>
        <v>1.8053434695654236E-2</v>
      </c>
      <c r="Y90" s="41">
        <f>Raw!CC91*1000</f>
        <v>140</v>
      </c>
      <c r="Z90" s="41">
        <f>1/(Raw!AB91)</f>
        <v>1.8962962962962964</v>
      </c>
      <c r="AA90" s="41">
        <f>IF(1/(Raw!AB91-Raw!AC91)-1/(Raw!AB91+Raw!AC91)&gt;0,1/(Raw!AB91-Raw!AC91)-1/(Raw!AB91+Raw!AC91),5)</f>
        <v>0.21605746500491807</v>
      </c>
      <c r="AC90" s="41">
        <f>(Raw!C91)/((Raw!CC91*1000)^(1/2))</f>
        <v>204.24027734881366</v>
      </c>
      <c r="AD90" s="41">
        <f>1/(Raw!AB91)</f>
        <v>1.8962962962962964</v>
      </c>
      <c r="AE90" s="41">
        <f>IF(1/(Raw!AB91-Raw!AC91)-1/(Raw!AB91+Raw!AC91)&gt;0,1/(Raw!AB91-Raw!AC91)-1/(Raw!AB91+Raw!AC91),5)</f>
        <v>0.21605746500491807</v>
      </c>
      <c r="AG90" s="41">
        <f>(Raw!C91)/((Raw!CC91*1000)^(1/3))</f>
        <v>465.40323475272527</v>
      </c>
      <c r="AH90" s="41">
        <f>1/(Raw!AB91)</f>
        <v>1.8962962962962964</v>
      </c>
      <c r="AI90" s="41">
        <f>IF(1/(Raw!AB91-Raw!AC91)-1/(Raw!AB91+Raw!AC91)&gt;0,1/(Raw!AB91-Raw!AC91)-1/(Raw!AB91+Raw!AC91),5)</f>
        <v>0.21605746500491807</v>
      </c>
      <c r="AK90" s="43">
        <f>Raw!CC91*1000</f>
        <v>140</v>
      </c>
      <c r="AL90" s="43">
        <f>Raw!BL91</f>
        <v>22.538492532180602</v>
      </c>
      <c r="AM90" s="43">
        <f>Raw!BM91</f>
        <v>14.2715047510957</v>
      </c>
      <c r="AO90" s="43">
        <f>(Raw!C91)/((Raw!CC91*1000)^(1/2))</f>
        <v>204.24027734881366</v>
      </c>
      <c r="AP90" s="43">
        <f>Raw!BL91</f>
        <v>22.538492532180602</v>
      </c>
      <c r="AQ90" s="43">
        <f>Raw!BM91</f>
        <v>14.2715047510957</v>
      </c>
      <c r="AS90" s="43">
        <f>(Raw!C91)/((Raw!CC91*1000)^(1/3))</f>
        <v>465.40323475272527</v>
      </c>
      <c r="AT90" s="43">
        <f>Raw!BL91</f>
        <v>22.538492532180602</v>
      </c>
      <c r="AU90" s="43">
        <f>Raw!BM91</f>
        <v>14.2715047510957</v>
      </c>
      <c r="AW90" s="21">
        <f>Raw!CC91*1000</f>
        <v>140</v>
      </c>
      <c r="AX90" s="21">
        <f>Raw!BN91</f>
        <v>3.16241200988939</v>
      </c>
      <c r="AY90" s="21">
        <f>Raw!BO91</f>
        <v>0.13456131369211399</v>
      </c>
      <c r="BA90" s="21">
        <f>(Raw!C91)/((Raw!CC91*1000)^(1/2))</f>
        <v>204.24027734881366</v>
      </c>
      <c r="BB90" s="21">
        <f>Raw!BN91</f>
        <v>3.16241200988939</v>
      </c>
      <c r="BC90" s="21">
        <f>Raw!BO91</f>
        <v>0.13456131369211399</v>
      </c>
      <c r="BE90" s="21">
        <f>(Raw!C91)/((Raw!CC91*1000)^(1/3))</f>
        <v>465.40323475272527</v>
      </c>
      <c r="BF90" s="21">
        <f>Raw!BN91</f>
        <v>3.16241200988939</v>
      </c>
      <c r="BG90" s="21">
        <f>Raw!BO91</f>
        <v>0.13456131369211399</v>
      </c>
      <c r="BI90" s="46">
        <f>Raw!C91</f>
        <v>2416.6035514359501</v>
      </c>
      <c r="BJ90" s="46">
        <f>(Raw!C91)/(Raw!CG91)</f>
        <v>0.27751533663710959</v>
      </c>
      <c r="BK90" s="46"/>
      <c r="BM90" s="47">
        <f>Raw!CC91*1000</f>
        <v>140</v>
      </c>
      <c r="BN90" s="47">
        <f>(Raw!C91)/(Raw!CG91)</f>
        <v>0.27751533663710959</v>
      </c>
      <c r="BO90" s="47"/>
      <c r="BQ90" s="46">
        <f>(Raw!C91)/((Raw!CC91*1000)^(1/2))</f>
        <v>204.24027734881366</v>
      </c>
      <c r="BR90" s="47">
        <f>(Raw!C91)/(Raw!CG91)</f>
        <v>0.27751533663710959</v>
      </c>
      <c r="BS90" s="47"/>
      <c r="BU90" s="49">
        <f>(Raw!C91)/((Raw!CC91*1000)^(1/3))</f>
        <v>465.40323475272527</v>
      </c>
      <c r="BV90" s="49">
        <f>(Raw!C91)/(Raw!CG91)</f>
        <v>0.27751533663710959</v>
      </c>
      <c r="BW90" s="49"/>
      <c r="BY90" s="51">
        <f>Raw!C91</f>
        <v>2416.6035514359501</v>
      </c>
      <c r="BZ90" s="51">
        <f>Raw!BS91</f>
        <v>0.34699999999999998</v>
      </c>
      <c r="CA90" s="51"/>
      <c r="CG90" s="55"/>
      <c r="CH90" s="55" t="e">
        <f t="shared" si="137"/>
        <v>#N/A</v>
      </c>
      <c r="CI90" s="55" t="e">
        <f>CI3</f>
        <v>#N/A</v>
      </c>
      <c r="CK90" s="55"/>
      <c r="CL90" s="55" t="e">
        <f t="shared" si="138"/>
        <v>#N/A</v>
      </c>
      <c r="CM90" s="55" t="e">
        <f>CM3</f>
        <v>#N/A</v>
      </c>
      <c r="CO90" s="57"/>
      <c r="CP90" s="57" t="e">
        <f t="shared" si="139"/>
        <v>#N/A</v>
      </c>
      <c r="CQ90" s="57" t="e">
        <f>CQ3</f>
        <v>#N/A</v>
      </c>
      <c r="CS90" s="57"/>
      <c r="CT90" s="57" t="e">
        <f t="shared" si="140"/>
        <v>#N/A</v>
      </c>
      <c r="CU90" s="57" t="e">
        <f>CU3</f>
        <v>#N/A</v>
      </c>
      <c r="CW90" s="57"/>
      <c r="CX90" s="57" t="e">
        <f t="shared" si="141"/>
        <v>#N/A</v>
      </c>
      <c r="CY90" s="57" t="e">
        <f>CY3</f>
        <v>#N/A</v>
      </c>
      <c r="DA90" s="57"/>
      <c r="DB90" s="57" t="e">
        <f t="shared" si="142"/>
        <v>#N/A</v>
      </c>
      <c r="DC90" s="57" t="e">
        <f>DC3</f>
        <v>#N/A</v>
      </c>
      <c r="DE90" s="57"/>
      <c r="DF90" s="57" t="e">
        <f t="shared" si="143"/>
        <v>#N/A</v>
      </c>
      <c r="DG90" s="57" t="e">
        <f>DG3</f>
        <v>#N/A</v>
      </c>
      <c r="DI90" s="59">
        <f t="shared" si="117"/>
        <v>13210</v>
      </c>
      <c r="DJ90" s="59">
        <f t="shared" si="99"/>
        <v>10.421398297372001</v>
      </c>
      <c r="DL90" s="25">
        <f t="shared" si="118"/>
        <v>13210</v>
      </c>
      <c r="DM90" s="25">
        <f t="shared" si="100"/>
        <v>11.749451417338879</v>
      </c>
      <c r="DO90" s="39">
        <f t="shared" si="101"/>
        <v>140</v>
      </c>
      <c r="DP90" s="39">
        <f t="shared" si="102"/>
        <v>1.9692307692307693</v>
      </c>
      <c r="DQ90" s="39">
        <f t="shared" si="103"/>
        <v>1.8053434695654236E-2</v>
      </c>
      <c r="DS90" s="39">
        <f t="shared" si="104"/>
        <v>204.24027734881366</v>
      </c>
      <c r="DT90" s="39">
        <f t="shared" si="105"/>
        <v>1.9692307692307693</v>
      </c>
      <c r="DU90" s="39">
        <f t="shared" si="106"/>
        <v>1.8053434695654236E-2</v>
      </c>
      <c r="DW90" s="39">
        <f t="shared" si="107"/>
        <v>465.40323475272527</v>
      </c>
      <c r="DX90" s="39">
        <f t="shared" si="108"/>
        <v>1.9692307692307693</v>
      </c>
      <c r="DY90" s="39">
        <f t="shared" si="109"/>
        <v>1.8053434695654236E-2</v>
      </c>
      <c r="EA90" s="61">
        <f>Raw!N91</f>
        <v>1.12731416968665</v>
      </c>
      <c r="EB90" s="61">
        <f>Raw!O91</f>
        <v>0.121415712687515</v>
      </c>
      <c r="EC90" s="61">
        <f>1/Raw!R91</f>
        <v>1.9692307692307693</v>
      </c>
      <c r="ED90" s="61">
        <f>1/(Raw!R91-Raw!S91)-1/(Raw!R91+Raw!S91)</f>
        <v>1.8053434695654236E-2</v>
      </c>
      <c r="EF90" s="62">
        <f>Raw!N91</f>
        <v>1.12731416968665</v>
      </c>
      <c r="EG90" s="61">
        <f>Raw!O91</f>
        <v>0.121415712687515</v>
      </c>
      <c r="EH90" s="61">
        <f>1/Raw!AB91</f>
        <v>1.8962962962962964</v>
      </c>
      <c r="EI90" s="61">
        <f>1/(Raw!AB91-Raw!AC91)-1/(Raw!AB91+Raw!AC91)</f>
        <v>0.21605746500491807</v>
      </c>
      <c r="EK90" s="37">
        <f>Raw!CB91</f>
        <v>13.8026</v>
      </c>
      <c r="EL90" s="72">
        <f>(Raw!C91)/(Raw!CG91)</f>
        <v>0.27751533663710959</v>
      </c>
      <c r="EN90" s="37">
        <f>Raw!BS91</f>
        <v>0.34699999999999998</v>
      </c>
      <c r="EO90" s="72">
        <f>(Raw!C91)/(Raw!CG91)</f>
        <v>0.27751533663710959</v>
      </c>
      <c r="EQ90" s="64">
        <f>(Raw!C91)/((Raw!CC91*1000)^(1/3))</f>
        <v>465.40323475272527</v>
      </c>
      <c r="ER90" s="64">
        <f>Raw!BZ91</f>
        <v>222.142857074738</v>
      </c>
      <c r="ET90" s="64">
        <f>Raw!BN91</f>
        <v>3.16241200988939</v>
      </c>
      <c r="EU90" s="64">
        <f>Raw!BZ91</f>
        <v>222.142857074738</v>
      </c>
      <c r="EW90" s="66">
        <f>Raw!AI91</f>
        <v>1.8902178536861899E-5</v>
      </c>
      <c r="EX90" s="66">
        <f>Raw!BZ91</f>
        <v>222.142857074738</v>
      </c>
      <c r="EZ90" s="73">
        <f>Raw!AI91</f>
        <v>1.8902178536861899E-5</v>
      </c>
      <c r="FA90" s="66">
        <f>Raw!F91</f>
        <v>3.1130561824050201E-2</v>
      </c>
      <c r="FB90" s="66">
        <f>Raw!G91</f>
        <v>7.2385835897934804E-3</v>
      </c>
      <c r="FD90" s="66">
        <f>(Raw!C91)/((Raw!CC91*1000)^(1/3))</f>
        <v>465.40323475272527</v>
      </c>
      <c r="FE90" s="66">
        <f>(Raw!BZ91)*(Raw!AI91)</f>
        <v>4.1989839451152932E-3</v>
      </c>
      <c r="FG90" s="59">
        <f>Raw!CJ91</f>
        <v>129.88190768666701</v>
      </c>
      <c r="FH90" s="59">
        <f>Raw!BR91</f>
        <v>143.387</v>
      </c>
      <c r="FJ90" s="25">
        <f>Raw!CB91</f>
        <v>13.8026</v>
      </c>
      <c r="FK90" s="25">
        <f>(Raw!BR91)-(Raw!CJ91)</f>
        <v>13.505092313332995</v>
      </c>
      <c r="FM90" s="68" t="str">
        <f t="shared" si="119"/>
        <v xml:space="preserve"> </v>
      </c>
      <c r="FN90" s="68">
        <f>(Raw!C91)/((Raw!CC91*1000)^(1/3))</f>
        <v>465.40323475272527</v>
      </c>
      <c r="FO90" s="68">
        <f>(10^($FM$2*Raw!CB91))*(Raw!D91)</f>
        <v>1.4047598967898201E-2</v>
      </c>
      <c r="FP90" s="68">
        <f>(10^($FM$2*Raw!CB91))*(Raw!E91)</f>
        <v>2.8246413875882403E-3</v>
      </c>
      <c r="FR90" s="68" t="str">
        <f t="shared" si="120"/>
        <v xml:space="preserve"> </v>
      </c>
      <c r="FS90" s="74">
        <f>(Raw!C91)/((Raw!CC91*1000)^(1/3))</f>
        <v>465.40323475272527</v>
      </c>
      <c r="FT90" s="68">
        <f>(10^($FR$2*Raw!CB91))*(Raw!F91)</f>
        <v>2.4272393299185333E-2</v>
      </c>
      <c r="FU90" s="68">
        <f>(10^($FR$2*Raw!CB91))*(Raw!G91)</f>
        <v>5.6438990344452851E-3</v>
      </c>
      <c r="FW90" s="68" t="str">
        <f t="shared" si="121"/>
        <v xml:space="preserve"> </v>
      </c>
      <c r="FX90" s="74">
        <f>(Raw!C91)/((Raw!CC91*1000)^(1/3))</f>
        <v>465.40323475272527</v>
      </c>
      <c r="FY90" s="74">
        <f>(10^($FW$2*Raw!CB91))*(Raw!BJ91)</f>
        <v>6.1514935360863212E-4</v>
      </c>
      <c r="FZ90" s="74">
        <f>(10^($FW$2*Raw!CB91))*(Raw!BK91)</f>
        <v>4.1566775723727363E-4</v>
      </c>
      <c r="GB90" s="68" t="str">
        <f t="shared" si="122"/>
        <v xml:space="preserve"> </v>
      </c>
      <c r="GC90" s="74">
        <f>IF(  ( (10^($FR$2*Raw!CB91))*(Raw!BM91) )/( (10^($FR$2*Raw!CB91))*(Raw!BL91))&lt;0.9,(Raw!C91)/((Raw!CC91*1000)^(1/3)) )</f>
        <v>465.40323475272527</v>
      </c>
      <c r="GD90" s="74">
        <f>IF(  ( (10^($FR$2*Raw!CB91))*(Raw!BM91) )/( (10^($FR$2*Raw!CB91))*(Raw!BL91))&lt;0.9, (10^($GB$2*Raw!CB91))*(Raw!BL91) )</f>
        <v>19.541198272086746</v>
      </c>
      <c r="GE90" s="74">
        <f>IF( ( (10^($FR$2*Raw!CB91))*(Raw!BM91) )/( (10^($FR$2*Raw!CB91))*(Raw!BL91))&lt;0.9, (10^($FR$2*Raw!CB91))*(Raw!BM91) )</f>
        <v>11.127443772060987</v>
      </c>
      <c r="GG90" s="68" t="str">
        <f t="shared" si="123"/>
        <v xml:space="preserve"> </v>
      </c>
      <c r="GH90" s="74">
        <f>IF( ( (10^($GG$2*Raw!CB91))*(Raw!BO91) )/( (10^($GG$2*Raw!CB91))*(Raw!BN91))&lt;0.5,(Raw!C91)/((Raw!CC91*1000)^(1/3)))</f>
        <v>465.40323475272527</v>
      </c>
      <c r="GI90" s="74">
        <f>IF( ( (10^($GG$2*Raw!CB91))*(Raw!BO91) )/( (10^($GG$2*Raw!CB91))*(Raw!BN91))&lt;0.5,(10^($GG$2*Raw!CB91))*(Raw!BN91))</f>
        <v>2.5276103245274797</v>
      </c>
      <c r="GJ90" s="74">
        <f>IF( ( (10^($GG$2*Raw!CB91))*(Raw!BO91) )/( (10^($GG$2*Raw!CB91))*(Raw!BN91))&lt;0.5,(10^($GG$2*Raw!CB91))*(Raw!BO91))</f>
        <v>0.10755036494503586</v>
      </c>
      <c r="GL90">
        <f>(Raw!C91)/((Raw!CC91*1000)^(1/3))</f>
        <v>465.40323475272527</v>
      </c>
      <c r="GM90" s="75">
        <f>Raw!U91</f>
        <v>0.56640625</v>
      </c>
      <c r="GN90" s="75">
        <f>(LOG(Raw!CC91)+5)/25</f>
        <v>0.16584512142712954</v>
      </c>
      <c r="GO90">
        <f>(Raw!C91)/((Raw!CC91*1000)^(1/3))</f>
        <v>465.40323475272527</v>
      </c>
      <c r="GP90" s="75">
        <f>Raw!W91</f>
        <v>0.58349609375</v>
      </c>
      <c r="GR90">
        <f>(Raw!C91)/((Raw!CC91*1000)^(1/3))</f>
        <v>465.40323475272527</v>
      </c>
      <c r="GS90" s="75">
        <f>Raw!AE91</f>
        <v>0.8203125</v>
      </c>
      <c r="GU90">
        <f>(Raw!C91)/((Raw!CC91*1000)^(1/3))</f>
        <v>465.40323475272527</v>
      </c>
      <c r="GV90" s="75">
        <f>Raw!AG91</f>
        <v>1.2109375</v>
      </c>
      <c r="GX90">
        <f>(Raw!C91)/((Raw!CC91*1000)^(1/3))</f>
        <v>465.40323475272527</v>
      </c>
      <c r="GY90">
        <f>Raw!BQ91</f>
        <v>2.7</v>
      </c>
      <c r="HA90">
        <f>Raw!C91</f>
        <v>2416.6035514359501</v>
      </c>
      <c r="HB90" s="75">
        <f>Raw!U91</f>
        <v>0.56640625</v>
      </c>
      <c r="HC90" s="4"/>
      <c r="HD90">
        <f>Raw!C91</f>
        <v>2416.6035514359501</v>
      </c>
      <c r="HE90" s="75">
        <f>Raw!W91</f>
        <v>0.58349609375</v>
      </c>
      <c r="HG90">
        <f>Raw!C91</f>
        <v>2416.6035514359501</v>
      </c>
      <c r="HH90" s="75">
        <f>Raw!AE91</f>
        <v>0.8203125</v>
      </c>
      <c r="HJ90">
        <f>Raw!C91</f>
        <v>2416.6035514359501</v>
      </c>
      <c r="HK90" s="75">
        <f>Raw!AG91</f>
        <v>1.2109375</v>
      </c>
      <c r="HM90">
        <f>Raw!C91</f>
        <v>2416.6035514359501</v>
      </c>
      <c r="HN90">
        <f>Raw!BQ91</f>
        <v>2.7</v>
      </c>
      <c r="HP90">
        <f>Raw!CC91*1000</f>
        <v>140</v>
      </c>
      <c r="HQ90">
        <f>Raw!N91</f>
        <v>1.12731416968665</v>
      </c>
      <c r="HR90">
        <f>MIN(ABS(Raw!CB91)/100,0.3)</f>
        <v>0.13802600000000001</v>
      </c>
      <c r="HS90" t="str">
        <f>IF( Raw!CB91&gt;0,"@rgb(255,0,0)","@rgb(0,128,255)" )</f>
        <v>@rgb(255,0,0)</v>
      </c>
      <c r="HU90" t="str">
        <f t="shared" si="124"/>
        <v xml:space="preserve"> </v>
      </c>
      <c r="HV90" t="b">
        <f>IF(Raw!CC91&gt;7,(Raw!C91)/((Raw!CC91*1000)^(1/3)))</f>
        <v>0</v>
      </c>
      <c r="HW90" t="b">
        <f>IF(Raw!CC91&gt;7,(10^($FM$2*Raw!CB91))*(Raw!D91))</f>
        <v>0</v>
      </c>
      <c r="HX90" t="b">
        <f>IF(Raw!CC91&gt;7,(10^($HU$2*Raw!CB91))*(Raw!E91))</f>
        <v>0</v>
      </c>
      <c r="IA90" t="b">
        <f>IF(Raw!CC91&gt;7,(Raw!C91)/((Raw!CC91*1000)^(1/3)))</f>
        <v>0</v>
      </c>
      <c r="IB90" t="b">
        <f>IF(Raw!CC91&gt;7,(10^($HZ$2*Raw!CB91))*(Raw!F91))</f>
        <v>0</v>
      </c>
      <c r="IC90" t="b">
        <f>IF(Raw!CC91&gt;7,(10^($HZ$2*Raw!CB91))*(Raw!G91))</f>
        <v>0</v>
      </c>
      <c r="IF90" t="b">
        <f>IF(Raw!CC91&gt;7,(Raw!C91)/((Raw!CC91*1000)^(1/3)))</f>
        <v>0</v>
      </c>
      <c r="IG90" t="b">
        <f>IF(Raw!CC91&gt;7,(10^($IE$2*Raw!CB91))*(Raw!BJ91))</f>
        <v>0</v>
      </c>
      <c r="IH90" t="b">
        <f>IF(Raw!CC91&gt;7,(10^($IE$2*Raw!CB91))*(Raw!BK91))</f>
        <v>0</v>
      </c>
      <c r="IJ90" t="str">
        <f t="shared" si="125"/>
        <v xml:space="preserve"> </v>
      </c>
      <c r="IK90" t="b">
        <f>IF(Raw!CC91&gt;7,(Raw!C91)/((Raw!CC91*1000)^(1/3)))</f>
        <v>0</v>
      </c>
      <c r="IL90" t="b">
        <f>IF(Raw!CC91&gt;7,(10^($IJ$2*Raw!CB91))*(Raw!BL91))</f>
        <v>0</v>
      </c>
      <c r="IM90" t="b">
        <f>IF(Raw!CC91&gt;7,(10^($IJ$2*Raw!CB91))*(Raw!BM91))</f>
        <v>0</v>
      </c>
      <c r="IO90" t="str">
        <f t="shared" si="126"/>
        <v xml:space="preserve"> </v>
      </c>
      <c r="IP90" t="b">
        <f>IF(Raw!CC91&gt;7,(Raw!C91)/((Raw!CC91*1000)^(1/3)))</f>
        <v>0</v>
      </c>
      <c r="IQ90" t="b">
        <f>IF(Raw!CC91&gt;7,(10^($IO$2*Raw!CB91))*(Raw!BN91))</f>
        <v>0</v>
      </c>
      <c r="IR90" t="b">
        <f>IF(Raw!CC91&gt;7,(10^($IO$2*Raw!CB91))*(Raw!BO91))</f>
        <v>0</v>
      </c>
      <c r="IT90" s="68" t="str">
        <f t="shared" si="127"/>
        <v xml:space="preserve"> </v>
      </c>
      <c r="IU90" s="68">
        <f>IF(Raw!CC91&lt;3.5,(Raw!C91)/((Raw!CC91*1000)^(1/3)))</f>
        <v>465.40323475272527</v>
      </c>
      <c r="IV90" s="68">
        <f>IF(Raw!CC91&lt;3.5,(10^($IT$2*Raw!CB91))*(Raw!D91))</f>
        <v>1.415066007261462E-2</v>
      </c>
      <c r="IW90" s="68">
        <f>IF(Raw!CC91&lt;3.5,(10^($IT$2*Raw!CB91))*(Raw!E91))</f>
        <v>2.8453645490692748E-3</v>
      </c>
      <c r="IY90" s="68" t="str">
        <f t="shared" si="128"/>
        <v xml:space="preserve"> </v>
      </c>
      <c r="IZ90" s="74">
        <f>IF(Raw!CC91&lt;3.5,(Raw!C91)/((Raw!CC91*1000)^(1/3)))</f>
        <v>465.40323475272527</v>
      </c>
      <c r="JA90" s="68">
        <f>IF(Raw!CC91&lt;3.5,(10^($IY$2*Raw!CB91))*(Raw!F91))</f>
        <v>2.448935397248013E-2</v>
      </c>
      <c r="JB90" s="68">
        <f>IF(Raw!CC91&lt;3.5,(10^($IY$2*Raw!CB91))*(Raw!G91))</f>
        <v>5.6943474644549543E-3</v>
      </c>
      <c r="JD90" s="68" t="str">
        <f t="shared" si="129"/>
        <v xml:space="preserve"> </v>
      </c>
      <c r="JE90" s="74">
        <f>IF(Raw!CC91&lt;3.5,(Raw!C91)/((Raw!CC91*1000)^(1/3)))</f>
        <v>465.40323475272527</v>
      </c>
      <c r="JF90" s="74">
        <f>IF(Raw!CC91&lt;3.5,(10^($JD$2*Raw!CB91))*(Raw!BJ91))</f>
        <v>6.008508058715907E-4</v>
      </c>
      <c r="JG90" s="74">
        <f>IF(Raw!CC91&lt;3.5,(10^($JD$2*Raw!CB91))*(Raw!BK91))</f>
        <v>4.0600596496724969E-4</v>
      </c>
      <c r="JI90" s="68" t="str">
        <f t="shared" si="130"/>
        <v xml:space="preserve"> </v>
      </c>
      <c r="JJ90" s="74">
        <f>IF( AND( Raw!CC91&lt;3.5, ( (10^($JI$2*Raw!CB91))*(Raw!BM91) )/( (10^($JI$2*Raw!CB91))*(Raw!BL91))&lt;0.9 ),(Raw!C91)/((Raw!CC91*1000)^(1/3)) )</f>
        <v>465.40323475272527</v>
      </c>
      <c r="JK90" s="74">
        <f>IF( AND( Raw!CC91&lt;3.5, ( (10^($JI$2*Raw!CB91))*(Raw!BM91) )/( (10^($JI$2*Raw!CB91))*(Raw!BL91))&lt;0.9 ), (10^($JI$2*Raw!CB91))*(Raw!BL91) )</f>
        <v>21.090041351463306</v>
      </c>
      <c r="JL90" s="74">
        <f>IF( AND( Raw!CC91&lt;3.5, ( (10^($JI$2*Raw!CB91))*(Raw!BM91) )/( (10^($JI$2*Raw!CB91))*(Raw!BL91))&lt;0.9 ), (10^($JI$2*Raw!CB91))*(Raw!BM91) )</f>
        <v>13.354337026687244</v>
      </c>
      <c r="JN90" s="68" t="str">
        <f t="shared" si="131"/>
        <v xml:space="preserve"> </v>
      </c>
      <c r="JO90" s="74">
        <f>IF( AND( Raw!CC91&lt;3.5, ( (10^($JN$2*Raw!CB91))*(Raw!BO91) )/( (10^($JN$2*Raw!CB91))*(Raw!BN91))&lt;0.5 ),(Raw!C91)/((Raw!CC91*1000)^(1/3)))</f>
        <v>465.40323475272527</v>
      </c>
      <c r="JP90" s="74">
        <f>IF( AND( Raw!CC91&lt;3.5, ( (10^($JN$2*Raw!CB91))*(Raw!BO91) )/( (10^($JN$2*Raw!CB91))*(Raw!BN91))&lt;0.5 ),(10^($JN$2*Raw!CB91))*(Raw!BN91))</f>
        <v>3.0781249183512083</v>
      </c>
      <c r="JQ90" s="74">
        <f>IF( AND( Raw!CC91&lt;3.5, ( (10^($JN$2*Raw!CB91))*(Raw!BO91) )/( (10^($JN$2*Raw!CB91))*(Raw!BN91))&lt;0.5 ),(10^($JN$2*Raw!CB91))*(Raw!BO91))</f>
        <v>0.13097487975207153</v>
      </c>
      <c r="KQ90">
        <f>Raw!CC91*1000</f>
        <v>140</v>
      </c>
      <c r="KR90">
        <f>Raw!N91</f>
        <v>1.12731416968665</v>
      </c>
      <c r="KS90">
        <f>(1/ABS(Raw!BL91))*2</f>
        <v>8.8737079338575442E-2</v>
      </c>
      <c r="KU90">
        <f>Raw!CC91*1000</f>
        <v>140</v>
      </c>
      <c r="KV90">
        <f>Raw!N91</f>
        <v>1.12731416968665</v>
      </c>
      <c r="KW90">
        <f>MIN(1/ABS(Raw!BN91)/2,0.8)</f>
        <v>0.15810716580774944</v>
      </c>
      <c r="KY90">
        <f>Raw!CC91*1000</f>
        <v>140</v>
      </c>
      <c r="KZ90">
        <f>Raw!CP91</f>
        <v>1.1863172605382299</v>
      </c>
      <c r="LA90">
        <f t="shared" si="110"/>
        <v>1.12731416968665</v>
      </c>
      <c r="PR90" s="76"/>
      <c r="QD90" s="76"/>
      <c r="QP90" s="76"/>
      <c r="RB90" s="76"/>
      <c r="RN90" s="76"/>
      <c r="RZ90" s="76"/>
      <c r="SL90" s="76"/>
      <c r="SX90" s="76"/>
      <c r="TJ90" s="76"/>
      <c r="TV90" s="76"/>
      <c r="UF90">
        <f>IF(Raw!CC91&lt;3.5,Raw!C91)</f>
        <v>2416.6035514359501</v>
      </c>
      <c r="UK90" t="b">
        <f>IF(Raw!CC91&gt;7,Raw!C91)</f>
        <v>0</v>
      </c>
      <c r="UP90">
        <f>Raw!C91</f>
        <v>2416.6035514359501</v>
      </c>
      <c r="UU90" t="str">
        <f t="shared" si="144"/>
        <v xml:space="preserve"> </v>
      </c>
      <c r="UV90">
        <f>IF(AND(Raw!BL91&lt;$UU$3,Raw!BL91&gt;$UU$4),(Raw!C91)/((Raw!CC91*1000)^(1/3)))</f>
        <v>465.40323475272527</v>
      </c>
      <c r="UW90">
        <f>IF(AND(Raw!BL91&lt;$UU$3,Raw!BL91&gt;$UU$4),(10^($UU$2*Raw!CB91))*(Raw!D91))</f>
        <v>1.4047598967898201E-2</v>
      </c>
      <c r="UX90">
        <f>IF(AND(Raw!BL91&lt;$UU$3,Raw!BL91&gt;$UU$4),(10^($FM$2*Raw!CB91))*(Raw!E91))</f>
        <v>2.8246413875882403E-3</v>
      </c>
      <c r="UZ90">
        <f>Raw!C91</f>
        <v>2416.6035514359501</v>
      </c>
      <c r="VA90">
        <f>((LOG10(Raw!CC92))+ABS(LOG10(MIN(Raw!CC$3:$CC289)))+0.3)/5</f>
        <v>0.31343434568060274</v>
      </c>
      <c r="VB90">
        <f>Raw!BQ91</f>
        <v>2.7</v>
      </c>
      <c r="VE90">
        <f>(Raw!C91)/((Raw!CC91)^(1/2))</f>
        <v>6458.6446636674727</v>
      </c>
      <c r="VF90">
        <f>((LOG10(Raw!CC92))+ABS(LOG10(MIN(Raw!CC$3:$CC289)))+0.3)/5</f>
        <v>0.31343434568060274</v>
      </c>
      <c r="VG90">
        <f>Raw!BQ91</f>
        <v>2.7</v>
      </c>
      <c r="VK90">
        <f>(Raw!C91)/((Raw!CC91)^(1/2))</f>
        <v>6458.6446636674727</v>
      </c>
      <c r="VL90">
        <f>Raw!BZ91</f>
        <v>222.142857074738</v>
      </c>
      <c r="VM90">
        <f>MIN(Raw!BL92/150,0.6)</f>
        <v>9.4250610582290006E-2</v>
      </c>
      <c r="VO90">
        <f>(Raw!C91)/((Raw!CC91)^(1/2))</f>
        <v>6458.6446636674727</v>
      </c>
      <c r="VP90">
        <f>Raw!BZ91</f>
        <v>222.142857074738</v>
      </c>
      <c r="VQ90">
        <f>MIN(Raw!BN92/50,0.6)</f>
        <v>5.9065379673670607E-2</v>
      </c>
      <c r="VS90">
        <f>(Raw!C91)/((Raw!CC91)^(1/2))</f>
        <v>6458.6446636674727</v>
      </c>
      <c r="VT90">
        <f>Raw!BZ91</f>
        <v>222.142857074738</v>
      </c>
      <c r="VU90">
        <f>(LOG10(Raw!AS92)-LOG10(MIN(Raw!AS$3:AS$200)) + 0.1)/10</f>
        <v>0.33447631210991424</v>
      </c>
      <c r="VW90">
        <f>Raw!CB91</f>
        <v>13.8026</v>
      </c>
      <c r="VX90">
        <f>IF(ABS((Raw!BR91)-(Raw!CJ91))=343.0818,16.89,ABS((Raw!BR91)-(Raw!CJ91)))</f>
        <v>13.505092313332995</v>
      </c>
      <c r="VY90">
        <f>(LOG10(Raw!C92)-LOG10(MIN(Raw!C$3:C$200)))/2</f>
        <v>0.22990817732579516</v>
      </c>
      <c r="WN90">
        <f t="shared" si="132"/>
        <v>17600</v>
      </c>
      <c r="WO90">
        <f t="shared" si="111"/>
        <v>0.51547719216866805</v>
      </c>
      <c r="WQ90">
        <f>Raw!BP91</f>
        <v>0.45</v>
      </c>
      <c r="WR90">
        <f>Raw!BZ91</f>
        <v>222.142857074738</v>
      </c>
      <c r="WT90">
        <f>Raw!N91</f>
        <v>1.12731416968665</v>
      </c>
      <c r="WU90">
        <f>Raw!CP91</f>
        <v>1.1863172605382299</v>
      </c>
      <c r="WV90">
        <f t="shared" si="112"/>
        <v>5.9003090851579953E-2</v>
      </c>
      <c r="WX90">
        <f>Raw!C91</f>
        <v>2416.6035514359501</v>
      </c>
      <c r="WY90">
        <f>Raw!BP91</f>
        <v>0.45</v>
      </c>
      <c r="WZ90">
        <f>((LOG10(Raw!CC92))+ABS(LOG10(MIN(Raw!CC$3:$CC289)))+0.3)/5</f>
        <v>0.31343434568060274</v>
      </c>
      <c r="XD90">
        <f t="shared" si="133"/>
        <v>17600</v>
      </c>
      <c r="XE90">
        <f t="shared" si="113"/>
        <v>5.9010000562810402E-2</v>
      </c>
      <c r="XG90">
        <f>(Raw!C91)/((Raw!CC91)^(1/2))</f>
        <v>6458.6446636674727</v>
      </c>
      <c r="XH90">
        <f>Raw!BP91</f>
        <v>0.45</v>
      </c>
      <c r="XL90">
        <f t="shared" si="134"/>
        <v>17600</v>
      </c>
      <c r="XM90">
        <f t="shared" si="114"/>
        <v>0.30925575575200609</v>
      </c>
      <c r="XR90">
        <f>Raw!CB91</f>
        <v>13.8026</v>
      </c>
      <c r="XS90">
        <f>IF(ABS((Raw!BR91)-(Raw!CJ91))=343.0818,16.89,(Raw!BR91)-(Raw!CJ91))</f>
        <v>13.505092313332995</v>
      </c>
      <c r="XT90">
        <f>(LOG10(Raw!C92)-LOG10(MIN(Raw!C$3:C$200)))/2</f>
        <v>0.22990817732579516</v>
      </c>
      <c r="XW90">
        <f t="shared" si="135"/>
        <v>17600</v>
      </c>
      <c r="XX90">
        <f t="shared" si="115"/>
        <v>1.2499287999442426</v>
      </c>
      <c r="YC90">
        <v>2416.6035514359501</v>
      </c>
      <c r="YD90">
        <f>Raw!CC91</f>
        <v>0.14000000000000001</v>
      </c>
      <c r="YE90">
        <f>((LOG10(Raw!CC92))+ABS(LOG10(MIN(Raw!CC$3:$CC289)))+0.3)/5</f>
        <v>0.31343434568060274</v>
      </c>
      <c r="YF90" s="79">
        <v>2.7326994938376498E-2</v>
      </c>
      <c r="YG90" s="79">
        <v>3.9721160215353199E-3</v>
      </c>
      <c r="YH90" s="79">
        <v>7.0021779465879205E-4</v>
      </c>
      <c r="YI90" s="79">
        <v>1.32553371263088E-4</v>
      </c>
      <c r="YJ90" s="10" t="s">
        <v>832</v>
      </c>
      <c r="YK90" s="79"/>
      <c r="YL90" s="79"/>
      <c r="YM90" s="10"/>
      <c r="YN90" s="79"/>
      <c r="YT90">
        <v>2416.6035514359501</v>
      </c>
      <c r="YU90">
        <v>0.14000000000000001</v>
      </c>
      <c r="YV90" s="79">
        <v>1.8513256019940399E-6</v>
      </c>
      <c r="ZE90">
        <v>2445.8525337264</v>
      </c>
      <c r="ZF90">
        <v>2.0650841298371701E-3</v>
      </c>
      <c r="ZK90">
        <f t="shared" si="136"/>
        <v>17620</v>
      </c>
      <c r="ZL90" s="81">
        <f t="shared" si="116"/>
        <v>15615.876328654096</v>
      </c>
    </row>
    <row r="91" spans="1:688">
      <c r="A91" s="37">
        <f>Raw!CC92*1000</f>
        <v>370</v>
      </c>
      <c r="B91" s="37">
        <f>Raw!N92</f>
        <v>2.9518323297617401</v>
      </c>
      <c r="C91" s="37">
        <f>Raw!O92</f>
        <v>0.32578847932076199</v>
      </c>
      <c r="E91" s="37">
        <f>(Raw!C92)/((Raw!CC92*1000)^(1/2))</f>
        <v>48.363136452161619</v>
      </c>
      <c r="F91" s="37">
        <f>Raw!N92</f>
        <v>2.9518323297617401</v>
      </c>
      <c r="G91" s="37">
        <f>Raw!O92</f>
        <v>0.32578847932076199</v>
      </c>
      <c r="I91" s="37">
        <f>(Raw!C92)/((Raw!CC92*1000)^(1/3))</f>
        <v>129.58301448384034</v>
      </c>
      <c r="J91" s="37">
        <f>Raw!N92</f>
        <v>2.9518323297617401</v>
      </c>
      <c r="K91" s="37">
        <f>Raw!O92</f>
        <v>0.32578847932076199</v>
      </c>
      <c r="M91" s="39">
        <f>Raw!CC92*1000</f>
        <v>370</v>
      </c>
      <c r="N91" s="39">
        <f>1/(Raw!R92)</f>
        <v>3.4133333333333336</v>
      </c>
      <c r="O91" s="39">
        <f>IF(1/(Raw!R92-Raw!S92)-1/(Raw!R92+Raw!S92)&gt;0,1/(Raw!R92-Raw!S92)-1/(Raw!R92+Raw!S92),2)</f>
        <v>0.28205330483943314</v>
      </c>
      <c r="Q91" s="39">
        <f>(Raw!C92)/((Raw!CC92*1000)^(1/2))</f>
        <v>48.363136452161619</v>
      </c>
      <c r="R91" s="39">
        <f>1/(Raw!R92)</f>
        <v>3.4133333333333336</v>
      </c>
      <c r="S91" s="39">
        <f>IF(1/(Raw!R92-Raw!S92)-1/(Raw!R92+Raw!S92)&gt;0,1/(Raw!R92-Raw!S92)-1/(Raw!R92+Raw!S92),2)</f>
        <v>0.28205330483943314</v>
      </c>
      <c r="U91" s="39">
        <f>(Raw!C92)/((Raw!CC92*1000)^(1/3))</f>
        <v>129.58301448384034</v>
      </c>
      <c r="V91" s="39">
        <f>1/(Raw!R92)</f>
        <v>3.4133333333333336</v>
      </c>
      <c r="W91" s="39">
        <f>IF(1/(Raw!R92-Raw!S92)-1/(Raw!R92+Raw!S92)&gt;0,1/(Raw!R92-Raw!S92)-1/(Raw!R92+Raw!S92),2)</f>
        <v>0.28205330483943314</v>
      </c>
      <c r="Y91" s="41">
        <f>Raw!CC92*1000</f>
        <v>370</v>
      </c>
      <c r="Z91" s="41">
        <f>1/(Raw!AB92)</f>
        <v>3.2</v>
      </c>
      <c r="AA91" s="41">
        <f>IF(1/(Raw!AB92-Raw!AC92)-1/(Raw!AB92+Raw!AC92)&gt;0,1/(Raw!AB92-Raw!AC92)-1/(Raw!AB92+Raw!AC92),5)</f>
        <v>1.5295157974859497</v>
      </c>
      <c r="AC91" s="41">
        <f>(Raw!C92)/((Raw!CC92*1000)^(1/2))</f>
        <v>48.363136452161619</v>
      </c>
      <c r="AD91" s="41">
        <f>1/(Raw!AB92)</f>
        <v>3.2</v>
      </c>
      <c r="AE91" s="41">
        <f>IF(1/(Raw!AB92-Raw!AC92)-1/(Raw!AB92+Raw!AC92)&gt;0,1/(Raw!AB92-Raw!AC92)-1/(Raw!AB92+Raw!AC92),5)</f>
        <v>1.5295157974859497</v>
      </c>
      <c r="AG91" s="41">
        <f>(Raw!C92)/((Raw!CC92*1000)^(1/3))</f>
        <v>129.58301448384034</v>
      </c>
      <c r="AH91" s="41">
        <f>1/(Raw!AB92)</f>
        <v>3.2</v>
      </c>
      <c r="AI91" s="41">
        <f>IF(1/(Raw!AB92-Raw!AC92)-1/(Raw!AB92+Raw!AC92)&gt;0,1/(Raw!AB92-Raw!AC92)-1/(Raw!AB92+Raw!AC92),5)</f>
        <v>1.5295157974859497</v>
      </c>
      <c r="AK91" s="43">
        <f>Raw!CC92*1000</f>
        <v>370</v>
      </c>
      <c r="AL91" s="43">
        <f>Raw!BL92</f>
        <v>14.137591587343501</v>
      </c>
      <c r="AM91" s="43">
        <f>Raw!BM92</f>
        <v>10.842397034686201</v>
      </c>
      <c r="AO91" s="43">
        <f>(Raw!C92)/((Raw!CC92*1000)^(1/2))</f>
        <v>48.363136452161619</v>
      </c>
      <c r="AP91" s="43">
        <f>Raw!BL92</f>
        <v>14.137591587343501</v>
      </c>
      <c r="AQ91" s="43">
        <f>Raw!BM92</f>
        <v>10.842397034686201</v>
      </c>
      <c r="AS91" s="43">
        <f>(Raw!C92)/((Raw!CC92*1000)^(1/3))</f>
        <v>129.58301448384034</v>
      </c>
      <c r="AT91" s="43">
        <f>Raw!BL92</f>
        <v>14.137591587343501</v>
      </c>
      <c r="AU91" s="43">
        <f>Raw!BM92</f>
        <v>10.842397034686201</v>
      </c>
      <c r="AW91" s="21">
        <f>Raw!CC92*1000</f>
        <v>370</v>
      </c>
      <c r="AX91" s="21">
        <f>Raw!BN92</f>
        <v>2.9532689836835302</v>
      </c>
      <c r="AY91" s="21">
        <f>Raw!BO92</f>
        <v>0.167618194067997</v>
      </c>
      <c r="BA91" s="21">
        <f>(Raw!C92)/((Raw!CC92*1000)^(1/2))</f>
        <v>48.363136452161619</v>
      </c>
      <c r="BB91" s="21">
        <f>Raw!BN92</f>
        <v>2.9532689836835302</v>
      </c>
      <c r="BC91" s="21">
        <f>Raw!BO92</f>
        <v>0.167618194067997</v>
      </c>
      <c r="BE91" s="21">
        <f>(Raw!C92)/((Raw!CC92*1000)^(1/3))</f>
        <v>129.58301448384034</v>
      </c>
      <c r="BF91" s="21">
        <f>Raw!BN92</f>
        <v>2.9532689836835302</v>
      </c>
      <c r="BG91" s="21">
        <f>Raw!BO92</f>
        <v>0.167618194067997</v>
      </c>
      <c r="BI91" s="46">
        <f>Raw!C92</f>
        <v>930.28350408434596</v>
      </c>
      <c r="BJ91" s="46">
        <f>(Raw!C92)/(Raw!CG92)</f>
        <v>0.26770748318973986</v>
      </c>
      <c r="BK91" s="46"/>
      <c r="BM91" s="47">
        <f>Raw!CC92*1000</f>
        <v>370</v>
      </c>
      <c r="BN91" s="47">
        <f>(Raw!C92)/(Raw!CG92)</f>
        <v>0.26770748318973986</v>
      </c>
      <c r="BO91" s="47"/>
      <c r="BQ91" s="46">
        <f>(Raw!C92)/((Raw!CC92*1000)^(1/2))</f>
        <v>48.363136452161619</v>
      </c>
      <c r="BR91" s="47">
        <f>(Raw!C92)/(Raw!CG92)</f>
        <v>0.26770748318973986</v>
      </c>
      <c r="BS91" s="47"/>
      <c r="BU91" s="49">
        <f>(Raw!C92)/((Raw!CC92*1000)^(1/3))</f>
        <v>129.58301448384034</v>
      </c>
      <c r="BV91" s="49">
        <f>(Raw!C92)/(Raw!CG92)</f>
        <v>0.26770748318973986</v>
      </c>
      <c r="BW91" s="49"/>
      <c r="BY91" s="51">
        <f>Raw!C92</f>
        <v>930.28350408434596</v>
      </c>
      <c r="BZ91" s="51">
        <f>Raw!BS92</f>
        <v>0.35799999999999998</v>
      </c>
      <c r="CA91" s="51"/>
      <c r="CG91" s="55"/>
      <c r="CH91" s="55" t="e">
        <f t="shared" si="137"/>
        <v>#N/A</v>
      </c>
      <c r="CI91" s="55" t="e">
        <f>CI3</f>
        <v>#N/A</v>
      </c>
      <c r="CK91" s="55"/>
      <c r="CL91" s="55" t="e">
        <f t="shared" si="138"/>
        <v>#N/A</v>
      </c>
      <c r="CM91" s="55" t="e">
        <f>CM3</f>
        <v>#N/A</v>
      </c>
      <c r="CO91" s="57"/>
      <c r="CP91" s="57" t="e">
        <f t="shared" si="139"/>
        <v>#N/A</v>
      </c>
      <c r="CQ91" s="57" t="e">
        <f>CQ3</f>
        <v>#N/A</v>
      </c>
      <c r="CS91" s="57"/>
      <c r="CT91" s="57" t="e">
        <f t="shared" si="140"/>
        <v>#N/A</v>
      </c>
      <c r="CU91" s="57" t="e">
        <f>CU3</f>
        <v>#N/A</v>
      </c>
      <c r="CW91" s="57"/>
      <c r="CX91" s="57" t="e">
        <f t="shared" si="141"/>
        <v>#N/A</v>
      </c>
      <c r="CY91" s="57" t="e">
        <f>CY3</f>
        <v>#N/A</v>
      </c>
      <c r="DA91" s="57"/>
      <c r="DB91" s="57" t="e">
        <f t="shared" si="142"/>
        <v>#N/A</v>
      </c>
      <c r="DC91" s="57" t="e">
        <f>DC3</f>
        <v>#N/A</v>
      </c>
      <c r="DE91" s="57"/>
      <c r="DF91" s="57" t="e">
        <f t="shared" si="143"/>
        <v>#N/A</v>
      </c>
      <c r="DG91" s="57" t="e">
        <f>DG3</f>
        <v>#N/A</v>
      </c>
      <c r="DI91" s="59">
        <f t="shared" si="117"/>
        <v>13360</v>
      </c>
      <c r="DJ91" s="59">
        <f t="shared" si="99"/>
        <v>10.456688010398274</v>
      </c>
      <c r="DL91" s="25">
        <f t="shared" si="118"/>
        <v>13360</v>
      </c>
      <c r="DM91" s="25">
        <f t="shared" si="100"/>
        <v>11.781539511592804</v>
      </c>
      <c r="DO91" s="39">
        <f t="shared" si="101"/>
        <v>370</v>
      </c>
      <c r="DP91" s="39">
        <f t="shared" si="102"/>
        <v>3.4133333333333336</v>
      </c>
      <c r="DQ91" s="39">
        <f t="shared" si="103"/>
        <v>0.28205330483943314</v>
      </c>
      <c r="DS91" s="39">
        <f t="shared" si="104"/>
        <v>48.363136452161619</v>
      </c>
      <c r="DT91" s="39">
        <f t="shared" si="105"/>
        <v>3.4133333333333336</v>
      </c>
      <c r="DU91" s="39">
        <f t="shared" si="106"/>
        <v>0.28205330483943314</v>
      </c>
      <c r="DW91" s="39">
        <f t="shared" si="107"/>
        <v>129.58301448384034</v>
      </c>
      <c r="DX91" s="39">
        <f t="shared" si="108"/>
        <v>3.4133333333333336</v>
      </c>
      <c r="DY91" s="39">
        <f t="shared" si="109"/>
        <v>0.28205330483943314</v>
      </c>
      <c r="EA91" s="61">
        <f>Raw!N92</f>
        <v>2.9518323297617401</v>
      </c>
      <c r="EB91" s="61">
        <f>Raw!O92</f>
        <v>0.32578847932076199</v>
      </c>
      <c r="EC91" s="61">
        <f>1/Raw!R92</f>
        <v>3.4133333333333336</v>
      </c>
      <c r="ED91" s="61">
        <f>1/(Raw!R92-Raw!S92)-1/(Raw!R92+Raw!S92)</f>
        <v>0.28205330483943314</v>
      </c>
      <c r="EF91" s="62">
        <f>Raw!N92</f>
        <v>2.9518323297617401</v>
      </c>
      <c r="EG91" s="61">
        <f>Raw!O92</f>
        <v>0.32578847932076199</v>
      </c>
      <c r="EH91" s="61">
        <f>1/Raw!AB92</f>
        <v>3.2</v>
      </c>
      <c r="EI91" s="61">
        <f>1/(Raw!AB92-Raw!AC92)-1/(Raw!AB92+Raw!AC92)</f>
        <v>1.5295157974859497</v>
      </c>
      <c r="EK91" s="37">
        <f>Raw!CB92</f>
        <v>-17.5244</v>
      </c>
      <c r="EL91" s="72">
        <f>(Raw!C92)/(Raw!CG92)</f>
        <v>0.26770748318973986</v>
      </c>
      <c r="EN91" s="37">
        <f>Raw!BS92</f>
        <v>0.35799999999999998</v>
      </c>
      <c r="EO91" s="72">
        <f>(Raw!C92)/(Raw!CG92)</f>
        <v>0.26770748318973986</v>
      </c>
      <c r="EQ91" s="64">
        <f>(Raw!C92)/((Raw!CC92*1000)^(1/3))</f>
        <v>129.58301448384034</v>
      </c>
      <c r="ER91" s="64">
        <f>Raw!BZ92</f>
        <v>59.1814513206482</v>
      </c>
      <c r="ET91" s="64">
        <f>Raw!BN92</f>
        <v>2.9532689836835302</v>
      </c>
      <c r="EU91" s="64">
        <f>Raw!BZ92</f>
        <v>59.1814513206482</v>
      </c>
      <c r="EW91" s="66">
        <f>Raw!AI92</f>
        <v>3.3575136554075502E-3</v>
      </c>
      <c r="EX91" s="66">
        <f>Raw!BZ92</f>
        <v>59.1814513206482</v>
      </c>
      <c r="EZ91" s="73">
        <f>Raw!AI92</f>
        <v>3.3575136554075502E-3</v>
      </c>
      <c r="FA91" s="66">
        <f>Raw!F92</f>
        <v>0.102643072507172</v>
      </c>
      <c r="FB91" s="66">
        <f>Raw!G92</f>
        <v>4.8863106494765399E-2</v>
      </c>
      <c r="FD91" s="66">
        <f>(Raw!C92)/((Raw!CC92*1000)^(1/3))</f>
        <v>129.58301448384034</v>
      </c>
      <c r="FE91" s="66">
        <f>(Raw!BZ92)*(Raw!AI92)</f>
        <v>0.19870253095591353</v>
      </c>
      <c r="FG91" s="59">
        <f>Raw!CJ92</f>
        <v>64.799744463272603</v>
      </c>
      <c r="FH91" s="59">
        <f>Raw!BR92</f>
        <v>66.078000000000003</v>
      </c>
      <c r="FJ91" s="25">
        <f>Raw!CB92</f>
        <v>-17.5244</v>
      </c>
      <c r="FK91" s="25">
        <f>(Raw!BR92)-(Raw!CJ92)</f>
        <v>1.2782555367274</v>
      </c>
      <c r="FM91" s="68" t="str">
        <f t="shared" si="119"/>
        <v xml:space="preserve"> </v>
      </c>
      <c r="FN91" s="68">
        <f>(Raw!C92)/((Raw!CC92*1000)^(1/3))</f>
        <v>129.58301448384034</v>
      </c>
      <c r="FO91" s="68">
        <f>(10^($FM$2*Raw!CB92))*(Raw!D92)</f>
        <v>8.0024649934471462E-2</v>
      </c>
      <c r="FP91" s="68">
        <f>(10^($FM$2*Raw!CB92))*(Raw!E92)</f>
        <v>3.3468896871144641E-2</v>
      </c>
      <c r="FR91" s="68" t="str">
        <f t="shared" si="120"/>
        <v xml:space="preserve"> </v>
      </c>
      <c r="FS91" s="74">
        <f>(Raw!C92)/((Raw!CC92*1000)^(1/3))</f>
        <v>129.58301448384034</v>
      </c>
      <c r="FT91" s="68">
        <f>(10^($FR$2*Raw!CB92))*(Raw!F92)</f>
        <v>0.14078153483799469</v>
      </c>
      <c r="FU91" s="68">
        <f>(10^($FR$2*Raw!CB92))*(Raw!G92)</f>
        <v>6.7018873863161105E-2</v>
      </c>
      <c r="FW91" s="68" t="str">
        <f t="shared" si="121"/>
        <v xml:space="preserve"> </v>
      </c>
      <c r="FX91" s="74">
        <f>(Raw!C92)/((Raw!CC92*1000)^(1/3))</f>
        <v>129.58301448384034</v>
      </c>
      <c r="FY91" s="74">
        <f>(10^($FW$2*Raw!CB92))*(Raw!BJ92)</f>
        <v>1.443003948063265E-2</v>
      </c>
      <c r="FZ91" s="74">
        <f>(10^($FW$2*Raw!CB92))*(Raw!BK92)</f>
        <v>7.0431327230634569E-3</v>
      </c>
      <c r="GB91" s="68" t="str">
        <f t="shared" si="122"/>
        <v xml:space="preserve"> </v>
      </c>
      <c r="GC91" s="74">
        <f>IF(  ( (10^($FR$2*Raw!CB92))*(Raw!BM92) )/( (10^($FR$2*Raw!CB92))*(Raw!BL92))&lt;0.9,(Raw!C92)/((Raw!CC92*1000)^(1/3)) )</f>
        <v>129.58301448384034</v>
      </c>
      <c r="GD91" s="74">
        <f>IF(  ( (10^($FR$2*Raw!CB92))*(Raw!BM92) )/( (10^($FR$2*Raw!CB92))*(Raw!BL92))&lt;0.9, (10^($GB$2*Raw!CB92))*(Raw!BL92) )</f>
        <v>16.945718489728378</v>
      </c>
      <c r="GE91" s="74">
        <f>IF( ( (10^($FR$2*Raw!CB92))*(Raw!BM92) )/( (10^($FR$2*Raw!CB92))*(Raw!BL92))&lt;0.9, (10^($FR$2*Raw!CB92))*(Raw!BM92) )</f>
        <v>14.871040573725914</v>
      </c>
      <c r="GG91" s="68" t="str">
        <f t="shared" si="123"/>
        <v xml:space="preserve"> </v>
      </c>
      <c r="GH91" s="74">
        <f>IF( ( (10^($GG$2*Raw!CB92))*(Raw!BO92) )/( (10^($GG$2*Raw!CB92))*(Raw!BN92))&lt;0.5,(Raw!C92)/((Raw!CC92*1000)^(1/3)))</f>
        <v>129.58301448384034</v>
      </c>
      <c r="GI91" s="74">
        <f>IF( ( (10^($GG$2*Raw!CB92))*(Raw!BO92) )/( (10^($GG$2*Raw!CB92))*(Raw!BN92))&lt;0.5,(10^($GG$2*Raw!CB92))*(Raw!BN92))</f>
        <v>3.9250936602229896</v>
      </c>
      <c r="GJ91" s="74">
        <f>IF( ( (10^($GG$2*Raw!CB92))*(Raw!BO92) )/( (10^($GG$2*Raw!CB92))*(Raw!BN92))&lt;0.5,(10^($GG$2*Raw!CB92))*(Raw!BO92))</f>
        <v>0.2227758847938463</v>
      </c>
      <c r="GL91">
        <f>(Raw!C92)/((Raw!CC92*1000)^(1/3))</f>
        <v>129.58301448384034</v>
      </c>
      <c r="GM91" s="75">
        <f>Raw!U92</f>
        <v>0.4296875</v>
      </c>
      <c r="GN91" s="75">
        <f>(LOG(Raw!CC92)+5)/25</f>
        <v>0.18272806896267979</v>
      </c>
      <c r="GO91">
        <f>(Raw!C92)/((Raw!CC92*1000)^(1/3))</f>
        <v>129.58301448384034</v>
      </c>
      <c r="GP91" s="75">
        <f>Raw!W92</f>
        <v>0.5859375</v>
      </c>
      <c r="GR91">
        <f>(Raw!C92)/((Raw!CC92*1000)^(1/3))</f>
        <v>129.58301448384034</v>
      </c>
      <c r="GS91" s="75">
        <f>Raw!AE92</f>
        <v>0.48828125</v>
      </c>
      <c r="GU91">
        <f>(Raw!C92)/((Raw!CC92*1000)^(1/3))</f>
        <v>129.58301448384034</v>
      </c>
      <c r="GV91" s="75">
        <f>Raw!AG92</f>
        <v>0.68359375</v>
      </c>
      <c r="GX91">
        <f>(Raw!C92)/((Raw!CC92*1000)^(1/3))</f>
        <v>129.58301448384034</v>
      </c>
      <c r="GY91">
        <f>Raw!BQ92</f>
        <v>3.14</v>
      </c>
      <c r="HA91">
        <f>Raw!C92</f>
        <v>930.28350408434596</v>
      </c>
      <c r="HB91" s="75">
        <f>Raw!U92</f>
        <v>0.4296875</v>
      </c>
      <c r="HC91" s="4"/>
      <c r="HD91">
        <f>Raw!C92</f>
        <v>930.28350408434596</v>
      </c>
      <c r="HE91" s="75">
        <f>Raw!W92</f>
        <v>0.5859375</v>
      </c>
      <c r="HG91">
        <f>Raw!C92</f>
        <v>930.28350408434596</v>
      </c>
      <c r="HH91" s="75">
        <f>Raw!AE92</f>
        <v>0.48828125</v>
      </c>
      <c r="HJ91">
        <f>Raw!C92</f>
        <v>930.28350408434596</v>
      </c>
      <c r="HK91" s="75">
        <f>Raw!AG92</f>
        <v>0.68359375</v>
      </c>
      <c r="HM91">
        <f>Raw!C92</f>
        <v>930.28350408434596</v>
      </c>
      <c r="HN91">
        <f>Raw!BQ92</f>
        <v>3.14</v>
      </c>
      <c r="HP91">
        <f>Raw!CC92*1000</f>
        <v>370</v>
      </c>
      <c r="HQ91">
        <f>Raw!N92</f>
        <v>2.9518323297617401</v>
      </c>
      <c r="HR91">
        <f>MIN(ABS(Raw!CB92)/100,0.3)</f>
        <v>0.17524400000000001</v>
      </c>
      <c r="HS91" t="str">
        <f>IF( Raw!CB92&gt;0,"@rgb(255,0,0)","@rgb(0,128,255)" )</f>
        <v>@rgb(0,128,255)</v>
      </c>
      <c r="HU91" t="str">
        <f t="shared" si="124"/>
        <v xml:space="preserve"> </v>
      </c>
      <c r="HV91" t="b">
        <f>IF(Raw!CC92&gt;7,(Raw!C92)/((Raw!CC92*1000)^(1/3)))</f>
        <v>0</v>
      </c>
      <c r="HW91" t="b">
        <f>IF(Raw!CC92&gt;7,(10^($FM$2*Raw!CB92))*(Raw!D92))</f>
        <v>0</v>
      </c>
      <c r="HX91" t="b">
        <f>IF(Raw!CC92&gt;7,(10^($HU$2*Raw!CB92))*(Raw!E92))</f>
        <v>0</v>
      </c>
      <c r="IA91" t="b">
        <f>IF(Raw!CC92&gt;7,(Raw!C92)/((Raw!CC92*1000)^(1/3)))</f>
        <v>0</v>
      </c>
      <c r="IB91" t="b">
        <f>IF(Raw!CC92&gt;7,(10^($HZ$2*Raw!CB92))*(Raw!F92))</f>
        <v>0</v>
      </c>
      <c r="IC91" t="b">
        <f>IF(Raw!CC92&gt;7,(10^($HZ$2*Raw!CB92))*(Raw!G92))</f>
        <v>0</v>
      </c>
      <c r="IF91" t="b">
        <f>IF(Raw!CC92&gt;7,(Raw!C92)/((Raw!CC92*1000)^(1/3)))</f>
        <v>0</v>
      </c>
      <c r="IG91" t="b">
        <f>IF(Raw!CC92&gt;7,(10^($IE$2*Raw!CB92))*(Raw!BJ92))</f>
        <v>0</v>
      </c>
      <c r="IH91" t="b">
        <f>IF(Raw!CC92&gt;7,(10^($IE$2*Raw!CB92))*(Raw!BK92))</f>
        <v>0</v>
      </c>
      <c r="IJ91" t="str">
        <f t="shared" si="125"/>
        <v xml:space="preserve"> </v>
      </c>
      <c r="IK91" t="b">
        <f>IF(Raw!CC92&gt;7,(Raw!C92)/((Raw!CC92*1000)^(1/3)))</f>
        <v>0</v>
      </c>
      <c r="IL91" t="b">
        <f>IF(Raw!CC92&gt;7,(10^($IJ$2*Raw!CB92))*(Raw!BL92))</f>
        <v>0</v>
      </c>
      <c r="IM91" t="b">
        <f>IF(Raw!CC92&gt;7,(10^($IJ$2*Raw!CB92))*(Raw!BM92))</f>
        <v>0</v>
      </c>
      <c r="IO91" t="str">
        <f t="shared" si="126"/>
        <v xml:space="preserve"> </v>
      </c>
      <c r="IP91" t="b">
        <f>IF(Raw!CC92&gt;7,(Raw!C92)/((Raw!CC92*1000)^(1/3)))</f>
        <v>0</v>
      </c>
      <c r="IQ91" t="b">
        <f>IF(Raw!CC92&gt;7,(10^($IO$2*Raw!CB92))*(Raw!BN92))</f>
        <v>0</v>
      </c>
      <c r="IR91" t="b">
        <f>IF(Raw!CC92&gt;7,(10^($IO$2*Raw!CB92))*(Raw!BO92))</f>
        <v>0</v>
      </c>
      <c r="IT91" s="68" t="str">
        <f t="shared" si="127"/>
        <v xml:space="preserve"> </v>
      </c>
      <c r="IU91" s="68">
        <f>IF(Raw!CC92&lt;3.5,(Raw!C92)/((Raw!CC92*1000)^(1/3)))</f>
        <v>129.58301448384034</v>
      </c>
      <c r="IV91" s="68">
        <f>IF(Raw!CC92&lt;3.5,(10^($IT$2*Raw!CB92))*(Raw!D92))</f>
        <v>7.928539076865275E-2</v>
      </c>
      <c r="IW91" s="68">
        <f>IF(Raw!CC92&lt;3.5,(10^($IT$2*Raw!CB92))*(Raw!E92))</f>
        <v>3.3159714777850943E-2</v>
      </c>
      <c r="IY91" s="68" t="str">
        <f t="shared" si="128"/>
        <v xml:space="preserve"> </v>
      </c>
      <c r="IZ91" s="74">
        <f>IF(Raw!CC92&lt;3.5,(Raw!C92)/((Raw!CC92*1000)^(1/3)))</f>
        <v>129.58301448384034</v>
      </c>
      <c r="JA91" s="68">
        <f>IF(Raw!CC92&lt;3.5,(10^($IY$2*Raw!CB92))*(Raw!F92))</f>
        <v>0.1391998808991215</v>
      </c>
      <c r="JB91" s="68">
        <f>IF(Raw!CC92&lt;3.5,(10^($IY$2*Raw!CB92))*(Raw!G92))</f>
        <v>6.6265929480600588E-2</v>
      </c>
      <c r="JD91" s="68" t="str">
        <f t="shared" si="129"/>
        <v xml:space="preserve"> </v>
      </c>
      <c r="JE91" s="74">
        <f>IF(Raw!CC92&lt;3.5,(Raw!C92)/((Raw!CC92*1000)^(1/3)))</f>
        <v>129.58301448384034</v>
      </c>
      <c r="JF91" s="74">
        <f>IF(Raw!CC92&lt;3.5,(10^($JD$2*Raw!CB92))*(Raw!BJ92))</f>
        <v>1.4867418803224682E-2</v>
      </c>
      <c r="JG91" s="74">
        <f>IF(Raw!CC92&lt;3.5,(10^($JD$2*Raw!CB92))*(Raw!BK92))</f>
        <v>7.2566124313812206E-3</v>
      </c>
      <c r="JI91" s="68" t="str">
        <f t="shared" si="130"/>
        <v xml:space="preserve"> </v>
      </c>
      <c r="JJ91" s="74">
        <f>IF( AND( Raw!CC92&lt;3.5, ( (10^($JI$2*Raw!CB92))*(Raw!BM92) )/( (10^($JI$2*Raw!CB92))*(Raw!BL92))&lt;0.9 ),(Raw!C92)/((Raw!CC92*1000)^(1/3)) )</f>
        <v>129.58301448384034</v>
      </c>
      <c r="JK91" s="74">
        <f>IF( AND( Raw!CC92&lt;3.5, ( (10^($JI$2*Raw!CB92))*(Raw!BM92) )/( (10^($JI$2*Raw!CB92))*(Raw!BL92))&lt;0.9 ), (10^($JI$2*Raw!CB92))*(Raw!BL92) )</f>
        <v>15.381596958713567</v>
      </c>
      <c r="JL91" s="74">
        <f>IF( AND( Raw!CC92&lt;3.5, ( (10^($JI$2*Raw!CB92))*(Raw!BM92) )/( (10^($JI$2*Raw!CB92))*(Raw!BL92))&lt;0.9 ), (10^($JI$2*Raw!CB92))*(Raw!BM92) )</f>
        <v>11.796449220049334</v>
      </c>
      <c r="JN91" s="68" t="str">
        <f t="shared" si="131"/>
        <v xml:space="preserve"> </v>
      </c>
      <c r="JO91" s="74">
        <f>IF( AND( Raw!CC92&lt;3.5, ( (10^($JN$2*Raw!CB92))*(Raw!BO92) )/( (10^($JN$2*Raw!CB92))*(Raw!BN92))&lt;0.5 ),(Raw!C92)/((Raw!CC92*1000)^(1/3)))</f>
        <v>129.58301448384034</v>
      </c>
      <c r="JP91" s="74">
        <f>IF( AND( Raw!CC92&lt;3.5, ( (10^($JN$2*Raw!CB92))*(Raw!BO92) )/( (10^($JN$2*Raw!CB92))*(Raw!BN92))&lt;0.5 ),(10^($JN$2*Raw!CB92))*(Raw!BN92))</f>
        <v>3.0563194434438863</v>
      </c>
      <c r="JQ91" s="74">
        <f>IF( AND( Raw!CC92&lt;3.5, ( (10^($JN$2*Raw!CB92))*(Raw!BO92) )/( (10^($JN$2*Raw!CB92))*(Raw!BN92))&lt;0.5 ),(10^($JN$2*Raw!CB92))*(Raw!BO92))</f>
        <v>0.17346701178773052</v>
      </c>
      <c r="KQ91">
        <f>Raw!CC92*1000</f>
        <v>370</v>
      </c>
      <c r="KR91">
        <f>Raw!N92</f>
        <v>2.9518323297617401</v>
      </c>
      <c r="KS91">
        <f>(1/ABS(Raw!BL92))*2</f>
        <v>0.14146681120640622</v>
      </c>
      <c r="KU91">
        <f>Raw!CC92*1000</f>
        <v>370</v>
      </c>
      <c r="KV91">
        <f>Raw!N92</f>
        <v>2.9518323297617401</v>
      </c>
      <c r="KW91">
        <f>MIN(1/ABS(Raw!BN92)/2,0.8)</f>
        <v>0.1693039146662367</v>
      </c>
      <c r="KY91">
        <f>Raw!CC92*1000</f>
        <v>370</v>
      </c>
      <c r="KZ91">
        <f>Raw!CP92</f>
        <v>2.7704743065940902</v>
      </c>
      <c r="LA91">
        <f t="shared" si="110"/>
        <v>2.9518323297617401</v>
      </c>
      <c r="PR91" s="76"/>
      <c r="QD91" s="76"/>
      <c r="QP91" s="76"/>
      <c r="RB91" s="76"/>
      <c r="RN91" s="76"/>
      <c r="RZ91" s="76"/>
      <c r="SL91" s="76"/>
      <c r="SX91" s="76"/>
      <c r="TJ91" s="76"/>
      <c r="TV91" s="76"/>
      <c r="UF91">
        <f>IF(Raw!CC92&lt;3.5,Raw!C92)</f>
        <v>930.28350408434596</v>
      </c>
      <c r="UK91" t="b">
        <f>IF(Raw!CC92&gt;7,Raw!C92)</f>
        <v>0</v>
      </c>
      <c r="UP91">
        <f>Raw!C92</f>
        <v>930.28350408434596</v>
      </c>
      <c r="UU91" t="str">
        <f t="shared" si="144"/>
        <v xml:space="preserve"> </v>
      </c>
      <c r="UV91" t="b">
        <f>IF(AND(Raw!BL92&lt;$UU$3,Raw!BL92&gt;$UU$4),(Raw!C92)/((Raw!CC92*1000)^(1/3)))</f>
        <v>0</v>
      </c>
      <c r="UW91" t="b">
        <f>IF(AND(Raw!BL92&lt;$UU$3,Raw!BL92&gt;$UU$4),(10^($UU$2*Raw!CB92))*(Raw!D92))</f>
        <v>0</v>
      </c>
      <c r="UX91" t="b">
        <f>IF(AND(Raw!BL92&lt;$UU$3,Raw!BL92&gt;$UU$4),(10^($FM$2*Raw!CB92))*(Raw!E92))</f>
        <v>0</v>
      </c>
      <c r="UZ91">
        <f>Raw!C92</f>
        <v>930.28350408434596</v>
      </c>
      <c r="VA91">
        <f>((LOG10(Raw!CC93))+ABS(LOG10(MIN(Raw!CC$3:$CC290)))+0.3)/5</f>
        <v>0.44169700377572996</v>
      </c>
      <c r="VB91">
        <f>Raw!BQ92</f>
        <v>3.14</v>
      </c>
      <c r="VE91">
        <f>(Raw!C92)/((Raw!CC92)^(1/2))</f>
        <v>1529.3766597834569</v>
      </c>
      <c r="VF91">
        <f>((LOG10(Raw!CC93))+ABS(LOG10(MIN(Raw!CC$3:$CC290)))+0.3)/5</f>
        <v>0.44169700377572996</v>
      </c>
      <c r="VG91">
        <f>Raw!BQ92</f>
        <v>3.14</v>
      </c>
      <c r="VK91">
        <f>(Raw!C92)/((Raw!CC92)^(1/2))</f>
        <v>1529.3766597834569</v>
      </c>
      <c r="VL91">
        <f>Raw!BZ92</f>
        <v>59.1814513206482</v>
      </c>
      <c r="VM91">
        <f>MIN(Raw!BL93/150,0.6)</f>
        <v>4.8552831624753934E-2</v>
      </c>
      <c r="VO91">
        <f>(Raw!C92)/((Raw!CC92)^(1/2))</f>
        <v>1529.3766597834569</v>
      </c>
      <c r="VP91">
        <f>Raw!BZ92</f>
        <v>59.1814513206482</v>
      </c>
      <c r="VQ91">
        <f>MIN(Raw!BN93/50,0.6)</f>
        <v>3.2759226866487204E-2</v>
      </c>
      <c r="VS91">
        <f>(Raw!C92)/((Raw!CC92)^(1/2))</f>
        <v>1529.3766597834569</v>
      </c>
      <c r="VT91">
        <f>Raw!BZ92</f>
        <v>59.1814513206482</v>
      </c>
      <c r="VU91">
        <f>(LOG10(Raw!AS93)-LOG10(MIN(Raw!AS$3:AS$200)) + 0.1)/10</f>
        <v>0.34239737100002898</v>
      </c>
      <c r="VW91">
        <f>Raw!CB92</f>
        <v>-17.5244</v>
      </c>
      <c r="VX91">
        <f>IF(ABS((Raw!BR92)-(Raw!CJ92))=343.0818,16.89,ABS((Raw!BR92)-(Raw!CJ92)))</f>
        <v>1.2782555367274</v>
      </c>
      <c r="VY91">
        <f>(LOG10(Raw!C93)-LOG10(MIN(Raw!C$3:C$200)))/2</f>
        <v>0.65745861873475331</v>
      </c>
      <c r="WN91">
        <f t="shared" si="132"/>
        <v>17800</v>
      </c>
      <c r="WO91">
        <f t="shared" si="111"/>
        <v>0.51529337858107116</v>
      </c>
      <c r="WQ91">
        <f>Raw!BP92</f>
        <v>0.28199999999999997</v>
      </c>
      <c r="WR91">
        <f>Raw!BZ92</f>
        <v>59.1814513206482</v>
      </c>
      <c r="WT91">
        <f>Raw!N92</f>
        <v>2.9518323297617401</v>
      </c>
      <c r="WU91">
        <f>Raw!CP92</f>
        <v>2.7704743065940902</v>
      </c>
      <c r="WV91">
        <f t="shared" si="112"/>
        <v>-0.18135802316764993</v>
      </c>
      <c r="WX91">
        <f>Raw!C92</f>
        <v>930.28350408434596</v>
      </c>
      <c r="WY91">
        <f>Raw!BP92</f>
        <v>0.28199999999999997</v>
      </c>
      <c r="WZ91">
        <f>((LOG10(Raw!CC93))+ABS(LOG10(MIN(Raw!CC$3:$CC290)))+0.3)/5</f>
        <v>0.44169700377572996</v>
      </c>
      <c r="XD91">
        <f t="shared" si="133"/>
        <v>17800</v>
      </c>
      <c r="XE91">
        <f t="shared" si="113"/>
        <v>5.9010000419205261E-2</v>
      </c>
      <c r="XG91">
        <f>(Raw!C92)/((Raw!CC92)^(1/2))</f>
        <v>1529.3766597834569</v>
      </c>
      <c r="XH91">
        <f>Raw!BP92</f>
        <v>0.28199999999999997</v>
      </c>
      <c r="XL91">
        <f t="shared" si="134"/>
        <v>17800</v>
      </c>
      <c r="XM91">
        <f t="shared" si="114"/>
        <v>0.30921524014494034</v>
      </c>
      <c r="XR91">
        <f>Raw!CB92</f>
        <v>-17.5244</v>
      </c>
      <c r="XS91">
        <f>IF(ABS((Raw!BR92)-(Raw!CJ92))=343.0818,16.89,(Raw!BR92)-(Raw!CJ92))</f>
        <v>1.2782555367274</v>
      </c>
      <c r="XT91">
        <f>(LOG10(Raw!C93)-LOG10(MIN(Raw!C$3:C$200)))/2</f>
        <v>0.65745861873475331</v>
      </c>
      <c r="XW91">
        <f t="shared" si="135"/>
        <v>17800</v>
      </c>
      <c r="XX91">
        <f t="shared" si="115"/>
        <v>1.2422613993214158</v>
      </c>
      <c r="YC91">
        <v>930.28350408434596</v>
      </c>
      <c r="YD91">
        <f>Raw!CC92</f>
        <v>0.37</v>
      </c>
      <c r="YE91">
        <f>((LOG10(Raw!CC93))+ABS(LOG10(MIN(Raw!CC$3:$CC290)))+0.3)/5</f>
        <v>0.44169700377572996</v>
      </c>
      <c r="YF91" s="79">
        <v>1.69523850609152E-4</v>
      </c>
      <c r="YG91" s="10" t="s">
        <v>833</v>
      </c>
      <c r="YH91" s="10" t="s">
        <v>834</v>
      </c>
      <c r="YI91" s="10" t="s">
        <v>823</v>
      </c>
      <c r="YJ91" s="10" t="s">
        <v>835</v>
      </c>
      <c r="YK91" s="79"/>
      <c r="YL91" s="79"/>
      <c r="YM91" s="79"/>
      <c r="YN91" s="79"/>
      <c r="YT91">
        <v>930.28350408434596</v>
      </c>
      <c r="YU91">
        <v>0.37</v>
      </c>
      <c r="YV91" s="79">
        <v>5.6834890983533795E-7</v>
      </c>
      <c r="ZE91">
        <v>2320.1950879683</v>
      </c>
      <c r="ZF91">
        <v>4.9219356083009995E-4</v>
      </c>
      <c r="ZK91">
        <f t="shared" si="136"/>
        <v>17820</v>
      </c>
      <c r="ZL91" s="81">
        <f t="shared" si="116"/>
        <v>15673.961895117418</v>
      </c>
    </row>
    <row r="92" spans="1:688">
      <c r="A92" s="37">
        <f>Raw!CC93*1000</f>
        <v>1620</v>
      </c>
      <c r="B92" s="37">
        <f>Raw!N93</f>
        <v>3.9321397538435501</v>
      </c>
      <c r="C92" s="37">
        <f>Raw!O93</f>
        <v>0.16767107611183399</v>
      </c>
      <c r="E92" s="37">
        <f>(Raw!C93)/((Raw!CC93*1000)^(1/2))</f>
        <v>165.56124958245238</v>
      </c>
      <c r="F92" s="37">
        <f>Raw!N93</f>
        <v>3.9321397538435501</v>
      </c>
      <c r="G92" s="37">
        <f>Raw!O93</f>
        <v>0.16767107611183399</v>
      </c>
      <c r="I92" s="37">
        <f>(Raw!C93)/((Raw!CC93*1000)^(1/3))</f>
        <v>567.38501901786844</v>
      </c>
      <c r="J92" s="37">
        <f>Raw!N93</f>
        <v>3.9321397538435501</v>
      </c>
      <c r="K92" s="37">
        <f>Raw!O93</f>
        <v>0.16767107611183399</v>
      </c>
      <c r="M92" s="39">
        <f>Raw!CC93*1000</f>
        <v>1620</v>
      </c>
      <c r="N92" s="39">
        <f>1/(Raw!R93)</f>
        <v>5.6888888888888891</v>
      </c>
      <c r="O92" s="39">
        <f>IF(1/(Raw!R93-Raw!S93)-1/(Raw!R93+Raw!S93)&gt;0,1/(Raw!R93-Raw!S93)-1/(Raw!R93+Raw!S93),2)</f>
        <v>0.72098890517988679</v>
      </c>
      <c r="Q92" s="39">
        <f>(Raw!C93)/((Raw!CC93*1000)^(1/2))</f>
        <v>165.56124958245238</v>
      </c>
      <c r="R92" s="39">
        <f>1/(Raw!R93)</f>
        <v>5.6888888888888891</v>
      </c>
      <c r="S92" s="39">
        <f>IF(1/(Raw!R93-Raw!S93)-1/(Raw!R93+Raw!S93)&gt;0,1/(Raw!R93-Raw!S93)-1/(Raw!R93+Raw!S93),2)</f>
        <v>0.72098890517988679</v>
      </c>
      <c r="U92" s="39">
        <f>(Raw!C93)/((Raw!CC93*1000)^(1/3))</f>
        <v>567.38501901786844</v>
      </c>
      <c r="V92" s="39">
        <f>1/(Raw!R93)</f>
        <v>5.6888888888888891</v>
      </c>
      <c r="W92" s="39">
        <f>IF(1/(Raw!R93-Raw!S93)-1/(Raw!R93+Raw!S93)&gt;0,1/(Raw!R93-Raw!S93)-1/(Raw!R93+Raw!S93),2)</f>
        <v>0.72098890517988679</v>
      </c>
      <c r="Y92" s="41">
        <f>Raw!CC93*1000</f>
        <v>1620</v>
      </c>
      <c r="Z92" s="41">
        <f>1/(Raw!AB93)</f>
        <v>5.12</v>
      </c>
      <c r="AA92" s="41">
        <f>IF(1/(Raw!AB93-Raw!AC93)-1/(Raw!AB93+Raw!AC93)&gt;0,1/(Raw!AB93-Raw!AC93)-1/(Raw!AB93+Raw!AC93),5)</f>
        <v>5</v>
      </c>
      <c r="AC92" s="41">
        <f>(Raw!C93)/((Raw!CC93*1000)^(1/2))</f>
        <v>165.56124958245238</v>
      </c>
      <c r="AD92" s="41">
        <f>1/(Raw!AB93)</f>
        <v>5.12</v>
      </c>
      <c r="AE92" s="41">
        <f>IF(1/(Raw!AB93-Raw!AC93)-1/(Raw!AB93+Raw!AC93)&gt;0,1/(Raw!AB93-Raw!AC93)-1/(Raw!AB93+Raw!AC93),5)</f>
        <v>5</v>
      </c>
      <c r="AG92" s="41">
        <f>(Raw!C93)/((Raw!CC93*1000)^(1/3))</f>
        <v>567.38501901786844</v>
      </c>
      <c r="AH92" s="41">
        <f>1/(Raw!AB93)</f>
        <v>5.12</v>
      </c>
      <c r="AI92" s="41">
        <f>IF(1/(Raw!AB93-Raw!AC93)-1/(Raw!AB93+Raw!AC93)&gt;0,1/(Raw!AB93-Raw!AC93)-1/(Raw!AB93+Raw!AC93),5)</f>
        <v>5</v>
      </c>
      <c r="AK92" s="43">
        <f>Raw!CC93*1000</f>
        <v>1620</v>
      </c>
      <c r="AL92" s="43">
        <f>Raw!BL93</f>
        <v>7.2829247437130897</v>
      </c>
      <c r="AM92" s="43">
        <f>Raw!BM93</f>
        <v>6.2894930017381796</v>
      </c>
      <c r="AO92" s="43">
        <f>(Raw!C93)/((Raw!CC93*1000)^(1/2))</f>
        <v>165.56124958245238</v>
      </c>
      <c r="AP92" s="43">
        <f>Raw!BL93</f>
        <v>7.2829247437130897</v>
      </c>
      <c r="AQ92" s="43">
        <f>Raw!BM93</f>
        <v>6.2894930017381796</v>
      </c>
      <c r="AS92" s="43">
        <f>(Raw!C93)/((Raw!CC93*1000)^(1/3))</f>
        <v>567.38501901786844</v>
      </c>
      <c r="AT92" s="43">
        <f>Raw!BL93</f>
        <v>7.2829247437130897</v>
      </c>
      <c r="AU92" s="43">
        <f>Raw!BM93</f>
        <v>6.2894930017381796</v>
      </c>
      <c r="AW92" s="21">
        <f>Raw!CC93*1000</f>
        <v>1620</v>
      </c>
      <c r="AX92" s="21">
        <f>Raw!BN93</f>
        <v>1.6379613433243601</v>
      </c>
      <c r="AY92" s="21">
        <f>Raw!BO93</f>
        <v>0.12956550651420601</v>
      </c>
      <c r="BA92" s="21">
        <f>(Raw!C93)/((Raw!CC93*1000)^(1/2))</f>
        <v>165.56124958245238</v>
      </c>
      <c r="BB92" s="21">
        <f>Raw!BN93</f>
        <v>1.6379613433243601</v>
      </c>
      <c r="BC92" s="21">
        <f>Raw!BO93</f>
        <v>0.12956550651420601</v>
      </c>
      <c r="BE92" s="21">
        <f>(Raw!C93)/((Raw!CC93*1000)^(1/3))</f>
        <v>567.38501901786844</v>
      </c>
      <c r="BF92" s="21">
        <f>Raw!BN93</f>
        <v>1.6379613433243601</v>
      </c>
      <c r="BG92" s="21">
        <f>Raw!BO93</f>
        <v>0.12956550651420601</v>
      </c>
      <c r="BI92" s="46">
        <f>Raw!C93</f>
        <v>6663.7117531110998</v>
      </c>
      <c r="BJ92" s="46">
        <f>(Raw!C93)/(Raw!CG93)</f>
        <v>0.29409973312344867</v>
      </c>
      <c r="BK92" s="46"/>
      <c r="BM92" s="47">
        <f>Raw!CC93*1000</f>
        <v>1620</v>
      </c>
      <c r="BN92" s="47">
        <f>(Raw!C93)/(Raw!CG93)</f>
        <v>0.29409973312344867</v>
      </c>
      <c r="BO92" s="47"/>
      <c r="BQ92" s="46">
        <f>(Raw!C93)/((Raw!CC93*1000)^(1/2))</f>
        <v>165.56124958245238</v>
      </c>
      <c r="BR92" s="47">
        <f>(Raw!C93)/(Raw!CG93)</f>
        <v>0.29409973312344867</v>
      </c>
      <c r="BS92" s="47"/>
      <c r="BU92" s="49">
        <f>(Raw!C93)/((Raw!CC93*1000)^(1/3))</f>
        <v>567.38501901786844</v>
      </c>
      <c r="BV92" s="49">
        <f>(Raw!C93)/(Raw!CG93)</f>
        <v>0.29409973312344867</v>
      </c>
      <c r="BW92" s="49"/>
      <c r="BY92" s="51">
        <f>Raw!C93</f>
        <v>6663.7117531110998</v>
      </c>
      <c r="BZ92" s="51">
        <f>Raw!BS93</f>
        <v>0.313</v>
      </c>
      <c r="CA92" s="51"/>
      <c r="CG92" s="55"/>
      <c r="CH92" s="55" t="e">
        <f t="shared" si="137"/>
        <v>#N/A</v>
      </c>
      <c r="CI92" s="55" t="e">
        <f>CI3</f>
        <v>#N/A</v>
      </c>
      <c r="CK92" s="55"/>
      <c r="CL92" s="55" t="e">
        <f t="shared" si="138"/>
        <v>#N/A</v>
      </c>
      <c r="CM92" s="55" t="e">
        <f>CM3</f>
        <v>#N/A</v>
      </c>
      <c r="CO92" s="57"/>
      <c r="CP92" s="57" t="e">
        <f t="shared" si="139"/>
        <v>#N/A</v>
      </c>
      <c r="CQ92" s="57" t="e">
        <f>CQ3</f>
        <v>#N/A</v>
      </c>
      <c r="CS92" s="57"/>
      <c r="CT92" s="57" t="e">
        <f t="shared" si="140"/>
        <v>#N/A</v>
      </c>
      <c r="CU92" s="57" t="e">
        <f>CU3</f>
        <v>#N/A</v>
      </c>
      <c r="CW92" s="57"/>
      <c r="CX92" s="57" t="e">
        <f t="shared" si="141"/>
        <v>#N/A</v>
      </c>
      <c r="CY92" s="57" t="e">
        <f>CY3</f>
        <v>#N/A</v>
      </c>
      <c r="DA92" s="57"/>
      <c r="DB92" s="57" t="e">
        <f t="shared" si="142"/>
        <v>#N/A</v>
      </c>
      <c r="DC92" s="57" t="e">
        <f>DC3</f>
        <v>#N/A</v>
      </c>
      <c r="DE92" s="57"/>
      <c r="DF92" s="57" t="e">
        <f t="shared" si="143"/>
        <v>#N/A</v>
      </c>
      <c r="DG92" s="57" t="e">
        <f>DG3</f>
        <v>#N/A</v>
      </c>
      <c r="DI92" s="59">
        <f t="shared" si="117"/>
        <v>13510</v>
      </c>
      <c r="DJ92" s="59">
        <f t="shared" si="99"/>
        <v>10.491701215470014</v>
      </c>
      <c r="DL92" s="25">
        <f t="shared" si="118"/>
        <v>13510</v>
      </c>
      <c r="DM92" s="25">
        <f t="shared" si="100"/>
        <v>11.813355509480326</v>
      </c>
      <c r="DO92" s="39">
        <f t="shared" si="101"/>
        <v>1620</v>
      </c>
      <c r="DP92" s="39">
        <f t="shared" si="102"/>
        <v>5.6888888888888891</v>
      </c>
      <c r="DQ92" s="39">
        <f t="shared" si="103"/>
        <v>0.72098890517988679</v>
      </c>
      <c r="DS92" s="39">
        <f t="shared" si="104"/>
        <v>165.56124958245238</v>
      </c>
      <c r="DT92" s="39">
        <f t="shared" si="105"/>
        <v>5.6888888888888891</v>
      </c>
      <c r="DU92" s="39">
        <f t="shared" si="106"/>
        <v>0.72098890517988679</v>
      </c>
      <c r="DW92" s="39">
        <f t="shared" si="107"/>
        <v>567.38501901786844</v>
      </c>
      <c r="DX92" s="39">
        <f t="shared" si="108"/>
        <v>5.6888888888888891</v>
      </c>
      <c r="DY92" s="39">
        <f t="shared" si="109"/>
        <v>0.72098890517988679</v>
      </c>
      <c r="EA92" s="61">
        <f>Raw!N93</f>
        <v>3.9321397538435501</v>
      </c>
      <c r="EB92" s="61">
        <f>Raw!O93</f>
        <v>0.16767107611183399</v>
      </c>
      <c r="EC92" s="61">
        <f>1/Raw!R93</f>
        <v>5.6888888888888891</v>
      </c>
      <c r="ED92" s="61">
        <f>1/(Raw!R93-Raw!S93)-1/(Raw!R93+Raw!S93)</f>
        <v>0.72098890517988679</v>
      </c>
      <c r="EF92" s="62">
        <f>Raw!N93</f>
        <v>3.9321397538435501</v>
      </c>
      <c r="EG92" s="61">
        <f>Raw!O93</f>
        <v>0.16767107611183399</v>
      </c>
      <c r="EH92" s="61">
        <f>1/Raw!AB93</f>
        <v>5.12</v>
      </c>
      <c r="EI92" s="61">
        <f>1/(Raw!AB93-Raw!AC93)-1/(Raw!AB93+Raw!AC93)</f>
        <v>0</v>
      </c>
      <c r="EK92" s="37">
        <f>Raw!CB93</f>
        <v>29.7059</v>
      </c>
      <c r="EL92" s="72">
        <f>(Raw!C93)/(Raw!CG93)</f>
        <v>0.29409973312344867</v>
      </c>
      <c r="EN92" s="37">
        <f>Raw!BS93</f>
        <v>0.313</v>
      </c>
      <c r="EO92" s="72">
        <f>(Raw!C93)/(Raw!CG93)</f>
        <v>0.29409973312344867</v>
      </c>
      <c r="EQ92" s="64">
        <f>(Raw!C93)/((Raw!CC93*1000)^(1/3))</f>
        <v>567.38501901786844</v>
      </c>
      <c r="ER92" s="64">
        <f>Raw!BZ93</f>
        <v>238.589650273323</v>
      </c>
      <c r="ET92" s="64">
        <f>Raw!BN93</f>
        <v>1.6379613433243601</v>
      </c>
      <c r="EU92" s="64">
        <f>Raw!BZ93</f>
        <v>238.589650273323</v>
      </c>
      <c r="EW92" s="66">
        <f>Raw!AI93</f>
        <v>9.00066149787963E-3</v>
      </c>
      <c r="EX92" s="66">
        <f>Raw!BZ93</f>
        <v>238.589650273323</v>
      </c>
      <c r="EZ92" s="73">
        <f>Raw!AI93</f>
        <v>9.00066149787963E-3</v>
      </c>
      <c r="FA92" s="66">
        <f>Raw!F93</f>
        <v>4.3803782789932501E-2</v>
      </c>
      <c r="FB92" s="66">
        <f>Raw!G93</f>
        <v>2.7075572418089701E-2</v>
      </c>
      <c r="FD92" s="66">
        <f>(Raw!C93)/((Raw!CC93*1000)^(1/3))</f>
        <v>567.38501901786844</v>
      </c>
      <c r="FE92" s="66">
        <f>(Raw!BZ93)*(Raw!AI93)</f>
        <v>2.1474646790076646</v>
      </c>
      <c r="FG92" s="59">
        <f>Raw!CJ93</f>
        <v>225.60477180065499</v>
      </c>
      <c r="FH92" s="59">
        <f>Raw!BR93</f>
        <v>237.08</v>
      </c>
      <c r="FJ92" s="25">
        <f>Raw!CB93</f>
        <v>29.7059</v>
      </c>
      <c r="FK92" s="25">
        <f>(Raw!BR93)-(Raw!CJ93)</f>
        <v>11.475228199345025</v>
      </c>
      <c r="FM92" s="68" t="str">
        <f t="shared" si="119"/>
        <v xml:space="preserve"> </v>
      </c>
      <c r="FN92" s="68">
        <f>(Raw!C93)/((Raw!CC93*1000)^(1/3))</f>
        <v>567.38501901786844</v>
      </c>
      <c r="FO92" s="68">
        <f>(10^($FM$2*Raw!CB93))*(Raw!D93)</f>
        <v>1.4376536252672652E-2</v>
      </c>
      <c r="FP92" s="68">
        <f>(10^($FM$2*Raw!CB93))*(Raw!E93)</f>
        <v>7.9403862997499287E-3</v>
      </c>
      <c r="FR92" s="68" t="str">
        <f t="shared" si="120"/>
        <v xml:space="preserve"> </v>
      </c>
      <c r="FS92" s="74">
        <f>(Raw!C93)/((Raw!CC93*1000)^(1/3))</f>
        <v>567.38501901786844</v>
      </c>
      <c r="FT92" s="68">
        <f>(10^($FR$2*Raw!CB93))*(Raw!F93)</f>
        <v>2.5639787398699598E-2</v>
      </c>
      <c r="FU92" s="68">
        <f>(10^($FR$2*Raw!CB93))*(Raw!G93)</f>
        <v>1.5848218493528524E-2</v>
      </c>
      <c r="FW92" s="68" t="str">
        <f t="shared" si="121"/>
        <v xml:space="preserve"> </v>
      </c>
      <c r="FX92" s="74">
        <f>(Raw!C93)/((Raw!CC93*1000)^(1/3))</f>
        <v>567.38501901786844</v>
      </c>
      <c r="FY92" s="74">
        <f>(10^($FW$2*Raw!CB93))*(Raw!BJ93)</f>
        <v>1.8877783194236144E-3</v>
      </c>
      <c r="FZ92" s="74">
        <f>(10^($FW$2*Raw!CB93))*(Raw!BK93)</f>
        <v>5.7920963961489323E-3</v>
      </c>
      <c r="GB92" s="68" t="str">
        <f t="shared" si="122"/>
        <v xml:space="preserve"> </v>
      </c>
      <c r="GC92" s="74">
        <f>IF(  ( (10^($FR$2*Raw!CB93))*(Raw!BM93) )/( (10^($FR$2*Raw!CB93))*(Raw!BL93))&lt;0.9,(Raw!C93)/((Raw!CC93*1000)^(1/3)) )</f>
        <v>567.38501901786844</v>
      </c>
      <c r="GD92" s="74">
        <f>IF(  ( (10^($FR$2*Raw!CB93))*(Raw!BM93) )/( (10^($FR$2*Raw!CB93))*(Raw!BL93))&lt;0.9, (10^($GB$2*Raw!CB93))*(Raw!BL93) )</f>
        <v>5.3570577886917894</v>
      </c>
      <c r="GE92" s="74">
        <f>IF( ( (10^($FR$2*Raw!CB93))*(Raw!BM93) )/( (10^($FR$2*Raw!CB93))*(Raw!BL93))&lt;0.9, (10^($FR$2*Raw!CB93))*(Raw!BM93) )</f>
        <v>3.6814460564633893</v>
      </c>
      <c r="GG92" s="68" t="str">
        <f t="shared" si="123"/>
        <v xml:space="preserve"> </v>
      </c>
      <c r="GH92" s="74">
        <f>IF( ( (10^($GG$2*Raw!CB93))*(Raw!BO93) )/( (10^($GG$2*Raw!CB93))*(Raw!BN93))&lt;0.5,(Raw!C93)/((Raw!CC93*1000)^(1/3)))</f>
        <v>567.38501901786844</v>
      </c>
      <c r="GI92" s="74">
        <f>IF( ( (10^($GG$2*Raw!CB93))*(Raw!BO93) )/( (10^($GG$2*Raw!CB93))*(Raw!BN93))&lt;0.5,(10^($GG$2*Raw!CB93))*(Raw!BN93))</f>
        <v>1.0112931207348665</v>
      </c>
      <c r="GJ92" s="74">
        <f>IF( ( (10^($GG$2*Raw!CB93))*(Raw!BO93) )/( (10^($GG$2*Raw!CB93))*(Raw!BN93))&lt;0.5,(10^($GG$2*Raw!CB93))*(Raw!BO93))</f>
        <v>7.9994992529196632E-2</v>
      </c>
      <c r="GL92">
        <f>(Raw!C93)/((Raw!CC93*1000)^(1/3))</f>
        <v>567.38501901786844</v>
      </c>
      <c r="GM92" s="75">
        <f>Raw!U93</f>
        <v>0.1806640625</v>
      </c>
      <c r="GN92" s="75">
        <f>(LOG(Raw!CC93)+5)/25</f>
        <v>0.20838060058170524</v>
      </c>
      <c r="GO92">
        <f>(Raw!C93)/((Raw!CC93*1000)^(1/3))</f>
        <v>567.38501901786844</v>
      </c>
      <c r="GP92" s="75">
        <f>Raw!W93</f>
        <v>0.19775390625</v>
      </c>
      <c r="GR92">
        <f>(Raw!C93)/((Raw!CC93*1000)^(1/3))</f>
        <v>567.38501901786844</v>
      </c>
      <c r="GS92" s="75">
        <f>Raw!AE93</f>
        <v>0.25390625</v>
      </c>
      <c r="GU92">
        <f>(Raw!C93)/((Raw!CC93*1000)^(1/3))</f>
        <v>567.38501901786844</v>
      </c>
      <c r="GV92" s="75">
        <f>Raw!AG93</f>
        <v>0.41015625</v>
      </c>
      <c r="GX92">
        <f>(Raw!C93)/((Raw!CC93*1000)^(1/3))</f>
        <v>567.38501901786844</v>
      </c>
      <c r="GY92">
        <f>Raw!BQ93</f>
        <v>1.5</v>
      </c>
      <c r="HA92">
        <f>Raw!C93</f>
        <v>6663.7117531110998</v>
      </c>
      <c r="HB92" s="75">
        <f>Raw!U93</f>
        <v>0.1806640625</v>
      </c>
      <c r="HC92" s="4"/>
      <c r="HD92">
        <f>Raw!C93</f>
        <v>6663.7117531110998</v>
      </c>
      <c r="HE92" s="75">
        <f>Raw!W93</f>
        <v>0.19775390625</v>
      </c>
      <c r="HG92">
        <f>Raw!C93</f>
        <v>6663.7117531110998</v>
      </c>
      <c r="HH92" s="75">
        <f>Raw!AE93</f>
        <v>0.25390625</v>
      </c>
      <c r="HJ92">
        <f>Raw!C93</f>
        <v>6663.7117531110998</v>
      </c>
      <c r="HK92" s="75">
        <f>Raw!AG93</f>
        <v>0.41015625</v>
      </c>
      <c r="HM92">
        <f>Raw!C93</f>
        <v>6663.7117531110998</v>
      </c>
      <c r="HN92">
        <f>Raw!BQ93</f>
        <v>1.5</v>
      </c>
      <c r="HP92">
        <f>Raw!CC93*1000</f>
        <v>1620</v>
      </c>
      <c r="HQ92">
        <f>Raw!N93</f>
        <v>3.9321397538435501</v>
      </c>
      <c r="HR92">
        <f>MIN(ABS(Raw!CB93)/100,0.3)</f>
        <v>0.29705900000000002</v>
      </c>
      <c r="HS92" t="str">
        <f>IF( Raw!CB93&gt;0,"@rgb(255,0,0)","@rgb(0,128,255)" )</f>
        <v>@rgb(255,0,0)</v>
      </c>
      <c r="HU92" t="str">
        <f t="shared" si="124"/>
        <v xml:space="preserve"> </v>
      </c>
      <c r="HV92" t="b">
        <f>IF(Raw!CC93&gt;7,(Raw!C93)/((Raw!CC93*1000)^(1/3)))</f>
        <v>0</v>
      </c>
      <c r="HW92" t="b">
        <f>IF(Raw!CC93&gt;7,(10^($FM$2*Raw!CB93))*(Raw!D93))</f>
        <v>0</v>
      </c>
      <c r="HX92" t="b">
        <f>IF(Raw!CC93&gt;7,(10^($HU$2*Raw!CB93))*(Raw!E93))</f>
        <v>0</v>
      </c>
      <c r="IA92" t="b">
        <f>IF(Raw!CC93&gt;7,(Raw!C93)/((Raw!CC93*1000)^(1/3)))</f>
        <v>0</v>
      </c>
      <c r="IB92" t="b">
        <f>IF(Raw!CC93&gt;7,(10^($HZ$2*Raw!CB93))*(Raw!F93))</f>
        <v>0</v>
      </c>
      <c r="IC92" t="b">
        <f>IF(Raw!CC93&gt;7,(10^($HZ$2*Raw!CB93))*(Raw!G93))</f>
        <v>0</v>
      </c>
      <c r="IF92" t="b">
        <f>IF(Raw!CC93&gt;7,(Raw!C93)/((Raw!CC93*1000)^(1/3)))</f>
        <v>0</v>
      </c>
      <c r="IG92" t="b">
        <f>IF(Raw!CC93&gt;7,(10^($IE$2*Raw!CB93))*(Raw!BJ93))</f>
        <v>0</v>
      </c>
      <c r="IH92" t="b">
        <f>IF(Raw!CC93&gt;7,(10^($IE$2*Raw!CB93))*(Raw!BK93))</f>
        <v>0</v>
      </c>
      <c r="IJ92" t="str">
        <f t="shared" si="125"/>
        <v xml:space="preserve"> </v>
      </c>
      <c r="IK92" t="b">
        <f>IF(Raw!CC93&gt;7,(Raw!C93)/((Raw!CC93*1000)^(1/3)))</f>
        <v>0</v>
      </c>
      <c r="IL92" t="b">
        <f>IF(Raw!CC93&gt;7,(10^($IJ$2*Raw!CB93))*(Raw!BL93))</f>
        <v>0</v>
      </c>
      <c r="IM92" t="b">
        <f>IF(Raw!CC93&gt;7,(10^($IJ$2*Raw!CB93))*(Raw!BM93))</f>
        <v>0</v>
      </c>
      <c r="IO92" t="str">
        <f t="shared" si="126"/>
        <v xml:space="preserve"> </v>
      </c>
      <c r="IP92" t="b">
        <f>IF(Raw!CC93&gt;7,(Raw!C93)/((Raw!CC93*1000)^(1/3)))</f>
        <v>0</v>
      </c>
      <c r="IQ92" t="b">
        <f>IF(Raw!CC93&gt;7,(10^($IO$2*Raw!CB93))*(Raw!BN93))</f>
        <v>0</v>
      </c>
      <c r="IR92" t="b">
        <f>IF(Raw!CC93&gt;7,(10^($IO$2*Raw!CB93))*(Raw!BO93))</f>
        <v>0</v>
      </c>
      <c r="IT92" s="68" t="str">
        <f t="shared" si="127"/>
        <v xml:space="preserve"> </v>
      </c>
      <c r="IU92" s="68">
        <f>IF(Raw!CC93&lt;3.5,(Raw!C93)/((Raw!CC93*1000)^(1/3)))</f>
        <v>567.38501901786844</v>
      </c>
      <c r="IV92" s="68">
        <f>IF(Raw!CC93&lt;3.5,(10^($IT$2*Raw!CB93))*(Raw!D93))</f>
        <v>1.4604497571271908E-2</v>
      </c>
      <c r="IW92" s="68">
        <f>IF(Raw!CC93&lt;3.5,(10^($IT$2*Raw!CB93))*(Raw!E93))</f>
        <v>8.0662929089126145E-3</v>
      </c>
      <c r="IY92" s="68" t="str">
        <f t="shared" si="128"/>
        <v xml:space="preserve"> </v>
      </c>
      <c r="IZ92" s="74">
        <f>IF(Raw!CC93&lt;3.5,(Raw!C93)/((Raw!CC93*1000)^(1/3)))</f>
        <v>567.38501901786844</v>
      </c>
      <c r="JA92" s="68">
        <f>IF(Raw!CC93&lt;3.5,(10^($IY$2*Raw!CB93))*(Raw!F93))</f>
        <v>2.6135575749277367E-2</v>
      </c>
      <c r="JB92" s="68">
        <f>IF(Raw!CC93&lt;3.5,(10^($IY$2*Raw!CB93))*(Raw!G93))</f>
        <v>1.6154670414689973E-2</v>
      </c>
      <c r="JD92" s="68" t="str">
        <f t="shared" si="129"/>
        <v xml:space="preserve"> </v>
      </c>
      <c r="JE92" s="74">
        <f>IF(Raw!CC93&lt;3.5,(Raw!C93)/((Raw!CC93*1000)^(1/3)))</f>
        <v>567.38501901786844</v>
      </c>
      <c r="JF92" s="74">
        <f>IF(Raw!CC93&lt;3.5,(10^($JD$2*Raw!CB93))*(Raw!BJ93))</f>
        <v>1.7946039860405141E-3</v>
      </c>
      <c r="JG92" s="74">
        <f>IF(Raw!CC93&lt;3.5,(10^($JD$2*Raw!CB93))*(Raw!BK93))</f>
        <v>5.5062181682611309E-3</v>
      </c>
      <c r="JI92" s="68" t="str">
        <f t="shared" si="130"/>
        <v xml:space="preserve"> </v>
      </c>
      <c r="JJ92" s="74">
        <f>IF( AND( Raw!CC93&lt;3.5, ( (10^($JI$2*Raw!CB93))*(Raw!BM93) )/( (10^($JI$2*Raw!CB93))*(Raw!BL93))&lt;0.9 ),(Raw!C93)/((Raw!CC93*1000)^(1/3)) )</f>
        <v>567.38501901786844</v>
      </c>
      <c r="JK92" s="74">
        <f>IF( AND( Raw!CC93&lt;3.5, ( (10^($JI$2*Raw!CB93))*(Raw!BM93) )/( (10^($JI$2*Raw!CB93))*(Raw!BL93))&lt;0.9 ), (10^($JI$2*Raw!CB93))*(Raw!BL93) )</f>
        <v>6.3127776284840715</v>
      </c>
      <c r="JL92" s="74">
        <f>IF( AND( Raw!CC93&lt;3.5, ( (10^($JI$2*Raw!CB93))*(Raw!BM93) )/( (10^($JI$2*Raw!CB93))*(Raw!BL93))&lt;0.9 ), (10^($JI$2*Raw!CB93))*(Raw!BM93) )</f>
        <v>5.451679388854612</v>
      </c>
      <c r="JN92" s="68" t="str">
        <f t="shared" si="131"/>
        <v xml:space="preserve"> </v>
      </c>
      <c r="JO92" s="74">
        <f>IF( AND( Raw!CC93&lt;3.5, ( (10^($JN$2*Raw!CB93))*(Raw!BO93) )/( (10^($JN$2*Raw!CB93))*(Raw!BN93))&lt;0.5 ),(Raw!C93)/((Raw!CC93*1000)^(1/3)))</f>
        <v>567.38501901786844</v>
      </c>
      <c r="JP92" s="74">
        <f>IF( AND( Raw!CC93&lt;3.5, ( (10^($JN$2*Raw!CB93))*(Raw!BO93) )/( (10^($JN$2*Raw!CB93))*(Raw!BN93))&lt;0.5 ),(10^($JN$2*Raw!CB93))*(Raw!BN93))</f>
        <v>1.5454452817705933</v>
      </c>
      <c r="JQ92" s="74">
        <f>IF( AND( Raw!CC93&lt;3.5, ( (10^($JN$2*Raw!CB93))*(Raw!BO93) )/( (10^($JN$2*Raw!CB93))*(Raw!BN93))&lt;0.5 ),(10^($JN$2*Raw!CB93))*(Raw!BO93))</f>
        <v>0.12224732991329491</v>
      </c>
      <c r="KQ92">
        <f>Raw!CC93*1000</f>
        <v>1620</v>
      </c>
      <c r="KR92">
        <f>Raw!N93</f>
        <v>3.9321397538435501</v>
      </c>
      <c r="KS92">
        <f>(1/ABS(Raw!BL93))*2</f>
        <v>0.27461494802983921</v>
      </c>
      <c r="KU92">
        <f>Raw!CC93*1000</f>
        <v>1620</v>
      </c>
      <c r="KV92">
        <f>Raw!N93</f>
        <v>3.9321397538435501</v>
      </c>
      <c r="KW92">
        <f>MIN(1/ABS(Raw!BN93)/2,0.8)</f>
        <v>0.30525750930434908</v>
      </c>
      <c r="KY92">
        <f>Raw!CC93*1000</f>
        <v>1620</v>
      </c>
      <c r="KZ92">
        <f>Raw!CP93</f>
        <v>4.3739342879057803</v>
      </c>
      <c r="LA92">
        <f t="shared" si="110"/>
        <v>3.9321397538435501</v>
      </c>
      <c r="PR92" s="76"/>
      <c r="QD92" s="76"/>
      <c r="QP92" s="76"/>
      <c r="RB92" s="76"/>
      <c r="RN92" s="76"/>
      <c r="RZ92" s="76"/>
      <c r="SL92" s="76"/>
      <c r="SX92" s="76"/>
      <c r="TJ92" s="76"/>
      <c r="TV92" s="76"/>
      <c r="UF92">
        <f>IF(Raw!CC93&lt;3.5,Raw!C93)</f>
        <v>6663.7117531110998</v>
      </c>
      <c r="UK92" t="b">
        <f>IF(Raw!CC93&gt;7,Raw!C93)</f>
        <v>0</v>
      </c>
      <c r="UP92">
        <f>Raw!C93</f>
        <v>6663.7117531110998</v>
      </c>
      <c r="UU92" t="str">
        <f t="shared" si="144"/>
        <v xml:space="preserve"> </v>
      </c>
      <c r="UV92" t="b">
        <f>IF(AND(Raw!BL93&lt;$UU$3,Raw!BL93&gt;$UU$4),(Raw!C93)/((Raw!CC93*1000)^(1/3)))</f>
        <v>0</v>
      </c>
      <c r="UW92" t="b">
        <f>IF(AND(Raw!BL93&lt;$UU$3,Raw!BL93&gt;$UU$4),(10^($UU$2*Raw!CB93))*(Raw!D93))</f>
        <v>0</v>
      </c>
      <c r="UX92" t="b">
        <f>IF(AND(Raw!BL93&lt;$UU$3,Raw!BL93&gt;$UU$4),(10^($FM$2*Raw!CB93))*(Raw!E93))</f>
        <v>0</v>
      </c>
      <c r="UZ92">
        <f>Raw!C93</f>
        <v>6663.7117531110998</v>
      </c>
      <c r="VA92">
        <f>((LOG10(Raw!CC94))+ABS(LOG10(MIN(Raw!CC$3:$CC291)))+0.3)/5</f>
        <v>0.44169700377572996</v>
      </c>
      <c r="VB92">
        <f>Raw!BQ93</f>
        <v>1.5</v>
      </c>
      <c r="VE92">
        <f>(Raw!C93)/((Raw!CC93)^(1/2))</f>
        <v>5235.5064094415065</v>
      </c>
      <c r="VF92">
        <f>((LOG10(Raw!CC94))+ABS(LOG10(MIN(Raw!CC$3:$CC291)))+0.3)/5</f>
        <v>0.44169700377572996</v>
      </c>
      <c r="VG92">
        <f>Raw!BQ93</f>
        <v>1.5</v>
      </c>
      <c r="VK92">
        <f>(Raw!C93)/((Raw!CC93)^(1/2))</f>
        <v>5235.5064094415065</v>
      </c>
      <c r="VL92">
        <f>Raw!BZ93</f>
        <v>238.589650273323</v>
      </c>
      <c r="VM92">
        <f>MIN(Raw!BL94/150,0.6)</f>
        <v>5.3889246014698529E-2</v>
      </c>
      <c r="VO92">
        <f>(Raw!C93)/((Raw!CC93)^(1/2))</f>
        <v>5235.5064094415065</v>
      </c>
      <c r="VP92">
        <f>Raw!BZ93</f>
        <v>238.589650273323</v>
      </c>
      <c r="VQ92">
        <f>MIN(Raw!BN94/50,0.6)</f>
        <v>1.998303512065662E-2</v>
      </c>
      <c r="VS92">
        <f>(Raw!C93)/((Raw!CC93)^(1/2))</f>
        <v>5235.5064094415065</v>
      </c>
      <c r="VT92">
        <f>Raw!BZ93</f>
        <v>238.589650273323</v>
      </c>
      <c r="VU92">
        <f>(LOG10(Raw!AS94)-LOG10(MIN(Raw!AS$3:AS$200)) + 0.1)/10</f>
        <v>0.35709479087102808</v>
      </c>
      <c r="VW92">
        <f>Raw!CB93</f>
        <v>29.7059</v>
      </c>
      <c r="VX92">
        <f>IF(ABS((Raw!BR93)-(Raw!CJ93))=343.0818,16.89,ABS((Raw!BR93)-(Raw!CJ93)))</f>
        <v>11.475228199345025</v>
      </c>
      <c r="VY92">
        <f>(LOG10(Raw!C94)-LOG10(MIN(Raw!C$3:C$200)))/2</f>
        <v>0.45015471188506884</v>
      </c>
      <c r="WN92">
        <f t="shared" si="132"/>
        <v>18000</v>
      </c>
      <c r="WO92">
        <f t="shared" si="111"/>
        <v>0.51512808919072217</v>
      </c>
      <c r="WQ92">
        <f>Raw!BP93</f>
        <v>0.18</v>
      </c>
      <c r="WR92">
        <f>Raw!BZ93</f>
        <v>238.589650273323</v>
      </c>
      <c r="WT92">
        <f>Raw!N93</f>
        <v>3.9321397538435501</v>
      </c>
      <c r="WU92">
        <f>Raw!CP93</f>
        <v>4.3739342879057803</v>
      </c>
      <c r="WV92">
        <f t="shared" si="112"/>
        <v>0.44179453406223024</v>
      </c>
      <c r="WX92">
        <f>Raw!C93</f>
        <v>6663.7117531110998</v>
      </c>
      <c r="WY92">
        <f>Raw!BP93</f>
        <v>0.18</v>
      </c>
      <c r="WZ92">
        <f>((LOG10(Raw!CC94))+ABS(LOG10(MIN(Raw!CC$3:$CC291)))+0.3)/5</f>
        <v>0.44169700377572996</v>
      </c>
      <c r="XD92">
        <f t="shared" si="133"/>
        <v>18000</v>
      </c>
      <c r="XE92">
        <f t="shared" si="113"/>
        <v>5.9010000312242003E-2</v>
      </c>
      <c r="XG92">
        <f>(Raw!C93)/((Raw!CC93)^(1/2))</f>
        <v>5235.5064094415065</v>
      </c>
      <c r="XH92">
        <f>Raw!BP93</f>
        <v>0.18</v>
      </c>
      <c r="XL92">
        <f t="shared" si="134"/>
        <v>18000</v>
      </c>
      <c r="XM92">
        <f t="shared" si="114"/>
        <v>0.30917877011063055</v>
      </c>
      <c r="XR92">
        <f>Raw!CB93</f>
        <v>29.7059</v>
      </c>
      <c r="XS92">
        <f>IF(ABS((Raw!BR93)-(Raw!CJ93))=343.0818,16.89,(Raw!BR93)-(Raw!CJ93))</f>
        <v>11.475228199345025</v>
      </c>
      <c r="XT92">
        <f>(LOG10(Raw!C94)-LOG10(MIN(Raw!C$3:C$200)))/2</f>
        <v>0.45015471188506884</v>
      </c>
      <c r="XW92">
        <f t="shared" si="135"/>
        <v>18000</v>
      </c>
      <c r="XX92">
        <f t="shared" si="115"/>
        <v>1.2349725530231044</v>
      </c>
      <c r="YC92">
        <v>6663.7117531110998</v>
      </c>
      <c r="YD92">
        <f>Raw!CC93</f>
        <v>1.62</v>
      </c>
      <c r="YE92">
        <f>((LOG10(Raw!CC94))+ABS(LOG10(MIN(Raw!CC$3:$CC291)))+0.3)/5</f>
        <v>0.44169700377572996</v>
      </c>
      <c r="YF92" t="s">
        <v>169</v>
      </c>
      <c r="YG92" t="s">
        <v>169</v>
      </c>
      <c r="YH92" t="s">
        <v>169</v>
      </c>
      <c r="YI92" t="s">
        <v>169</v>
      </c>
      <c r="YJ92" t="s">
        <v>169</v>
      </c>
      <c r="YT92">
        <v>6663.7117531110998</v>
      </c>
      <c r="YU92">
        <v>1.62</v>
      </c>
      <c r="YV92" s="79">
        <v>2.57997477912907E-8</v>
      </c>
      <c r="ZE92">
        <v>5055.7</v>
      </c>
      <c r="ZF92">
        <v>5.6719881723361197E-2</v>
      </c>
      <c r="ZK92">
        <f t="shared" si="136"/>
        <v>18020</v>
      </c>
      <c r="ZL92" s="81">
        <f t="shared" si="116"/>
        <v>15731.611622911785</v>
      </c>
    </row>
    <row r="93" spans="1:688">
      <c r="A93" s="37">
        <f>Raw!CC94*1000</f>
        <v>1620</v>
      </c>
      <c r="B93" s="37">
        <f>Raw!N94</f>
        <v>3.6535547000106701</v>
      </c>
      <c r="C93" s="37">
        <f>Raw!O94</f>
        <v>0.31911540603427102</v>
      </c>
      <c r="E93" s="37">
        <f>(Raw!C94)/((Raw!CC94*1000)^(1/2))</f>
        <v>63.73102184696144</v>
      </c>
      <c r="F93" s="37">
        <f>Raw!N94</f>
        <v>3.6535547000106701</v>
      </c>
      <c r="G93" s="37">
        <f>Raw!O94</f>
        <v>0.31911540603427102</v>
      </c>
      <c r="I93" s="37">
        <f>(Raw!C94)/((Raw!CC94*1000)^(1/3))</f>
        <v>218.40875889655621</v>
      </c>
      <c r="J93" s="37">
        <f>Raw!N94</f>
        <v>3.6535547000106701</v>
      </c>
      <c r="K93" s="37">
        <f>Raw!O94</f>
        <v>0.31911540603427102</v>
      </c>
      <c r="M93" s="39">
        <f>Raw!CC94*1000</f>
        <v>1620</v>
      </c>
      <c r="N93" s="39">
        <f>1/(Raw!R94)</f>
        <v>4.6545454545454543</v>
      </c>
      <c r="O93" s="39">
        <f>IF(1/(Raw!R94-Raw!S94)-1/(Raw!R94+Raw!S94)&gt;0,1/(Raw!R94-Raw!S94)-1/(Raw!R94+Raw!S94),2)</f>
        <v>0.22770086969689274</v>
      </c>
      <c r="Q93" s="39">
        <f>(Raw!C94)/((Raw!CC94*1000)^(1/2))</f>
        <v>63.73102184696144</v>
      </c>
      <c r="R93" s="39">
        <f>1/(Raw!R94)</f>
        <v>4.6545454545454543</v>
      </c>
      <c r="S93" s="39">
        <f>IF(1/(Raw!R94-Raw!S94)-1/(Raw!R94+Raw!S94)&gt;0,1/(Raw!R94-Raw!S94)-1/(Raw!R94+Raw!S94),2)</f>
        <v>0.22770086969689274</v>
      </c>
      <c r="U93" s="39">
        <f>(Raw!C94)/((Raw!CC94*1000)^(1/3))</f>
        <v>218.40875889655621</v>
      </c>
      <c r="V93" s="39">
        <f>1/(Raw!R94)</f>
        <v>4.6545454545454543</v>
      </c>
      <c r="W93" s="39">
        <f>IF(1/(Raw!R94-Raw!S94)-1/(Raw!R94+Raw!S94)&gt;0,1/(Raw!R94-Raw!S94)-1/(Raw!R94+Raw!S94),2)</f>
        <v>0.22770086969689274</v>
      </c>
      <c r="Y93" s="41">
        <f>Raw!CC94*1000</f>
        <v>1620</v>
      </c>
      <c r="Z93" s="41">
        <f>1/(Raw!AB94)</f>
        <v>4.0960000000000001</v>
      </c>
      <c r="AA93" s="41">
        <f>IF(1/(Raw!AB94-Raw!AC94)-1/(Raw!AB94+Raw!AC94)&gt;0,1/(Raw!AB94-Raw!AC94)-1/(Raw!AB94+Raw!AC94),5)</f>
        <v>0.54812450729330831</v>
      </c>
      <c r="AC93" s="41">
        <f>(Raw!C94)/((Raw!CC94*1000)^(1/2))</f>
        <v>63.73102184696144</v>
      </c>
      <c r="AD93" s="41">
        <f>1/(Raw!AB94)</f>
        <v>4.0960000000000001</v>
      </c>
      <c r="AE93" s="41">
        <f>IF(1/(Raw!AB94-Raw!AC94)-1/(Raw!AB94+Raw!AC94)&gt;0,1/(Raw!AB94-Raw!AC94)-1/(Raw!AB94+Raw!AC94),5)</f>
        <v>0.54812450729330831</v>
      </c>
      <c r="AG93" s="41">
        <f>(Raw!C94)/((Raw!CC94*1000)^(1/3))</f>
        <v>218.40875889655621</v>
      </c>
      <c r="AH93" s="41">
        <f>1/(Raw!AB94)</f>
        <v>4.0960000000000001</v>
      </c>
      <c r="AI93" s="41">
        <f>IF(1/(Raw!AB94-Raw!AC94)-1/(Raw!AB94+Raw!AC94)&gt;0,1/(Raw!AB94-Raw!AC94)-1/(Raw!AB94+Raw!AC94),5)</f>
        <v>0.54812450729330831</v>
      </c>
      <c r="AK93" s="43">
        <f>Raw!CC94*1000</f>
        <v>1620</v>
      </c>
      <c r="AL93" s="43">
        <f>Raw!BL94</f>
        <v>8.0833869022047793</v>
      </c>
      <c r="AM93" s="43">
        <f>Raw!BM94</f>
        <v>5.9745069131606003</v>
      </c>
      <c r="AO93" s="43">
        <f>(Raw!C94)/((Raw!CC94*1000)^(1/2))</f>
        <v>63.73102184696144</v>
      </c>
      <c r="AP93" s="43">
        <f>Raw!BL94</f>
        <v>8.0833869022047793</v>
      </c>
      <c r="AQ93" s="43">
        <f>Raw!BM94</f>
        <v>5.9745069131606003</v>
      </c>
      <c r="AS93" s="43">
        <f>(Raw!C94)/((Raw!CC94*1000)^(1/3))</f>
        <v>218.40875889655621</v>
      </c>
      <c r="AT93" s="43">
        <f>Raw!BL94</f>
        <v>8.0833869022047793</v>
      </c>
      <c r="AU93" s="43">
        <f>Raw!BM94</f>
        <v>5.9745069131606003</v>
      </c>
      <c r="AW93" s="21">
        <f>Raw!CC94*1000</f>
        <v>1620</v>
      </c>
      <c r="AX93" s="21">
        <f>Raw!BN94</f>
        <v>0.99915175603283102</v>
      </c>
      <c r="AY93" s="21">
        <f>Raw!BO94</f>
        <v>0.60505516518647495</v>
      </c>
      <c r="BA93" s="21">
        <f>(Raw!C94)/((Raw!CC94*1000)^(1/2))</f>
        <v>63.73102184696144</v>
      </c>
      <c r="BB93" s="21">
        <f>Raw!BN94</f>
        <v>0.99915175603283102</v>
      </c>
      <c r="BC93" s="21">
        <f>Raw!BO94</f>
        <v>0.60505516518647495</v>
      </c>
      <c r="BE93" s="21">
        <f>(Raw!C94)/((Raw!CC94*1000)^(1/3))</f>
        <v>218.40875889655621</v>
      </c>
      <c r="BF93" s="21">
        <f>Raw!BN94</f>
        <v>0.99915175603283102</v>
      </c>
      <c r="BG93" s="21">
        <f>Raw!BO94</f>
        <v>0.60505516518647495</v>
      </c>
      <c r="BI93" s="46">
        <f>Raw!C94</f>
        <v>2565.1241482559399</v>
      </c>
      <c r="BJ93" s="46">
        <f>(Raw!C94)/(Raw!CG94)</f>
        <v>0.305954693255718</v>
      </c>
      <c r="BK93" s="46"/>
      <c r="BM93" s="47">
        <f>Raw!CC94*1000</f>
        <v>1620</v>
      </c>
      <c r="BN93" s="47">
        <f>(Raw!C94)/(Raw!CG94)</f>
        <v>0.305954693255718</v>
      </c>
      <c r="BO93" s="47"/>
      <c r="BQ93" s="46">
        <f>(Raw!C94)/((Raw!CC94*1000)^(1/2))</f>
        <v>63.73102184696144</v>
      </c>
      <c r="BR93" s="47">
        <f>(Raw!C94)/(Raw!CG94)</f>
        <v>0.305954693255718</v>
      </c>
      <c r="BS93" s="47"/>
      <c r="BU93" s="49">
        <f>(Raw!C94)/((Raw!CC94*1000)^(1/3))</f>
        <v>218.40875889655621</v>
      </c>
      <c r="BV93" s="49">
        <f>(Raw!C94)/(Raw!CG94)</f>
        <v>0.305954693255718</v>
      </c>
      <c r="BW93" s="49"/>
      <c r="BY93" s="51">
        <f>Raw!C94</f>
        <v>2565.1241482559399</v>
      </c>
      <c r="BZ93" s="51">
        <f>Raw!BS94</f>
        <v>0.34200000000000003</v>
      </c>
      <c r="CA93" s="51"/>
      <c r="CG93" s="55"/>
      <c r="CH93" s="55" t="e">
        <f t="shared" si="137"/>
        <v>#N/A</v>
      </c>
      <c r="CI93" s="55" t="e">
        <f>CI3</f>
        <v>#N/A</v>
      </c>
      <c r="CK93" s="55"/>
      <c r="CL93" s="55" t="e">
        <f t="shared" si="138"/>
        <v>#N/A</v>
      </c>
      <c r="CM93" s="55" t="e">
        <f>CM3</f>
        <v>#N/A</v>
      </c>
      <c r="CO93" s="57"/>
      <c r="CP93" s="57" t="e">
        <f t="shared" si="139"/>
        <v>#N/A</v>
      </c>
      <c r="CQ93" s="57" t="e">
        <f>CQ3</f>
        <v>#N/A</v>
      </c>
      <c r="CS93" s="57"/>
      <c r="CT93" s="57" t="e">
        <f t="shared" si="140"/>
        <v>#N/A</v>
      </c>
      <c r="CU93" s="57" t="e">
        <f>CU3</f>
        <v>#N/A</v>
      </c>
      <c r="CW93" s="57"/>
      <c r="CX93" s="57" t="e">
        <f t="shared" si="141"/>
        <v>#N/A</v>
      </c>
      <c r="CY93" s="57" t="e">
        <f>CY3</f>
        <v>#N/A</v>
      </c>
      <c r="DA93" s="57"/>
      <c r="DB93" s="57" t="e">
        <f t="shared" si="142"/>
        <v>#N/A</v>
      </c>
      <c r="DC93" s="57" t="e">
        <f>DC3</f>
        <v>#N/A</v>
      </c>
      <c r="DE93" s="57"/>
      <c r="DF93" s="57" t="e">
        <f t="shared" si="143"/>
        <v>#N/A</v>
      </c>
      <c r="DG93" s="57" t="e">
        <f>DG3</f>
        <v>#N/A</v>
      </c>
      <c r="DI93" s="59">
        <f t="shared" si="117"/>
        <v>13660</v>
      </c>
      <c r="DJ93" s="59">
        <f t="shared" si="99"/>
        <v>10.526443113448277</v>
      </c>
      <c r="DL93" s="25">
        <f t="shared" si="118"/>
        <v>13660</v>
      </c>
      <c r="DM93" s="25">
        <f t="shared" si="100"/>
        <v>11.84490470130055</v>
      </c>
      <c r="DO93" s="39">
        <f t="shared" si="101"/>
        <v>1620</v>
      </c>
      <c r="DP93" s="39">
        <f t="shared" si="102"/>
        <v>4.6545454545454543</v>
      </c>
      <c r="DQ93" s="39">
        <f t="shared" si="103"/>
        <v>0.22770086969689274</v>
      </c>
      <c r="DS93" s="39">
        <f t="shared" si="104"/>
        <v>63.73102184696144</v>
      </c>
      <c r="DT93" s="39">
        <f t="shared" si="105"/>
        <v>4.6545454545454543</v>
      </c>
      <c r="DU93" s="39">
        <f t="shared" si="106"/>
        <v>0.22770086969689274</v>
      </c>
      <c r="DW93" s="39">
        <f t="shared" si="107"/>
        <v>218.40875889655621</v>
      </c>
      <c r="DX93" s="39">
        <f t="shared" si="108"/>
        <v>4.6545454545454543</v>
      </c>
      <c r="DY93" s="39">
        <f t="shared" si="109"/>
        <v>0.22770086969689274</v>
      </c>
      <c r="EA93" s="61">
        <f>Raw!N94</f>
        <v>3.6535547000106701</v>
      </c>
      <c r="EB93" s="61">
        <f>Raw!O94</f>
        <v>0.31911540603427102</v>
      </c>
      <c r="EC93" s="61">
        <f>1/Raw!R94</f>
        <v>4.6545454545454543</v>
      </c>
      <c r="ED93" s="61">
        <f>1/(Raw!R94-Raw!S94)-1/(Raw!R94+Raw!S94)</f>
        <v>0.22770086969689274</v>
      </c>
      <c r="EF93" s="62">
        <f>Raw!N94</f>
        <v>3.6535547000106701</v>
      </c>
      <c r="EG93" s="61">
        <f>Raw!O94</f>
        <v>0.31911540603427102</v>
      </c>
      <c r="EH93" s="61">
        <f>1/Raw!AB94</f>
        <v>4.0960000000000001</v>
      </c>
      <c r="EI93" s="61">
        <f>1/(Raw!AB94-Raw!AC94)-1/(Raw!AB94+Raw!AC94)</f>
        <v>0.54812450729330831</v>
      </c>
      <c r="EK93" s="37">
        <f>Raw!CB94</f>
        <v>16.993500000000001</v>
      </c>
      <c r="EL93" s="72">
        <f>(Raw!C94)/(Raw!CG94)</f>
        <v>0.305954693255718</v>
      </c>
      <c r="EN93" s="37">
        <f>Raw!BS94</f>
        <v>0.34200000000000003</v>
      </c>
      <c r="EO93" s="72">
        <f>(Raw!C94)/(Raw!CG94)</f>
        <v>0.305954693255718</v>
      </c>
      <c r="EQ93" s="64">
        <f>(Raw!C94)/((Raw!CC94*1000)^(1/3))</f>
        <v>218.40875889655621</v>
      </c>
      <c r="ER93" s="64">
        <f>Raw!BZ94</f>
        <v>205.98773944377899</v>
      </c>
      <c r="ET93" s="64">
        <f>Raw!BN94</f>
        <v>0.99915175603283102</v>
      </c>
      <c r="EU93" s="64">
        <f>Raw!BZ94</f>
        <v>205.98773944377899</v>
      </c>
      <c r="EW93" s="66">
        <f>Raw!AI94</f>
        <v>2.0162729267272E-2</v>
      </c>
      <c r="EX93" s="66">
        <f>Raw!BZ94</f>
        <v>205.98773944377899</v>
      </c>
      <c r="EZ93" s="73">
        <f>Raw!AI94</f>
        <v>2.0162729267272E-2</v>
      </c>
      <c r="FA93" s="66">
        <f>Raw!F94</f>
        <v>0.163967183341932</v>
      </c>
      <c r="FB93" s="66">
        <f>Raw!G94</f>
        <v>7.5052265391706993E-2</v>
      </c>
      <c r="FD93" s="66">
        <f>(Raw!C94)/((Raw!CC94*1000)^(1/3))</f>
        <v>218.40875889655621</v>
      </c>
      <c r="FE93" s="66">
        <f>(Raw!BZ94)*(Raw!AI94)</f>
        <v>4.1532750227822817</v>
      </c>
      <c r="FG93" s="59">
        <f>Raw!CJ94</f>
        <v>207.25217131273999</v>
      </c>
      <c r="FH93" s="59">
        <f>Raw!BR94</f>
        <v>205.29599999999999</v>
      </c>
      <c r="FJ93" s="25">
        <f>Raw!CB94</f>
        <v>16.993500000000001</v>
      </c>
      <c r="FK93" s="25">
        <f>(Raw!BR94)-(Raw!CJ94)</f>
        <v>-1.9561713127399969</v>
      </c>
      <c r="FM93" s="68" t="str">
        <f t="shared" si="119"/>
        <v xml:space="preserve"> </v>
      </c>
      <c r="FN93" s="68">
        <f>(Raw!C94)/((Raw!CC94*1000)^(1/3))</f>
        <v>218.40875889655621</v>
      </c>
      <c r="FO93" s="68">
        <f>(10^($FM$2*Raw!CB94))*(Raw!D94)</f>
        <v>7.8673571451800872E-2</v>
      </c>
      <c r="FP93" s="68">
        <f>(10^($FM$2*Raw!CB94))*(Raw!E94)</f>
        <v>2.7655690732347638E-2</v>
      </c>
      <c r="FR93" s="68" t="str">
        <f t="shared" si="120"/>
        <v xml:space="preserve"> </v>
      </c>
      <c r="FS93" s="74">
        <f>(Raw!C94)/((Raw!CC94*1000)^(1/3))</f>
        <v>218.40875889655621</v>
      </c>
      <c r="FT93" s="68">
        <f>(10^($FR$2*Raw!CB94))*(Raw!F94)</f>
        <v>0.12069737679071151</v>
      </c>
      <c r="FU93" s="68">
        <f>(10^($FR$2*Raw!CB94))*(Raw!G94)</f>
        <v>5.5246491220677936E-2</v>
      </c>
      <c r="FW93" s="68" t="str">
        <f t="shared" si="121"/>
        <v xml:space="preserve"> </v>
      </c>
      <c r="FX93" s="74">
        <f>(Raw!C94)/((Raw!CC94*1000)^(1/3))</f>
        <v>218.40875889655621</v>
      </c>
      <c r="FY93" s="74">
        <f>(10^($FW$2*Raw!CB94))*(Raw!BJ94)</f>
        <v>-6.2799842335066626E-5</v>
      </c>
      <c r="FZ93" s="74">
        <f>(10^($FW$2*Raw!CB94))*(Raw!BK94)</f>
        <v>0.19660482825686493</v>
      </c>
      <c r="GB93" s="68" t="str">
        <f t="shared" si="122"/>
        <v xml:space="preserve"> </v>
      </c>
      <c r="GC93" s="74">
        <f>IF(  ( (10^($FR$2*Raw!CB94))*(Raw!BM94) )/( (10^($FR$2*Raw!CB94))*(Raw!BL94))&lt;0.9,(Raw!C94)/((Raw!CC94*1000)^(1/3)) )</f>
        <v>218.40875889655621</v>
      </c>
      <c r="GD93" s="74">
        <f>IF(  ( (10^($FR$2*Raw!CB94))*(Raw!BM94) )/( (10^($FR$2*Raw!CB94))*(Raw!BL94))&lt;0.9, (10^($GB$2*Raw!CB94))*(Raw!BL94) )</f>
        <v>6.78098137171198</v>
      </c>
      <c r="GE93" s="74">
        <f>IF( ( (10^($FR$2*Raw!CB94))*(Raw!BM94) )/( (10^($FR$2*Raw!CB94))*(Raw!BL94))&lt;0.9, (10^($FR$2*Raw!CB94))*(Raw!BM94) )</f>
        <v>4.3978758269737499</v>
      </c>
      <c r="GG93" s="68" t="str">
        <f t="shared" si="123"/>
        <v xml:space="preserve"> </v>
      </c>
      <c r="GH93" s="74" t="b">
        <f>IF( ( (10^($GG$2*Raw!CB94))*(Raw!BO94) )/( (10^($GG$2*Raw!CB94))*(Raw!BN94))&lt;0.5,(Raw!C94)/((Raw!CC94*1000)^(1/3)))</f>
        <v>0</v>
      </c>
      <c r="GI93" s="74" t="b">
        <f>IF( ( (10^($GG$2*Raw!CB94))*(Raw!BO94) )/( (10^($GG$2*Raw!CB94))*(Raw!BN94))&lt;0.5,(10^($GG$2*Raw!CB94))*(Raw!BN94))</f>
        <v>0</v>
      </c>
      <c r="GJ93" s="74" t="b">
        <f>IF( ( (10^($GG$2*Raw!CB94))*(Raw!BO94) )/( (10^($GG$2*Raw!CB94))*(Raw!BN94))&lt;0.5,(10^($GG$2*Raw!CB94))*(Raw!BO94))</f>
        <v>0</v>
      </c>
      <c r="GL93">
        <f>(Raw!C94)/((Raw!CC94*1000)^(1/3))</f>
        <v>218.40875889655621</v>
      </c>
      <c r="GM93" s="75">
        <f>Raw!U94</f>
        <v>0.22216796875</v>
      </c>
      <c r="GN93" s="75">
        <f>(LOG(Raw!CC94)+5)/25</f>
        <v>0.20838060058170524</v>
      </c>
      <c r="GO93">
        <f>(Raw!C94)/((Raw!CC94*1000)^(1/3))</f>
        <v>218.40875889655621</v>
      </c>
      <c r="GP93" s="75">
        <f>Raw!W94</f>
        <v>0.2490234375</v>
      </c>
      <c r="GR93">
        <f>(Raw!C94)/((Raw!CC94*1000)^(1/3))</f>
        <v>218.40875889655621</v>
      </c>
      <c r="GS93" s="75">
        <f>Raw!AE94</f>
        <v>0.302734375</v>
      </c>
      <c r="GU93">
        <f>(Raw!C94)/((Raw!CC94*1000)^(1/3))</f>
        <v>218.40875889655621</v>
      </c>
      <c r="GV93" s="75">
        <f>Raw!AG94</f>
        <v>0.37109375</v>
      </c>
      <c r="GX93">
        <f>(Raw!C94)/((Raw!CC94*1000)^(1/3))</f>
        <v>218.40875889655621</v>
      </c>
      <c r="GY93">
        <f>Raw!BQ94</f>
        <v>1.1000000000000001</v>
      </c>
      <c r="HA93">
        <f>Raw!C94</f>
        <v>2565.1241482559399</v>
      </c>
      <c r="HB93" s="75">
        <f>Raw!U94</f>
        <v>0.22216796875</v>
      </c>
      <c r="HC93" s="4"/>
      <c r="HD93">
        <f>Raw!C94</f>
        <v>2565.1241482559399</v>
      </c>
      <c r="HE93" s="75">
        <f>Raw!W94</f>
        <v>0.2490234375</v>
      </c>
      <c r="HG93">
        <f>Raw!C94</f>
        <v>2565.1241482559399</v>
      </c>
      <c r="HH93" s="75">
        <f>Raw!AE94</f>
        <v>0.302734375</v>
      </c>
      <c r="HJ93">
        <f>Raw!C94</f>
        <v>2565.1241482559399</v>
      </c>
      <c r="HK93" s="75">
        <f>Raw!AG94</f>
        <v>0.37109375</v>
      </c>
      <c r="HM93">
        <f>Raw!C94</f>
        <v>2565.1241482559399</v>
      </c>
      <c r="HN93">
        <f>Raw!BQ94</f>
        <v>1.1000000000000001</v>
      </c>
      <c r="HP93">
        <f>Raw!CC94*1000</f>
        <v>1620</v>
      </c>
      <c r="HQ93">
        <f>Raw!N94</f>
        <v>3.6535547000106701</v>
      </c>
      <c r="HR93">
        <f>MIN(ABS(Raw!CB94)/100,0.3)</f>
        <v>0.169935</v>
      </c>
      <c r="HS93" t="str">
        <f>IF( Raw!CB94&gt;0,"@rgb(255,0,0)","@rgb(0,128,255)" )</f>
        <v>@rgb(255,0,0)</v>
      </c>
      <c r="HU93" t="str">
        <f t="shared" si="124"/>
        <v xml:space="preserve"> </v>
      </c>
      <c r="HV93" t="b">
        <f>IF(Raw!CC94&gt;7,(Raw!C94)/((Raw!CC94*1000)^(1/3)))</f>
        <v>0</v>
      </c>
      <c r="HW93" t="b">
        <f>IF(Raw!CC94&gt;7,(10^($FM$2*Raw!CB94))*(Raw!D94))</f>
        <v>0</v>
      </c>
      <c r="HX93" t="b">
        <f>IF(Raw!CC94&gt;7,(10^($HU$2*Raw!CB94))*(Raw!E94))</f>
        <v>0</v>
      </c>
      <c r="IA93" t="b">
        <f>IF(Raw!CC94&gt;7,(Raw!C94)/((Raw!CC94*1000)^(1/3)))</f>
        <v>0</v>
      </c>
      <c r="IB93" t="b">
        <f>IF(Raw!CC94&gt;7,(10^($HZ$2*Raw!CB94))*(Raw!F94))</f>
        <v>0</v>
      </c>
      <c r="IC93" t="b">
        <f>IF(Raw!CC94&gt;7,(10^($HZ$2*Raw!CB94))*(Raw!G94))</f>
        <v>0</v>
      </c>
      <c r="IF93" t="b">
        <f>IF(Raw!CC94&gt;7,(Raw!C94)/((Raw!CC94*1000)^(1/3)))</f>
        <v>0</v>
      </c>
      <c r="IG93" t="b">
        <f>IF(Raw!CC94&gt;7,(10^($IE$2*Raw!CB94))*(Raw!BJ94))</f>
        <v>0</v>
      </c>
      <c r="IH93" t="b">
        <f>IF(Raw!CC94&gt;7,(10^($IE$2*Raw!CB94))*(Raw!BK94))</f>
        <v>0</v>
      </c>
      <c r="IJ93" t="str">
        <f t="shared" si="125"/>
        <v xml:space="preserve"> </v>
      </c>
      <c r="IK93" t="b">
        <f>IF(Raw!CC94&gt;7,(Raw!C94)/((Raw!CC94*1000)^(1/3)))</f>
        <v>0</v>
      </c>
      <c r="IL93" t="b">
        <f>IF(Raw!CC94&gt;7,(10^($IJ$2*Raw!CB94))*(Raw!BL94))</f>
        <v>0</v>
      </c>
      <c r="IM93" t="b">
        <f>IF(Raw!CC94&gt;7,(10^($IJ$2*Raw!CB94))*(Raw!BM94))</f>
        <v>0</v>
      </c>
      <c r="IO93" t="str">
        <f t="shared" si="126"/>
        <v xml:space="preserve"> </v>
      </c>
      <c r="IP93" t="b">
        <f>IF(Raw!CC94&gt;7,(Raw!C94)/((Raw!CC94*1000)^(1/3)))</f>
        <v>0</v>
      </c>
      <c r="IQ93" t="b">
        <f>IF(Raw!CC94&gt;7,(10^($IO$2*Raw!CB94))*(Raw!BN94))</f>
        <v>0</v>
      </c>
      <c r="IR93" t="b">
        <f>IF(Raw!CC94&gt;7,(10^($IO$2*Raw!CB94))*(Raw!BO94))</f>
        <v>0</v>
      </c>
      <c r="IT93" s="68" t="str">
        <f t="shared" si="127"/>
        <v xml:space="preserve"> </v>
      </c>
      <c r="IU93" s="68">
        <f>IF(Raw!CC94&lt;3.5,(Raw!C94)/((Raw!CC94*1000)^(1/3)))</f>
        <v>218.40875889655621</v>
      </c>
      <c r="IV93" s="68">
        <f>IF(Raw!CC94&lt;3.5,(10^($IT$2*Raw!CB94))*(Raw!D94))</f>
        <v>7.9384802888679329E-2</v>
      </c>
      <c r="IW93" s="68">
        <f>IF(Raw!CC94&lt;3.5,(10^($IT$2*Raw!CB94))*(Raw!E94))</f>
        <v>2.7905706033476869E-2</v>
      </c>
      <c r="IY93" s="68" t="str">
        <f t="shared" si="128"/>
        <v xml:space="preserve"> </v>
      </c>
      <c r="IZ93" s="74">
        <f>IF(Raw!CC94&lt;3.5,(Raw!C94)/((Raw!CC94*1000)^(1/3)))</f>
        <v>218.40875889655621</v>
      </c>
      <c r="JA93" s="68">
        <f>IF(Raw!CC94&lt;3.5,(10^($IY$2*Raw!CB94))*(Raw!F94))</f>
        <v>0.12202702162103626</v>
      </c>
      <c r="JB93" s="68">
        <f>IF(Raw!CC94&lt;3.5,(10^($IY$2*Raw!CB94))*(Raw!G94))</f>
        <v>5.5855106034010067E-2</v>
      </c>
      <c r="JD93" s="68" t="str">
        <f t="shared" si="129"/>
        <v xml:space="preserve"> </v>
      </c>
      <c r="JE93" s="74">
        <f>IF(Raw!CC94&lt;3.5,(Raw!C94)/((Raw!CC94*1000)^(1/3)))</f>
        <v>218.40875889655621</v>
      </c>
      <c r="JF93" s="74">
        <f>IF(Raw!CC94&lt;3.5,(10^($JD$2*Raw!CB94))*(Raw!BJ94))</f>
        <v>-6.1007518937473512E-5</v>
      </c>
      <c r="JG93" s="74">
        <f>IF(Raw!CC94&lt;3.5,(10^($JD$2*Raw!CB94))*(Raw!BK94))</f>
        <v>0.19099367668924719</v>
      </c>
      <c r="JI93" s="68" t="str">
        <f t="shared" si="130"/>
        <v xml:space="preserve"> </v>
      </c>
      <c r="JJ93" s="74">
        <f>IF( AND( Raw!CC94&lt;3.5, ( (10^($JI$2*Raw!CB94))*(Raw!BM94) )/( (10^($JI$2*Raw!CB94))*(Raw!BL94))&lt;0.9 ),(Raw!C94)/((Raw!CC94*1000)^(1/3)) )</f>
        <v>218.40875889655621</v>
      </c>
      <c r="JK93" s="74">
        <f>IF( AND( Raw!CC94&lt;3.5, ( (10^($JI$2*Raw!CB94))*(Raw!BM94) )/( (10^($JI$2*Raw!CB94))*(Raw!BL94))&lt;0.9 ), (10^($JI$2*Raw!CB94))*(Raw!BL94) )</f>
        <v>7.4486394237967417</v>
      </c>
      <c r="JL93" s="74">
        <f>IF( AND( Raw!CC94&lt;3.5, ( (10^($JI$2*Raw!CB94))*(Raw!BM94) )/( (10^($JI$2*Raw!CB94))*(Raw!BL94))&lt;0.9 ), (10^($JI$2*Raw!CB94))*(Raw!BM94) )</f>
        <v>5.5053591111636786</v>
      </c>
      <c r="JN93" s="68" t="str">
        <f t="shared" si="131"/>
        <v xml:space="preserve"> </v>
      </c>
      <c r="JO93" s="74" t="b">
        <f>IF( AND( Raw!CC94&lt;3.5, ( (10^($JN$2*Raw!CB94))*(Raw!BO94) )/( (10^($JN$2*Raw!CB94))*(Raw!BN94))&lt;0.5 ),(Raw!C94)/((Raw!CC94*1000)^(1/3)))</f>
        <v>0</v>
      </c>
      <c r="JP93" s="74" t="b">
        <f>IF( AND( Raw!CC94&lt;3.5, ( (10^($JN$2*Raw!CB94))*(Raw!BO94) )/( (10^($JN$2*Raw!CB94))*(Raw!BN94))&lt;0.5 ),(10^($JN$2*Raw!CB94))*(Raw!BN94))</f>
        <v>0</v>
      </c>
      <c r="JQ93" s="74" t="b">
        <f>IF( AND( Raw!CC94&lt;3.5, ( (10^($JN$2*Raw!CB94))*(Raw!BO94) )/( (10^($JN$2*Raw!CB94))*(Raw!BN94))&lt;0.5 ),(10^($JN$2*Raw!CB94))*(Raw!BO94))</f>
        <v>0</v>
      </c>
      <c r="KQ93">
        <f>Raw!CC94*1000</f>
        <v>1620</v>
      </c>
      <c r="KR93">
        <f>Raw!N94</f>
        <v>3.6535547000106701</v>
      </c>
      <c r="KS93">
        <f>(1/ABS(Raw!BL94))*2</f>
        <v>0.24742104073411247</v>
      </c>
      <c r="KU93">
        <f>Raw!CC94*1000</f>
        <v>1620</v>
      </c>
      <c r="KV93">
        <f>Raw!N94</f>
        <v>3.6535547000106701</v>
      </c>
      <c r="KW93">
        <f>MIN(1/ABS(Raw!BN94)/2,0.8)</f>
        <v>0.50042448204792078</v>
      </c>
      <c r="KY93">
        <f>Raw!CC94*1000</f>
        <v>1620</v>
      </c>
      <c r="KZ93">
        <f>Raw!CP94</f>
        <v>3.8684163604817599</v>
      </c>
      <c r="LA93">
        <f t="shared" si="110"/>
        <v>3.6535547000106701</v>
      </c>
      <c r="PR93" s="76"/>
      <c r="QD93" s="76"/>
      <c r="QP93" s="76"/>
      <c r="RB93" s="76"/>
      <c r="RN93" s="76"/>
      <c r="RZ93" s="76"/>
      <c r="SL93" s="76"/>
      <c r="SX93" s="76"/>
      <c r="TJ93" s="76"/>
      <c r="TV93" s="76"/>
      <c r="UF93">
        <f>IF(Raw!CC94&lt;3.5,Raw!C94)</f>
        <v>2565.1241482559399</v>
      </c>
      <c r="UK93" t="b">
        <f>IF(Raw!CC94&gt;7,Raw!C94)</f>
        <v>0</v>
      </c>
      <c r="UP93">
        <f>Raw!C94</f>
        <v>2565.1241482559399</v>
      </c>
      <c r="UU93" t="str">
        <f t="shared" si="144"/>
        <v xml:space="preserve"> </v>
      </c>
      <c r="UV93" t="b">
        <f>IF(AND(Raw!BL94&lt;$UU$3,Raw!BL94&gt;$UU$4),(Raw!C94)/((Raw!CC94*1000)^(1/3)))</f>
        <v>0</v>
      </c>
      <c r="UW93" t="b">
        <f>IF(AND(Raw!BL94&lt;$UU$3,Raw!BL94&gt;$UU$4),(10^($UU$2*Raw!CB94))*(Raw!D94))</f>
        <v>0</v>
      </c>
      <c r="UX93" t="b">
        <f>IF(AND(Raw!BL94&lt;$UU$3,Raw!BL94&gt;$UU$4),(10^($FM$2*Raw!CB94))*(Raw!E94))</f>
        <v>0</v>
      </c>
      <c r="UZ93">
        <f>Raw!C94</f>
        <v>2565.1241482559399</v>
      </c>
      <c r="VA93">
        <f>((LOG10(Raw!CC95))+ABS(LOG10(MIN(Raw!CC$3:$CC292)))+0.3)/5</f>
        <v>0.32235077221115083</v>
      </c>
      <c r="VB93">
        <f>Raw!BQ94</f>
        <v>1.1000000000000001</v>
      </c>
      <c r="VE93">
        <f>(Raw!C94)/((Raw!CC94)^(1/2))</f>
        <v>2015.3518664634912</v>
      </c>
      <c r="VF93">
        <f>((LOG10(Raw!CC95))+ABS(LOG10(MIN(Raw!CC$3:$CC292)))+0.3)/5</f>
        <v>0.32235077221115083</v>
      </c>
      <c r="VG93">
        <f>Raw!BQ94</f>
        <v>1.1000000000000001</v>
      </c>
      <c r="VK93">
        <f>(Raw!C94)/((Raw!CC94)^(1/2))</f>
        <v>2015.3518664634912</v>
      </c>
      <c r="VL93">
        <f>Raw!BZ94</f>
        <v>205.98773944377899</v>
      </c>
      <c r="VM93">
        <f>MIN(Raw!BL95/150,0.6)</f>
        <v>0.23359708528786802</v>
      </c>
      <c r="VO93">
        <f>(Raw!C94)/((Raw!CC94)^(1/2))</f>
        <v>2015.3518664634912</v>
      </c>
      <c r="VP93">
        <f>Raw!BZ94</f>
        <v>205.98773944377899</v>
      </c>
      <c r="VQ93">
        <f>MIN(Raw!BN95/50,0.6)</f>
        <v>0.1883140716395344</v>
      </c>
      <c r="VS93">
        <f>(Raw!C94)/((Raw!CC94)^(1/2))</f>
        <v>2015.3518664634912</v>
      </c>
      <c r="VT93">
        <f>Raw!BZ94</f>
        <v>205.98773944377899</v>
      </c>
      <c r="VU93">
        <f>(LOG10(Raw!AS95)-LOG10(MIN(Raw!AS$3:AS$200)) + 0.1)/10</f>
        <v>0.27286306880742772</v>
      </c>
      <c r="VW93">
        <f>Raw!CB94</f>
        <v>16.993500000000001</v>
      </c>
      <c r="VX93">
        <f>IF(ABS((Raw!BR94)-(Raw!CJ94))=343.0818,16.89,ABS((Raw!BR94)-(Raw!CJ94)))</f>
        <v>1.9561713127399969</v>
      </c>
      <c r="VY93">
        <f>(LOG10(Raw!C95)-LOG10(MIN(Raw!C$3:C$200)))/2</f>
        <v>0.29209862407078679</v>
      </c>
      <c r="WN93">
        <f t="shared" si="132"/>
        <v>18200</v>
      </c>
      <c r="WO93">
        <f t="shared" si="111"/>
        <v>0.51497945718305016</v>
      </c>
      <c r="WQ93">
        <f>Raw!BP94</f>
        <v>0.16</v>
      </c>
      <c r="WR93">
        <f>Raw!BZ94</f>
        <v>205.98773944377899</v>
      </c>
      <c r="WT93">
        <f>Raw!N94</f>
        <v>3.6535547000106701</v>
      </c>
      <c r="WU93">
        <f>Raw!CP94</f>
        <v>3.8684163604817599</v>
      </c>
      <c r="WV93">
        <f t="shared" si="112"/>
        <v>0.21486166047108979</v>
      </c>
      <c r="WX93">
        <f>Raw!C94</f>
        <v>2565.1241482559399</v>
      </c>
      <c r="WY93">
        <f>Raw!BP94</f>
        <v>0.16</v>
      </c>
      <c r="WZ93">
        <f>((LOG10(Raw!CC95))+ABS(LOG10(MIN(Raw!CC$3:$CC292)))+0.3)/5</f>
        <v>0.32235077221115083</v>
      </c>
      <c r="XD93">
        <f t="shared" si="133"/>
        <v>18200</v>
      </c>
      <c r="XE93">
        <f t="shared" si="113"/>
        <v>5.9010000232571198E-2</v>
      </c>
      <c r="XG93">
        <f>(Raw!C94)/((Raw!CC94)^(1/2))</f>
        <v>2015.3518664634912</v>
      </c>
      <c r="XH93">
        <f>Raw!BP94</f>
        <v>0.16</v>
      </c>
      <c r="XL93">
        <f t="shared" si="134"/>
        <v>18200</v>
      </c>
      <c r="XM93">
        <f t="shared" si="114"/>
        <v>0.30914594168971127</v>
      </c>
      <c r="XR93">
        <f>Raw!CB94</f>
        <v>16.993500000000001</v>
      </c>
      <c r="XS93">
        <f>IF(ABS((Raw!BR94)-(Raw!CJ94))=343.0818,16.89,(Raw!BR94)-(Raw!CJ94))</f>
        <v>-1.9561713127399969</v>
      </c>
      <c r="XT93">
        <f>(LOG10(Raw!C95)-LOG10(MIN(Raw!C$3:C$200)))/2</f>
        <v>0.29209862407078679</v>
      </c>
      <c r="XW93">
        <f t="shared" si="135"/>
        <v>18200</v>
      </c>
      <c r="XX93">
        <f t="shared" si="115"/>
        <v>1.2280435710937865</v>
      </c>
      <c r="YC93">
        <v>2565.1241482559399</v>
      </c>
      <c r="YD93">
        <f>Raw!CC94</f>
        <v>1.62</v>
      </c>
      <c r="YE93">
        <f>((LOG10(Raw!CC95))+ABS(LOG10(MIN(Raw!CC$3:$CC292)))+0.3)/5</f>
        <v>0.32235077221115083</v>
      </c>
      <c r="YF93" s="79">
        <v>-5.9909151616900603E-4</v>
      </c>
      <c r="YG93" s="10" t="s">
        <v>836</v>
      </c>
      <c r="YH93" s="10" t="s">
        <v>837</v>
      </c>
      <c r="YI93" s="10" t="s">
        <v>826</v>
      </c>
      <c r="YJ93" s="10" t="s">
        <v>838</v>
      </c>
      <c r="YK93" s="79"/>
      <c r="YL93" s="79"/>
      <c r="YM93" s="79"/>
      <c r="YN93" s="79"/>
      <c r="YT93">
        <v>2565.1241482559399</v>
      </c>
      <c r="YU93">
        <v>1.62</v>
      </c>
      <c r="YV93" s="79">
        <v>2.3671453938641101E-7</v>
      </c>
      <c r="ZE93">
        <v>4943.1000000000004</v>
      </c>
      <c r="ZF93">
        <v>3.3674556702158902E-2</v>
      </c>
      <c r="ZK93">
        <f t="shared" si="136"/>
        <v>18220</v>
      </c>
      <c r="ZL93" s="81">
        <f t="shared" si="116"/>
        <v>15788.833565692652</v>
      </c>
    </row>
    <row r="94" spans="1:688">
      <c r="A94" s="37">
        <f>Raw!CC95*1000</f>
        <v>410</v>
      </c>
      <c r="B94" s="37">
        <f>Raw!N95</f>
        <v>1.93485211967572</v>
      </c>
      <c r="C94" s="37">
        <f>Raw!O95</f>
        <v>0.144300213379807</v>
      </c>
      <c r="E94" s="37">
        <f>(Raw!C95)/((Raw!CC95*1000)^(1/2))</f>
        <v>61.179269235260485</v>
      </c>
      <c r="F94" s="37">
        <f>Raw!N95</f>
        <v>1.93485211967572</v>
      </c>
      <c r="G94" s="37">
        <f>Raw!O95</f>
        <v>0.144300213379807</v>
      </c>
      <c r="I94" s="37">
        <f>(Raw!C95)/((Raw!CC95*1000)^(1/3))</f>
        <v>166.75092868363825</v>
      </c>
      <c r="J94" s="37">
        <f>Raw!N95</f>
        <v>1.93485211967572</v>
      </c>
      <c r="K94" s="37">
        <f>Raw!O95</f>
        <v>0.144300213379807</v>
      </c>
      <c r="M94" s="39">
        <f>Raw!CC95*1000</f>
        <v>410</v>
      </c>
      <c r="N94" s="39">
        <f>1/(Raw!R95)</f>
        <v>2.3676300578034684</v>
      </c>
      <c r="O94" s="39">
        <f>IF(1/(Raw!R95-Raw!S95)-1/(Raw!R95+Raw!S95)&gt;0,1/(Raw!R95-Raw!S95)-1/(Raw!R95+Raw!S95),2)</f>
        <v>1.9959496924278675E-2</v>
      </c>
      <c r="Q94" s="39">
        <f>(Raw!C95)/((Raw!CC95*1000)^(1/2))</f>
        <v>61.179269235260485</v>
      </c>
      <c r="R94" s="39">
        <f>1/(Raw!R95)</f>
        <v>2.3676300578034684</v>
      </c>
      <c r="S94" s="39">
        <f>IF(1/(Raw!R95-Raw!S95)-1/(Raw!R95+Raw!S95)&gt;0,1/(Raw!R95-Raw!S95)-1/(Raw!R95+Raw!S95),2)</f>
        <v>1.9959496924278675E-2</v>
      </c>
      <c r="U94" s="39">
        <f>(Raw!C95)/((Raw!CC95*1000)^(1/3))</f>
        <v>166.75092868363825</v>
      </c>
      <c r="V94" s="39">
        <f>1/(Raw!R95)</f>
        <v>2.3676300578034684</v>
      </c>
      <c r="W94" s="39">
        <f>IF(1/(Raw!R95-Raw!S95)-1/(Raw!R95+Raw!S95)&gt;0,1/(Raw!R95-Raw!S95)-1/(Raw!R95+Raw!S95),2)</f>
        <v>1.9959496924278675E-2</v>
      </c>
      <c r="Y94" s="41">
        <f>Raw!CC95*1000</f>
        <v>410</v>
      </c>
      <c r="Z94" s="41">
        <f>1/(Raw!AB95)</f>
        <v>2.2260869565217392</v>
      </c>
      <c r="AA94" s="41">
        <f>IF(1/(Raw!AB95-Raw!AC95)-1/(Raw!AB95+Raw!AC95)&gt;0,1/(Raw!AB95-Raw!AC95)-1/(Raw!AB95+Raw!AC95),5)</f>
        <v>0.59395674304630131</v>
      </c>
      <c r="AC94" s="41">
        <f>(Raw!C95)/((Raw!CC95*1000)^(1/2))</f>
        <v>61.179269235260485</v>
      </c>
      <c r="AD94" s="41">
        <f>1/(Raw!AB95)</f>
        <v>2.2260869565217392</v>
      </c>
      <c r="AE94" s="41">
        <f>IF(1/(Raw!AB95-Raw!AC95)-1/(Raw!AB95+Raw!AC95)&gt;0,1/(Raw!AB95-Raw!AC95)-1/(Raw!AB95+Raw!AC95),5)</f>
        <v>0.59395674304630131</v>
      </c>
      <c r="AG94" s="41">
        <f>(Raw!C95)/((Raw!CC95*1000)^(1/3))</f>
        <v>166.75092868363825</v>
      </c>
      <c r="AH94" s="41">
        <f>1/(Raw!AB95)</f>
        <v>2.2260869565217392</v>
      </c>
      <c r="AI94" s="41">
        <f>IF(1/(Raw!AB95-Raw!AC95)-1/(Raw!AB95+Raw!AC95)&gt;0,1/(Raw!AB95-Raw!AC95)-1/(Raw!AB95+Raw!AC95),5)</f>
        <v>0.59395674304630131</v>
      </c>
      <c r="AK94" s="43">
        <f>Raw!CC95*1000</f>
        <v>410</v>
      </c>
      <c r="AL94" s="43">
        <f>Raw!BL95</f>
        <v>35.039562793180203</v>
      </c>
      <c r="AM94" s="43">
        <f>Raw!BM95</f>
        <v>21.3520703968276</v>
      </c>
      <c r="AO94" s="43">
        <f>(Raw!C95)/((Raw!CC95*1000)^(1/2))</f>
        <v>61.179269235260485</v>
      </c>
      <c r="AP94" s="43">
        <f>Raw!BL95</f>
        <v>35.039562793180203</v>
      </c>
      <c r="AQ94" s="43">
        <f>Raw!BM95</f>
        <v>21.3520703968276</v>
      </c>
      <c r="AS94" s="43">
        <f>(Raw!C95)/((Raw!CC95*1000)^(1/3))</f>
        <v>166.75092868363825</v>
      </c>
      <c r="AT94" s="43">
        <f>Raw!BL95</f>
        <v>35.039562793180203</v>
      </c>
      <c r="AU94" s="43">
        <f>Raw!BM95</f>
        <v>21.3520703968276</v>
      </c>
      <c r="AW94" s="21">
        <f>Raw!CC95*1000</f>
        <v>410</v>
      </c>
      <c r="AX94" s="21">
        <f>Raw!BN95</f>
        <v>9.4157035819767199</v>
      </c>
      <c r="AY94" s="21">
        <f>Raw!BO95</f>
        <v>0.41702407387646301</v>
      </c>
      <c r="BA94" s="21">
        <f>(Raw!C95)/((Raw!CC95*1000)^(1/2))</f>
        <v>61.179269235260485</v>
      </c>
      <c r="BB94" s="21">
        <f>Raw!BN95</f>
        <v>9.4157035819767199</v>
      </c>
      <c r="BC94" s="21">
        <f>Raw!BO95</f>
        <v>0.41702407387646301</v>
      </c>
      <c r="BE94" s="21">
        <f>(Raw!C95)/((Raw!CC95*1000)^(1/3))</f>
        <v>166.75092868363825</v>
      </c>
      <c r="BF94" s="21">
        <f>Raw!BN95</f>
        <v>9.4157035819767199</v>
      </c>
      <c r="BG94" s="21">
        <f>Raw!BO95</f>
        <v>0.41702407387646301</v>
      </c>
      <c r="BI94" s="46">
        <f>Raw!C95</f>
        <v>1238.78578596374</v>
      </c>
      <c r="BJ94" s="46">
        <f>(Raw!C95)/(Raw!CG95)</f>
        <v>0.31345794179244429</v>
      </c>
      <c r="BK94" s="46"/>
      <c r="BM94" s="47">
        <f>Raw!CC95*1000</f>
        <v>410</v>
      </c>
      <c r="BN94" s="47">
        <f>(Raw!C95)/(Raw!CG95)</f>
        <v>0.31345794179244429</v>
      </c>
      <c r="BO94" s="47"/>
      <c r="BQ94" s="46">
        <f>(Raw!C95)/((Raw!CC95*1000)^(1/2))</f>
        <v>61.179269235260485</v>
      </c>
      <c r="BR94" s="47">
        <f>(Raw!C95)/(Raw!CG95)</f>
        <v>0.31345794179244429</v>
      </c>
      <c r="BS94" s="47"/>
      <c r="BU94" s="49">
        <f>(Raw!C95)/((Raw!CC95*1000)^(1/3))</f>
        <v>166.75092868363825</v>
      </c>
      <c r="BV94" s="49">
        <f>(Raw!C95)/(Raw!CG95)</f>
        <v>0.31345794179244429</v>
      </c>
      <c r="BW94" s="49"/>
      <c r="BY94" s="51">
        <f>Raw!C95</f>
        <v>1238.78578596374</v>
      </c>
      <c r="BZ94" s="51">
        <f>Raw!BS95</f>
        <v>0.33300000000000002</v>
      </c>
      <c r="CA94" s="51"/>
      <c r="CG94" s="55"/>
      <c r="CH94" s="55" t="e">
        <f t="shared" si="137"/>
        <v>#N/A</v>
      </c>
      <c r="CI94" s="55" t="e">
        <f>CI3</f>
        <v>#N/A</v>
      </c>
      <c r="CK94" s="55"/>
      <c r="CL94" s="55" t="e">
        <f t="shared" si="138"/>
        <v>#N/A</v>
      </c>
      <c r="CM94" s="55" t="e">
        <f>CM3</f>
        <v>#N/A</v>
      </c>
      <c r="CO94" s="57"/>
      <c r="CP94" s="57" t="e">
        <f t="shared" si="139"/>
        <v>#N/A</v>
      </c>
      <c r="CQ94" s="57" t="e">
        <f>CQ3</f>
        <v>#N/A</v>
      </c>
      <c r="CS94" s="57"/>
      <c r="CT94" s="57" t="e">
        <f t="shared" si="140"/>
        <v>#N/A</v>
      </c>
      <c r="CU94" s="57" t="e">
        <f>CU3</f>
        <v>#N/A</v>
      </c>
      <c r="CW94" s="57"/>
      <c r="CX94" s="57" t="e">
        <f t="shared" si="141"/>
        <v>#N/A</v>
      </c>
      <c r="CY94" s="57" t="e">
        <f>CY3</f>
        <v>#N/A</v>
      </c>
      <c r="DA94" s="57"/>
      <c r="DB94" s="57" t="e">
        <f t="shared" si="142"/>
        <v>#N/A</v>
      </c>
      <c r="DC94" s="57" t="e">
        <f>DC3</f>
        <v>#N/A</v>
      </c>
      <c r="DE94" s="57"/>
      <c r="DF94" s="57" t="e">
        <f t="shared" si="143"/>
        <v>#N/A</v>
      </c>
      <c r="DG94" s="57" t="e">
        <f>DG3</f>
        <v>#N/A</v>
      </c>
      <c r="DI94" s="59">
        <f t="shared" si="117"/>
        <v>13810</v>
      </c>
      <c r="DJ94" s="59">
        <f t="shared" si="99"/>
        <v>10.560918751545167</v>
      </c>
      <c r="DL94" s="25">
        <f t="shared" si="118"/>
        <v>13810</v>
      </c>
      <c r="DM94" s="25">
        <f t="shared" si="100"/>
        <v>11.876192217763819</v>
      </c>
      <c r="DO94" s="39">
        <f t="shared" si="101"/>
        <v>410</v>
      </c>
      <c r="DP94" s="39">
        <f t="shared" si="102"/>
        <v>2.3676300578034684</v>
      </c>
      <c r="DQ94" s="39">
        <f t="shared" si="103"/>
        <v>1.9959496924278675E-2</v>
      </c>
      <c r="DS94" s="39">
        <f t="shared" si="104"/>
        <v>61.179269235260485</v>
      </c>
      <c r="DT94" s="39">
        <f t="shared" si="105"/>
        <v>2.3676300578034684</v>
      </c>
      <c r="DU94" s="39">
        <f t="shared" si="106"/>
        <v>1.9959496924278675E-2</v>
      </c>
      <c r="DW94" s="39">
        <f t="shared" si="107"/>
        <v>166.75092868363825</v>
      </c>
      <c r="DX94" s="39">
        <f t="shared" si="108"/>
        <v>2.3676300578034684</v>
      </c>
      <c r="DY94" s="39">
        <f t="shared" si="109"/>
        <v>1.9959496924278675E-2</v>
      </c>
      <c r="EA94" s="61">
        <f>Raw!N95</f>
        <v>1.93485211967572</v>
      </c>
      <c r="EB94" s="61">
        <f>Raw!O95</f>
        <v>0.144300213379807</v>
      </c>
      <c r="EC94" s="61">
        <f>1/Raw!R95</f>
        <v>2.3676300578034684</v>
      </c>
      <c r="ED94" s="61">
        <f>1/(Raw!R95-Raw!S95)-1/(Raw!R95+Raw!S95)</f>
        <v>1.9959496924278675E-2</v>
      </c>
      <c r="EF94" s="62">
        <f>Raw!N95</f>
        <v>1.93485211967572</v>
      </c>
      <c r="EG94" s="61">
        <f>Raw!O95</f>
        <v>0.144300213379807</v>
      </c>
      <c r="EH94" s="61">
        <f>1/Raw!AB95</f>
        <v>2.2260869565217392</v>
      </c>
      <c r="EI94" s="61">
        <f>1/(Raw!AB95-Raw!AC95)-1/(Raw!AB95+Raw!AC95)</f>
        <v>0.59395674304630131</v>
      </c>
      <c r="EK94" s="37">
        <f>Raw!CB95</f>
        <v>-17.8127</v>
      </c>
      <c r="EL94" s="72">
        <f>(Raw!C95)/(Raw!CG95)</f>
        <v>0.31345794179244429</v>
      </c>
      <c r="EN94" s="37">
        <f>Raw!BS95</f>
        <v>0.33300000000000002</v>
      </c>
      <c r="EO94" s="72">
        <f>(Raw!C95)/(Raw!CG95)</f>
        <v>0.31345794179244429</v>
      </c>
      <c r="EQ94" s="64">
        <f>(Raw!C95)/((Raw!CC95*1000)^(1/3))</f>
        <v>166.75092868363825</v>
      </c>
      <c r="ER94" s="64">
        <f>Raw!BZ95</f>
        <v>396.73469388485</v>
      </c>
      <c r="ET94" s="64">
        <f>Raw!BN95</f>
        <v>9.4157035819767199</v>
      </c>
      <c r="EU94" s="64">
        <f>Raw!BZ95</f>
        <v>396.73469388485</v>
      </c>
      <c r="EW94" s="66">
        <f>Raw!AI95</f>
        <v>3.3716170410705602E-4</v>
      </c>
      <c r="EX94" s="66">
        <f>Raw!BZ95</f>
        <v>396.73469388485</v>
      </c>
      <c r="EZ94" s="73">
        <f>Raw!AI95</f>
        <v>3.3716170410705602E-4</v>
      </c>
      <c r="FA94" s="66">
        <f>Raw!F95</f>
        <v>0.123695931153082</v>
      </c>
      <c r="FB94" s="66">
        <f>Raw!G95</f>
        <v>7.5281182277128298E-3</v>
      </c>
      <c r="FD94" s="66">
        <f>(Raw!C95)/((Raw!CC95*1000)^(1/3))</f>
        <v>166.75092868363825</v>
      </c>
      <c r="FE94" s="66">
        <f>(Raw!BZ95)*(Raw!AI95)</f>
        <v>0.13376374546860725</v>
      </c>
      <c r="FG94" s="59">
        <f>Raw!CJ95</f>
        <v>142.632986808227</v>
      </c>
      <c r="FH94" s="59" t="e">
        <f>Raw!BR95</f>
        <v>#REF!</v>
      </c>
      <c r="FJ94" s="25">
        <f>Raw!CB95</f>
        <v>-17.8127</v>
      </c>
      <c r="FK94" s="25" t="e">
        <f>(Raw!BR95)-(Raw!CJ95)</f>
        <v>#REF!</v>
      </c>
      <c r="FM94" s="68" t="str">
        <f t="shared" si="119"/>
        <v xml:space="preserve"> </v>
      </c>
      <c r="FN94" s="68">
        <f>(Raw!C95)/((Raw!CC95*1000)^(1/3))</f>
        <v>166.75092868363825</v>
      </c>
      <c r="FO94" s="68">
        <f>(10^($FM$2*Raw!CB95))*(Raw!D95)</f>
        <v>0.1021632829412174</v>
      </c>
      <c r="FP94" s="68">
        <f>(10^($FM$2*Raw!CB95))*(Raw!E95)</f>
        <v>5.1831705019724271E-3</v>
      </c>
      <c r="FR94" s="68" t="str">
        <f t="shared" si="120"/>
        <v xml:space="preserve"> </v>
      </c>
      <c r="FS94" s="74">
        <f>(Raw!C95)/((Raw!CC95*1000)^(1/3))</f>
        <v>166.75092868363825</v>
      </c>
      <c r="FT94" s="68">
        <f>(10^($FR$2*Raw!CB95))*(Raw!F95)</f>
        <v>0.17054101962719792</v>
      </c>
      <c r="FU94" s="68">
        <f>(10^($FR$2*Raw!CB95))*(Raw!G95)</f>
        <v>1.0379104198984411E-2</v>
      </c>
      <c r="FW94" s="68" t="str">
        <f t="shared" si="121"/>
        <v xml:space="preserve"> </v>
      </c>
      <c r="FX94" s="74">
        <f>(Raw!C95)/((Raw!CC95*1000)^(1/3))</f>
        <v>166.75092868363825</v>
      </c>
      <c r="FY94" s="74">
        <f>(10^($FW$2*Raw!CB95))*(Raw!BJ95)</f>
        <v>0.11065782630426567</v>
      </c>
      <c r="FZ94" s="74">
        <f>(10^($FW$2*Raw!CB95))*(Raw!BK95)</f>
        <v>9.6437824371153648E-3</v>
      </c>
      <c r="GB94" s="68" t="str">
        <f t="shared" si="122"/>
        <v xml:space="preserve"> </v>
      </c>
      <c r="GC94" s="74">
        <f>IF(  ( (10^($FR$2*Raw!CB95))*(Raw!BM95) )/( (10^($FR$2*Raw!CB95))*(Raw!BL95))&lt;0.9,(Raw!C95)/((Raw!CC95*1000)^(1/3)) )</f>
        <v>166.75092868363825</v>
      </c>
      <c r="GD94" s="74">
        <f>IF(  ( (10^($FR$2*Raw!CB95))*(Raw!BM95) )/( (10^($FR$2*Raw!CB95))*(Raw!BL95))&lt;0.9, (10^($GB$2*Raw!CB95))*(Raw!BL95) )</f>
        <v>42.12478541858821</v>
      </c>
      <c r="GE94" s="74">
        <f>IF( ( (10^($FR$2*Raw!CB95))*(Raw!BM95) )/( (10^($FR$2*Raw!CB95))*(Raw!BL95))&lt;0.9, (10^($FR$2*Raw!CB95))*(Raw!BM95) )</f>
        <v>29.438347912351343</v>
      </c>
      <c r="GG94" s="68" t="str">
        <f t="shared" si="123"/>
        <v xml:space="preserve"> </v>
      </c>
      <c r="GH94" s="74">
        <f>IF( ( (10^($GG$2*Raw!CB95))*(Raw!BO95) )/( (10^($GG$2*Raw!CB95))*(Raw!BN95))&lt;0.5,(Raw!C95)/((Raw!CC95*1000)^(1/3)))</f>
        <v>166.75092868363825</v>
      </c>
      <c r="GI94" s="74">
        <f>IF( ( (10^($GG$2*Raw!CB95))*(Raw!BO95) )/( (10^($GG$2*Raw!CB95))*(Raw!BN95))&lt;0.5,(10^($GG$2*Raw!CB95))*(Raw!BN95))</f>
        <v>12.572808852608672</v>
      </c>
      <c r="GJ94" s="74">
        <f>IF( ( (10^($GG$2*Raw!CB95))*(Raw!BO95) )/( (10^($GG$2*Raw!CB95))*(Raw!BN95))&lt;0.5,(10^($GG$2*Raw!CB95))*(Raw!BO95))</f>
        <v>0.5568531254341148</v>
      </c>
      <c r="GL94">
        <f>(Raw!C95)/((Raw!CC95*1000)^(1/3))</f>
        <v>166.75092868363825</v>
      </c>
      <c r="GM94" s="75">
        <f>Raw!U95</f>
        <v>0.43212890625</v>
      </c>
      <c r="GN94" s="75">
        <f>(LOG(Raw!CC95)+5)/25</f>
        <v>0.18451135426878942</v>
      </c>
      <c r="GO94">
        <f>(Raw!C95)/((Raw!CC95*1000)^(1/3))</f>
        <v>166.75092868363825</v>
      </c>
      <c r="GP94" s="75">
        <f>Raw!W95</f>
        <v>0.50537109375</v>
      </c>
      <c r="GR94">
        <f>(Raw!C95)/((Raw!CC95*1000)^(1/3))</f>
        <v>166.75092868363825</v>
      </c>
      <c r="GS94" s="75">
        <f>Raw!AE95</f>
        <v>1.796875</v>
      </c>
      <c r="GU94">
        <f>(Raw!C95)/((Raw!CC95*1000)^(1/3))</f>
        <v>166.75092868363825</v>
      </c>
      <c r="GV94" s="75">
        <f>Raw!AG95</f>
        <v>1.9140625</v>
      </c>
      <c r="GX94">
        <f>(Raw!C95)/((Raw!CC95*1000)^(1/3))</f>
        <v>166.75092868363825</v>
      </c>
      <c r="GY94">
        <f>Raw!BQ95</f>
        <v>2.4500000000000002</v>
      </c>
      <c r="HA94">
        <f>Raw!C95</f>
        <v>1238.78578596374</v>
      </c>
      <c r="HB94" s="75">
        <f>Raw!U95</f>
        <v>0.43212890625</v>
      </c>
      <c r="HC94" s="4"/>
      <c r="HD94">
        <f>Raw!C95</f>
        <v>1238.78578596374</v>
      </c>
      <c r="HE94" s="75">
        <f>Raw!W95</f>
        <v>0.50537109375</v>
      </c>
      <c r="HG94">
        <f>Raw!C95</f>
        <v>1238.78578596374</v>
      </c>
      <c r="HH94" s="75">
        <f>Raw!AE95</f>
        <v>1.796875</v>
      </c>
      <c r="HJ94">
        <f>Raw!C95</f>
        <v>1238.78578596374</v>
      </c>
      <c r="HK94" s="75">
        <f>Raw!AG95</f>
        <v>1.9140625</v>
      </c>
      <c r="HM94">
        <f>Raw!C95</f>
        <v>1238.78578596374</v>
      </c>
      <c r="HN94">
        <f>Raw!BQ95</f>
        <v>2.4500000000000002</v>
      </c>
      <c r="HP94">
        <f>Raw!CC95*1000</f>
        <v>410</v>
      </c>
      <c r="HQ94">
        <f>Raw!N95</f>
        <v>1.93485211967572</v>
      </c>
      <c r="HR94">
        <f>MIN(ABS(Raw!CB95)/100,0.3)</f>
        <v>0.17812700000000001</v>
      </c>
      <c r="HS94" t="str">
        <f>IF( Raw!CB95&gt;0,"@rgb(255,0,0)","@rgb(0,128,255)" )</f>
        <v>@rgb(0,128,255)</v>
      </c>
      <c r="HU94" t="str">
        <f t="shared" si="124"/>
        <v xml:space="preserve"> </v>
      </c>
      <c r="HV94" t="b">
        <f>IF(Raw!CC95&gt;7,(Raw!C95)/((Raw!CC95*1000)^(1/3)))</f>
        <v>0</v>
      </c>
      <c r="HW94" t="b">
        <f>IF(Raw!CC95&gt;7,(10^($FM$2*Raw!CB95))*(Raw!D95))</f>
        <v>0</v>
      </c>
      <c r="HX94" t="b">
        <f>IF(Raw!CC95&gt;7,(10^($HU$2*Raw!CB95))*(Raw!E95))</f>
        <v>0</v>
      </c>
      <c r="IA94" t="b">
        <f>IF(Raw!CC95&gt;7,(Raw!C95)/((Raw!CC95*1000)^(1/3)))</f>
        <v>0</v>
      </c>
      <c r="IB94" t="b">
        <f>IF(Raw!CC95&gt;7,(10^($HZ$2*Raw!CB95))*(Raw!F95))</f>
        <v>0</v>
      </c>
      <c r="IC94" t="b">
        <f>IF(Raw!CC95&gt;7,(10^($HZ$2*Raw!CB95))*(Raw!G95))</f>
        <v>0</v>
      </c>
      <c r="IF94" t="b">
        <f>IF(Raw!CC95&gt;7,(Raw!C95)/((Raw!CC95*1000)^(1/3)))</f>
        <v>0</v>
      </c>
      <c r="IG94" t="b">
        <f>IF(Raw!CC95&gt;7,(10^($IE$2*Raw!CB95))*(Raw!BJ95))</f>
        <v>0</v>
      </c>
      <c r="IH94" t="b">
        <f>IF(Raw!CC95&gt;7,(10^($IE$2*Raw!CB95))*(Raw!BK95))</f>
        <v>0</v>
      </c>
      <c r="IJ94" t="str">
        <f t="shared" si="125"/>
        <v xml:space="preserve"> </v>
      </c>
      <c r="IK94" t="b">
        <f>IF(Raw!CC95&gt;7,(Raw!C95)/((Raw!CC95*1000)^(1/3)))</f>
        <v>0</v>
      </c>
      <c r="IL94" t="b">
        <f>IF(Raw!CC95&gt;7,(10^($IJ$2*Raw!CB95))*(Raw!BL95))</f>
        <v>0</v>
      </c>
      <c r="IM94" t="b">
        <f>IF(Raw!CC95&gt;7,(10^($IJ$2*Raw!CB95))*(Raw!BM95))</f>
        <v>0</v>
      </c>
      <c r="IO94" t="str">
        <f t="shared" si="126"/>
        <v xml:space="preserve"> </v>
      </c>
      <c r="IP94" t="b">
        <f>IF(Raw!CC95&gt;7,(Raw!C95)/((Raw!CC95*1000)^(1/3)))</f>
        <v>0</v>
      </c>
      <c r="IQ94" t="b">
        <f>IF(Raw!CC95&gt;7,(10^($IO$2*Raw!CB95))*(Raw!BN95))</f>
        <v>0</v>
      </c>
      <c r="IR94" t="b">
        <f>IF(Raw!CC95&gt;7,(10^($IO$2*Raw!CB95))*(Raw!BO95))</f>
        <v>0</v>
      </c>
      <c r="IT94" s="68" t="str">
        <f t="shared" si="127"/>
        <v xml:space="preserve"> </v>
      </c>
      <c r="IU94" s="68">
        <f>IF(Raw!CC95&lt;3.5,(Raw!C95)/((Raw!CC95*1000)^(1/3)))</f>
        <v>166.75092868363825</v>
      </c>
      <c r="IV94" s="68">
        <f>IF(Raw!CC95&lt;3.5,(10^($IT$2*Raw!CB95))*(Raw!D95))</f>
        <v>0.10120405622006712</v>
      </c>
      <c r="IW94" s="68">
        <f>IF(Raw!CC95&lt;3.5,(10^($IT$2*Raw!CB95))*(Raw!E95))</f>
        <v>5.1345049197531224E-3</v>
      </c>
      <c r="IY94" s="68" t="str">
        <f t="shared" si="128"/>
        <v xml:space="preserve"> </v>
      </c>
      <c r="IZ94" s="74">
        <f>IF(Raw!CC95&lt;3.5,(Raw!C95)/((Raw!CC95*1000)^(1/3)))</f>
        <v>166.75092868363825</v>
      </c>
      <c r="JA94" s="68">
        <f>IF(Raw!CC95&lt;3.5,(10^($IY$2*Raw!CB95))*(Raw!F95))</f>
        <v>0.16859368342621284</v>
      </c>
      <c r="JB94" s="68">
        <f>IF(Raw!CC95&lt;3.5,(10^($IY$2*Raw!CB95))*(Raw!G95))</f>
        <v>1.0260589571918964E-2</v>
      </c>
      <c r="JD94" s="68" t="str">
        <f t="shared" si="129"/>
        <v xml:space="preserve"> </v>
      </c>
      <c r="JE94" s="74">
        <f>IF(Raw!CC95&lt;3.5,(Raw!C95)/((Raw!CC95*1000)^(1/3)))</f>
        <v>166.75092868363825</v>
      </c>
      <c r="JF94" s="74">
        <f>IF(Raw!CC95&lt;3.5,(10^($JD$2*Raw!CB95))*(Raw!BJ95))</f>
        <v>0.11406792277736288</v>
      </c>
      <c r="JG94" s="74">
        <f>IF(Raw!CC95&lt;3.5,(10^($JD$2*Raw!CB95))*(Raw!BK95))</f>
        <v>9.9409708925048603E-3</v>
      </c>
      <c r="JI94" s="68" t="str">
        <f t="shared" si="130"/>
        <v xml:space="preserve"> </v>
      </c>
      <c r="JJ94" s="74">
        <f>IF( AND( Raw!CC95&lt;3.5, ( (10^($JI$2*Raw!CB95))*(Raw!BM95) )/( (10^($JI$2*Raw!CB95))*(Raw!BL95))&lt;0.9 ),(Raw!C95)/((Raw!CC95*1000)^(1/3)) )</f>
        <v>166.75092868363825</v>
      </c>
      <c r="JK94" s="74">
        <f>IF( AND( Raw!CC95&lt;3.5, ( (10^($JI$2*Raw!CB95))*(Raw!BM95) )/( (10^($JI$2*Raw!CB95))*(Raw!BL95))&lt;0.9 ), (10^($JI$2*Raw!CB95))*(Raw!BL95) )</f>
        <v>38.175718676631533</v>
      </c>
      <c r="JL94" s="74">
        <f>IF( AND( Raw!CC95&lt;3.5, ( (10^($JI$2*Raw!CB95))*(Raw!BM95) )/( (10^($JI$2*Raw!CB95))*(Raw!BL95))&lt;0.9 ), (10^($JI$2*Raw!CB95))*(Raw!BM95) )</f>
        <v>23.263150783136272</v>
      </c>
      <c r="JN94" s="68" t="str">
        <f t="shared" si="131"/>
        <v xml:space="preserve"> </v>
      </c>
      <c r="JO94" s="74">
        <f>IF( AND( Raw!CC95&lt;3.5, ( (10^($JN$2*Raw!CB95))*(Raw!BO95) )/( (10^($JN$2*Raw!CB95))*(Raw!BN95))&lt;0.5 ),(Raw!C95)/((Raw!CC95*1000)^(1/3)))</f>
        <v>166.75092868363825</v>
      </c>
      <c r="JP94" s="74">
        <f>IF( AND( Raw!CC95&lt;3.5, ( (10^($JN$2*Raw!CB95))*(Raw!BO95) )/( (10^($JN$2*Raw!CB95))*(Raw!BN95))&lt;0.5 ),(10^($JN$2*Raw!CB95))*(Raw!BN95))</f>
        <v>9.749752090554308</v>
      </c>
      <c r="JQ94" s="74">
        <f>IF( AND( Raw!CC95&lt;3.5, ( (10^($JN$2*Raw!CB95))*(Raw!BO95) )/( (10^($JN$2*Raw!CB95))*(Raw!BN95))&lt;0.5 ),(10^($JN$2*Raw!CB95))*(Raw!BO95))</f>
        <v>0.43181917322368951</v>
      </c>
      <c r="KQ94">
        <f>Raw!CC95*1000</f>
        <v>410</v>
      </c>
      <c r="KR94">
        <f>Raw!N95</f>
        <v>1.93485211967572</v>
      </c>
      <c r="KS94">
        <f>(1/ABS(Raw!BL95))*2</f>
        <v>5.7078337757948933E-2</v>
      </c>
      <c r="KU94">
        <f>Raw!CC95*1000</f>
        <v>410</v>
      </c>
      <c r="KV94">
        <f>Raw!N95</f>
        <v>1.93485211967572</v>
      </c>
      <c r="KW94">
        <f>MIN(1/ABS(Raw!BN95)/2,0.8)</f>
        <v>5.3102776191583413E-2</v>
      </c>
      <c r="KY94">
        <f>Raw!CC95*1000</f>
        <v>410</v>
      </c>
      <c r="KZ94">
        <f>Raw!CP95</f>
        <v>1.8308134998763199</v>
      </c>
      <c r="LA94">
        <f t="shared" si="110"/>
        <v>1.93485211967572</v>
      </c>
      <c r="PR94" s="76"/>
      <c r="QD94" s="76"/>
      <c r="QP94" s="76"/>
      <c r="RB94" s="76"/>
      <c r="RN94" s="76"/>
      <c r="RZ94" s="76"/>
      <c r="SL94" s="76"/>
      <c r="SX94" s="76"/>
      <c r="TJ94" s="76"/>
      <c r="TV94" s="76"/>
      <c r="UF94">
        <f>IF(Raw!CC95&lt;3.5,Raw!C95)</f>
        <v>1238.78578596374</v>
      </c>
      <c r="UK94" t="b">
        <f>IF(Raw!CC95&gt;7,Raw!C95)</f>
        <v>0</v>
      </c>
      <c r="UP94">
        <f>Raw!C95</f>
        <v>1238.78578596374</v>
      </c>
      <c r="UU94" t="str">
        <f t="shared" si="144"/>
        <v xml:space="preserve"> </v>
      </c>
      <c r="UV94">
        <f>IF(AND(Raw!BL95&lt;$UU$3,Raw!BL95&gt;$UU$4),(Raw!C95)/((Raw!CC95*1000)^(1/3)))</f>
        <v>166.75092868363825</v>
      </c>
      <c r="UW94">
        <f>IF(AND(Raw!BL95&lt;$UU$3,Raw!BL95&gt;$UU$4),(10^($UU$2*Raw!CB95))*(Raw!D95))</f>
        <v>0.1021632829412174</v>
      </c>
      <c r="UX94">
        <f>IF(AND(Raw!BL95&lt;$UU$3,Raw!BL95&gt;$UU$4),(10^($FM$2*Raw!CB95))*(Raw!E95))</f>
        <v>5.1831705019724271E-3</v>
      </c>
      <c r="UZ94">
        <f>Raw!C95</f>
        <v>1238.78578596374</v>
      </c>
      <c r="VA94">
        <f>((LOG10(Raw!CC96))+ABS(LOG10(MIN(Raw!CC$3:$CC293)))+0.3)/5</f>
        <v>0.41343117321643608</v>
      </c>
      <c r="VB94">
        <f>Raw!BQ95</f>
        <v>2.4500000000000002</v>
      </c>
      <c r="VE94">
        <f>(Raw!C95)/((Raw!CC95)^(1/2))</f>
        <v>1934.6583636809082</v>
      </c>
      <c r="VF94">
        <f>((LOG10(Raw!CC96))+ABS(LOG10(MIN(Raw!CC$3:$CC293)))+0.3)/5</f>
        <v>0.41343117321643608</v>
      </c>
      <c r="VG94">
        <f>Raw!BQ95</f>
        <v>2.4500000000000002</v>
      </c>
      <c r="VK94">
        <f>(Raw!C95)/((Raw!CC95)^(1/2))</f>
        <v>1934.6583636809082</v>
      </c>
      <c r="VL94">
        <f>Raw!BZ95</f>
        <v>396.73469388485</v>
      </c>
      <c r="VM94">
        <f>MIN(Raw!BL96/150,0.6)</f>
        <v>0.6</v>
      </c>
      <c r="VO94">
        <f>(Raw!C95)/((Raw!CC95)^(1/2))</f>
        <v>1934.6583636809082</v>
      </c>
      <c r="VP94">
        <f>Raw!BZ95</f>
        <v>396.73469388485</v>
      </c>
      <c r="VQ94">
        <f>MIN(Raw!BN96/50,0.6)</f>
        <v>0.6</v>
      </c>
      <c r="VS94">
        <f>(Raw!C95)/((Raw!CC95)^(1/2))</f>
        <v>1934.6583636809082</v>
      </c>
      <c r="VT94">
        <f>Raw!BZ95</f>
        <v>396.73469388485</v>
      </c>
      <c r="VU94">
        <f>(LOG10(Raw!AS96)-LOG10(MIN(Raw!AS$3:AS$200)) + 0.1)/10</f>
        <v>0.34926718634527737</v>
      </c>
      <c r="VW94">
        <f>Raw!CB95</f>
        <v>-17.8127</v>
      </c>
      <c r="VX94" t="e">
        <f>IF(ABS((Raw!BR95)-(Raw!CJ95))=343.0818,16.89,ABS((Raw!BR95)-(Raw!CJ95)))</f>
        <v>#REF!</v>
      </c>
      <c r="VY94">
        <f>(LOG10(Raw!C96)-LOG10(MIN(Raw!C$3:C$200)))/2</f>
        <v>0.27440257652170952</v>
      </c>
      <c r="WN94">
        <f t="shared" si="132"/>
        <v>18400</v>
      </c>
      <c r="WO94">
        <f t="shared" si="111"/>
        <v>0.51484580387561185</v>
      </c>
      <c r="WQ94">
        <f>Raw!BP95</f>
        <v>0.39500000000000002</v>
      </c>
      <c r="WR94">
        <f>Raw!BZ95</f>
        <v>396.73469388485</v>
      </c>
      <c r="WT94">
        <f>Raw!N95</f>
        <v>1.93485211967572</v>
      </c>
      <c r="WU94">
        <f>Raw!CP95</f>
        <v>1.8308134998763199</v>
      </c>
      <c r="WV94">
        <f t="shared" si="112"/>
        <v>-0.1040386197994001</v>
      </c>
      <c r="WX94">
        <f>Raw!C95</f>
        <v>1238.78578596374</v>
      </c>
      <c r="WY94">
        <f>Raw!BP95</f>
        <v>0.39500000000000002</v>
      </c>
      <c r="WZ94">
        <f>((LOG10(Raw!CC96))+ABS(LOG10(MIN(Raw!CC$3:$CC293)))+0.3)/5</f>
        <v>0.41343117321643608</v>
      </c>
      <c r="XD94">
        <f t="shared" si="133"/>
        <v>18400</v>
      </c>
      <c r="XE94">
        <f t="shared" si="113"/>
        <v>5.9010000173228973E-2</v>
      </c>
      <c r="XG94">
        <f>(Raw!C95)/((Raw!CC95)^(1/2))</f>
        <v>1934.6583636809082</v>
      </c>
      <c r="XH94">
        <f>Raw!BP95</f>
        <v>0.39500000000000002</v>
      </c>
      <c r="XL94">
        <f t="shared" si="134"/>
        <v>18400</v>
      </c>
      <c r="XM94">
        <f t="shared" si="114"/>
        <v>0.30911639125905088</v>
      </c>
      <c r="XR94">
        <f>Raw!CB95</f>
        <v>-17.8127</v>
      </c>
      <c r="XS94" t="e">
        <f>IF(ABS((Raw!BR95)-(Raw!CJ95))=343.0818,16.89,(Raw!BR95)-(Raw!CJ95))</f>
        <v>#REF!</v>
      </c>
      <c r="XT94">
        <f>(LOG10(Raw!C96)-LOG10(MIN(Raw!C$3:C$200)))/2</f>
        <v>0.27440257652170952</v>
      </c>
      <c r="XW94">
        <f t="shared" si="135"/>
        <v>18400</v>
      </c>
      <c r="XX94">
        <f t="shared" si="115"/>
        <v>1.2214566863370124</v>
      </c>
      <c r="YC94">
        <v>1238.78578596374</v>
      </c>
      <c r="YD94">
        <f>Raw!CC95</f>
        <v>0.41</v>
      </c>
      <c r="YE94">
        <f>((LOG10(Raw!CC96))+ABS(LOG10(MIN(Raw!CC$3:$CC293)))+0.3)/5</f>
        <v>0.41343117321643608</v>
      </c>
      <c r="YF94">
        <v>4.2895562403623801E-3</v>
      </c>
      <c r="YG94">
        <v>1.5514888022143999E-3</v>
      </c>
      <c r="YH94">
        <v>5.9114471548713497E-4</v>
      </c>
      <c r="YI94">
        <v>2.181781128114E-4</v>
      </c>
      <c r="YJ94" s="10" t="s">
        <v>839</v>
      </c>
      <c r="YT94">
        <v>1238.78578596374</v>
      </c>
      <c r="YU94">
        <v>0.41</v>
      </c>
      <c r="YV94" s="79">
        <v>2.8637603689396998E-7</v>
      </c>
      <c r="ZE94">
        <v>4386.5732778741303</v>
      </c>
      <c r="ZF94">
        <v>0.18723000692317099</v>
      </c>
      <c r="ZK94">
        <f t="shared" si="136"/>
        <v>18420</v>
      </c>
      <c r="ZL94" s="81">
        <f t="shared" si="116"/>
        <v>15845.635541836989</v>
      </c>
    </row>
    <row r="95" spans="1:688">
      <c r="A95" s="37">
        <f>Raw!CC96*1000</f>
        <v>1170</v>
      </c>
      <c r="B95" s="37">
        <f>Raw!N96</f>
        <v>5.1151764092566596</v>
      </c>
      <c r="C95" s="37">
        <f>Raw!O96</f>
        <v>0.47482552671721101</v>
      </c>
      <c r="E95" s="37">
        <f>(Raw!C96)/((Raw!CC96*1000)^(1/2))</f>
        <v>33.381910434941695</v>
      </c>
      <c r="F95" s="37">
        <f>Raw!N96</f>
        <v>5.1151764092566596</v>
      </c>
      <c r="G95" s="37">
        <f>Raw!O96</f>
        <v>0.47482552671721101</v>
      </c>
      <c r="I95" s="37">
        <f>(Raw!C96)/((Raw!CC96*1000)^(1/3))</f>
        <v>108.36162219022169</v>
      </c>
      <c r="J95" s="37">
        <f>Raw!N96</f>
        <v>5.1151764092566596</v>
      </c>
      <c r="K95" s="37">
        <f>Raw!O96</f>
        <v>0.47482552671721101</v>
      </c>
      <c r="M95" s="39">
        <f>Raw!CC96*1000</f>
        <v>1170</v>
      </c>
      <c r="N95" s="39">
        <f>1/(Raw!R96)</f>
        <v>6.6064516129032258</v>
      </c>
      <c r="O95" s="39">
        <f>IF(1/(Raw!R96-Raw!S96)-1/(Raw!R96+Raw!S96)&gt;0,1/(Raw!R96-Raw!S96)-1/(Raw!R96+Raw!S96),2)</f>
        <v>1.2668580170327459E-3</v>
      </c>
      <c r="Q95" s="39">
        <f>(Raw!C96)/((Raw!CC96*1000)^(1/2))</f>
        <v>33.381910434941695</v>
      </c>
      <c r="R95" s="39">
        <f>1/(Raw!R96)</f>
        <v>6.6064516129032258</v>
      </c>
      <c r="S95" s="39">
        <f>IF(1/(Raw!R96-Raw!S96)-1/(Raw!R96+Raw!S96)&gt;0,1/(Raw!R96-Raw!S96)-1/(Raw!R96+Raw!S96),2)</f>
        <v>1.2668580170327459E-3</v>
      </c>
      <c r="U95" s="39">
        <f>(Raw!C96)/((Raw!CC96*1000)^(1/3))</f>
        <v>108.36162219022169</v>
      </c>
      <c r="V95" s="39">
        <f>1/(Raw!R96)</f>
        <v>6.6064516129032258</v>
      </c>
      <c r="W95" s="39">
        <f>IF(1/(Raw!R96-Raw!S96)-1/(Raw!R96+Raw!S96)&gt;0,1/(Raw!R96-Raw!S96)-1/(Raw!R96+Raw!S96),2)</f>
        <v>1.2668580170327459E-3</v>
      </c>
      <c r="Y95" s="41">
        <f>Raw!CC96*1000</f>
        <v>1170</v>
      </c>
      <c r="Z95" s="41">
        <f>1/(Raw!AB96)</f>
        <v>6.8266666666666671</v>
      </c>
      <c r="AA95" s="41">
        <f>IF(1/(Raw!AB96-Raw!AC96)-1/(Raw!AB96+Raw!AC96)&gt;0,1/(Raw!AB96-Raw!AC96)-1/(Raw!AB96+Raw!AC96),5)</f>
        <v>9.0098263119031685E-3</v>
      </c>
      <c r="AC95" s="41">
        <f>(Raw!C96)/((Raw!CC96*1000)^(1/2))</f>
        <v>33.381910434941695</v>
      </c>
      <c r="AD95" s="41">
        <f>1/(Raw!AB96)</f>
        <v>6.8266666666666671</v>
      </c>
      <c r="AE95" s="41">
        <f>IF(1/(Raw!AB96-Raw!AC96)-1/(Raw!AB96+Raw!AC96)&gt;0,1/(Raw!AB96-Raw!AC96)-1/(Raw!AB96+Raw!AC96),5)</f>
        <v>9.0098263119031685E-3</v>
      </c>
      <c r="AG95" s="41">
        <f>(Raw!C96)/((Raw!CC96*1000)^(1/3))</f>
        <v>108.36162219022169</v>
      </c>
      <c r="AH95" s="41">
        <f>1/(Raw!AB96)</f>
        <v>6.8266666666666671</v>
      </c>
      <c r="AI95" s="41">
        <f>IF(1/(Raw!AB96-Raw!AC96)-1/(Raw!AB96+Raw!AC96)&gt;0,1/(Raw!AB96-Raw!AC96)-1/(Raw!AB96+Raw!AC96),5)</f>
        <v>9.0098263119031685E-3</v>
      </c>
      <c r="AK95" s="43">
        <f>Raw!CC96*1000</f>
        <v>1170</v>
      </c>
      <c r="AL95" s="43">
        <f>Raw!BL96</f>
        <v>183.569465148451</v>
      </c>
      <c r="AM95" s="43">
        <f>Raw!BM96</f>
        <v>109.256876219636</v>
      </c>
      <c r="AO95" s="43">
        <f>(Raw!C96)/((Raw!CC96*1000)^(1/2))</f>
        <v>33.381910434941695</v>
      </c>
      <c r="AP95" s="43">
        <f>Raw!BL96</f>
        <v>183.569465148451</v>
      </c>
      <c r="AQ95" s="43">
        <f>Raw!BM96</f>
        <v>109.256876219636</v>
      </c>
      <c r="AS95" s="43">
        <f>(Raw!C96)/((Raw!CC96*1000)^(1/3))</f>
        <v>108.36162219022169</v>
      </c>
      <c r="AT95" s="43">
        <f>Raw!BL96</f>
        <v>183.569465148451</v>
      </c>
      <c r="AU95" s="43">
        <f>Raw!BM96</f>
        <v>109.256876219636</v>
      </c>
      <c r="AW95" s="21">
        <f>Raw!CC96*1000</f>
        <v>1170</v>
      </c>
      <c r="AX95" s="21">
        <f>Raw!BN96</f>
        <v>123.790785968492</v>
      </c>
      <c r="AY95" s="21">
        <f>Raw!BO96</f>
        <v>9.2062320759935705</v>
      </c>
      <c r="BA95" s="21">
        <f>(Raw!C96)/((Raw!CC96*1000)^(1/2))</f>
        <v>33.381910434941695</v>
      </c>
      <c r="BB95" s="21">
        <f>Raw!BN96</f>
        <v>123.790785968492</v>
      </c>
      <c r="BC95" s="21">
        <f>Raw!BO96</f>
        <v>9.2062320759935705</v>
      </c>
      <c r="BE95" s="21">
        <f>(Raw!C96)/((Raw!CC96*1000)^(1/3))</f>
        <v>108.36162219022169</v>
      </c>
      <c r="BF95" s="21">
        <f>Raw!BN96</f>
        <v>123.790785968492</v>
      </c>
      <c r="BG95" s="21">
        <f>Raw!BO96</f>
        <v>9.2062320759935705</v>
      </c>
      <c r="BI95" s="46">
        <f>Raw!C96</f>
        <v>1141.83701762343</v>
      </c>
      <c r="BJ95" s="46">
        <f>(Raw!C96)/(Raw!CG96)</f>
        <v>0.29688950016209831</v>
      </c>
      <c r="BK95" s="46"/>
      <c r="BM95" s="47">
        <f>Raw!CC96*1000</f>
        <v>1170</v>
      </c>
      <c r="BN95" s="47">
        <f>(Raw!C96)/(Raw!CG96)</f>
        <v>0.29688950016209831</v>
      </c>
      <c r="BO95" s="47"/>
      <c r="BQ95" s="46">
        <f>(Raw!C96)/((Raw!CC96*1000)^(1/2))</f>
        <v>33.381910434941695</v>
      </c>
      <c r="BR95" s="47">
        <f>(Raw!C96)/(Raw!CG96)</f>
        <v>0.29688950016209831</v>
      </c>
      <c r="BS95" s="47"/>
      <c r="BU95" s="49">
        <f>(Raw!C96)/((Raw!CC96*1000)^(1/3))</f>
        <v>108.36162219022169</v>
      </c>
      <c r="BV95" s="49">
        <f>(Raw!C96)/(Raw!CG96)</f>
        <v>0.29688950016209831</v>
      </c>
      <c r="BW95" s="49"/>
      <c r="BY95" s="51">
        <f>Raw!C96</f>
        <v>1141.83701762343</v>
      </c>
      <c r="BZ95" s="51">
        <f>Raw!BS96</f>
        <v>0.36499999999999999</v>
      </c>
      <c r="CA95" s="51"/>
      <c r="CG95" s="55"/>
      <c r="CH95" s="55" t="e">
        <f t="shared" si="137"/>
        <v>#N/A</v>
      </c>
      <c r="CI95" s="55" t="e">
        <f>CI3</f>
        <v>#N/A</v>
      </c>
      <c r="CK95" s="55"/>
      <c r="CL95" s="55" t="e">
        <f t="shared" si="138"/>
        <v>#N/A</v>
      </c>
      <c r="CM95" s="55" t="e">
        <f>CM3</f>
        <v>#N/A</v>
      </c>
      <c r="CO95" s="57"/>
      <c r="CP95" s="57" t="e">
        <f t="shared" si="139"/>
        <v>#N/A</v>
      </c>
      <c r="CQ95" s="57" t="e">
        <f>CQ3</f>
        <v>#N/A</v>
      </c>
      <c r="CS95" s="57"/>
      <c r="CT95" s="57" t="e">
        <f t="shared" si="140"/>
        <v>#N/A</v>
      </c>
      <c r="CU95" s="57" t="e">
        <f>CU3</f>
        <v>#N/A</v>
      </c>
      <c r="CW95" s="57"/>
      <c r="CX95" s="57" t="e">
        <f t="shared" si="141"/>
        <v>#N/A</v>
      </c>
      <c r="CY95" s="57" t="e">
        <f>CY3</f>
        <v>#N/A</v>
      </c>
      <c r="DA95" s="57"/>
      <c r="DB95" s="57" t="e">
        <f t="shared" si="142"/>
        <v>#N/A</v>
      </c>
      <c r="DC95" s="57" t="e">
        <f>DC3</f>
        <v>#N/A</v>
      </c>
      <c r="DE95" s="57"/>
      <c r="DF95" s="57" t="e">
        <f t="shared" si="143"/>
        <v>#N/A</v>
      </c>
      <c r="DG95" s="57" t="e">
        <f>DG3</f>
        <v>#N/A</v>
      </c>
      <c r="DI95" s="59">
        <f t="shared" si="117"/>
        <v>13960</v>
      </c>
      <c r="DJ95" s="59">
        <f t="shared" si="99"/>
        <v>10.595133029476644</v>
      </c>
      <c r="DL95" s="25">
        <f t="shared" si="118"/>
        <v>13960</v>
      </c>
      <c r="DM95" s="25">
        <f t="shared" si="100"/>
        <v>11.907223036480332</v>
      </c>
      <c r="DO95" s="39">
        <f t="shared" si="101"/>
        <v>1170</v>
      </c>
      <c r="DP95" s="39">
        <f t="shared" si="102"/>
        <v>6.6064516129032258</v>
      </c>
      <c r="DQ95" s="39">
        <f t="shared" si="103"/>
        <v>1.2668580170327459E-3</v>
      </c>
      <c r="DS95" s="39">
        <f t="shared" si="104"/>
        <v>33.381910434941695</v>
      </c>
      <c r="DT95" s="39">
        <f t="shared" si="105"/>
        <v>6.6064516129032258</v>
      </c>
      <c r="DU95" s="39">
        <f t="shared" si="106"/>
        <v>1.2668580170327459E-3</v>
      </c>
      <c r="DW95" s="39">
        <f t="shared" si="107"/>
        <v>108.36162219022169</v>
      </c>
      <c r="DX95" s="39">
        <f t="shared" si="108"/>
        <v>6.6064516129032258</v>
      </c>
      <c r="DY95" s="39">
        <f t="shared" si="109"/>
        <v>1.2668580170327459E-3</v>
      </c>
      <c r="EA95" s="61">
        <f>Raw!N96</f>
        <v>5.1151764092566596</v>
      </c>
      <c r="EB95" s="61">
        <f>Raw!O96</f>
        <v>0.47482552671721101</v>
      </c>
      <c r="EC95" s="61">
        <f>1/Raw!R96</f>
        <v>6.6064516129032258</v>
      </c>
      <c r="ED95" s="61">
        <f>1/(Raw!R96-Raw!S96)-1/(Raw!R96+Raw!S96)</f>
        <v>1.2668580170327459E-3</v>
      </c>
      <c r="EF95" s="62">
        <f>Raw!N96</f>
        <v>5.1151764092566596</v>
      </c>
      <c r="EG95" s="61">
        <f>Raw!O96</f>
        <v>0.47482552671721101</v>
      </c>
      <c r="EH95" s="61">
        <f>1/Raw!AB96</f>
        <v>6.8266666666666671</v>
      </c>
      <c r="EI95" s="61">
        <f>1/(Raw!AB96-Raw!AC96)-1/(Raw!AB96+Raw!AC96)</f>
        <v>9.0098263119031685E-3</v>
      </c>
      <c r="EK95" s="37">
        <f>Raw!CB96</f>
        <v>14.5809</v>
      </c>
      <c r="EL95" s="72">
        <f>(Raw!C96)/(Raw!CG96)</f>
        <v>0.29688950016209831</v>
      </c>
      <c r="EN95" s="37">
        <f>Raw!BS96</f>
        <v>0.36499999999999999</v>
      </c>
      <c r="EO95" s="72">
        <f>(Raw!C96)/(Raw!CG96)</f>
        <v>0.29688950016209831</v>
      </c>
      <c r="EQ95" s="64">
        <f>(Raw!C96)/((Raw!CC96*1000)^(1/3))</f>
        <v>108.36162219022169</v>
      </c>
      <c r="ER95" s="64">
        <f>Raw!BZ96</f>
        <v>361.731632590294</v>
      </c>
      <c r="ET95" s="64">
        <f>Raw!BN96</f>
        <v>123.790785968492</v>
      </c>
      <c r="EU95" s="64">
        <f>Raw!BZ96</f>
        <v>361.731632590294</v>
      </c>
      <c r="EW95" s="66">
        <f>Raw!AI96</f>
        <v>9.1446654554424404E-3</v>
      </c>
      <c r="EX95" s="66">
        <f>Raw!BZ96</f>
        <v>361.731632590294</v>
      </c>
      <c r="EZ95" s="73">
        <f>Raw!AI96</f>
        <v>9.1446654554424404E-3</v>
      </c>
      <c r="FA95" s="66">
        <f>Raw!F96</f>
        <v>4.1282725824214497</v>
      </c>
      <c r="FB95" s="66">
        <f>Raw!G96</f>
        <v>0.30454788009191203</v>
      </c>
      <c r="FD95" s="66">
        <f>(Raw!C96)/((Raw!CC96*1000)^(1/3))</f>
        <v>108.36162219022169</v>
      </c>
      <c r="FE95" s="66">
        <f>(Raw!BZ96)*(Raw!AI96)</f>
        <v>3.3079147646892584</v>
      </c>
      <c r="FG95" s="59">
        <f>Raw!CJ96</f>
        <v>252.23431916800399</v>
      </c>
      <c r="FH95" s="59">
        <f>Raw!BR96</f>
        <v>250.167</v>
      </c>
      <c r="FJ95" s="25">
        <f>Raw!CB96</f>
        <v>14.5809</v>
      </c>
      <c r="FK95" s="25">
        <f>(Raw!BR96)-(Raw!CJ96)</f>
        <v>-2.0673191680039906</v>
      </c>
      <c r="FM95" s="68" t="str">
        <f t="shared" si="119"/>
        <v xml:space="preserve"> </v>
      </c>
      <c r="FN95" s="68">
        <f>(Raw!C96)/((Raw!CC96*1000)^(1/3))</f>
        <v>108.36162219022169</v>
      </c>
      <c r="FO95" s="68">
        <f>(10^($FM$2*Raw!CB96))*(Raw!D96)</f>
        <v>2.265168738247938</v>
      </c>
      <c r="FP95" s="68">
        <f>(10^($FM$2*Raw!CB96))*(Raw!E96)</f>
        <v>0.11719108229876583</v>
      </c>
      <c r="FR95" s="68" t="str">
        <f t="shared" si="120"/>
        <v xml:space="preserve"> </v>
      </c>
      <c r="FS95" s="74">
        <f>(Raw!C96)/((Raw!CC96*1000)^(1/3))</f>
        <v>108.36162219022169</v>
      </c>
      <c r="FT95" s="68">
        <f>(10^($FR$2*Raw!CB96))*(Raw!F96)</f>
        <v>3.1739488111115342</v>
      </c>
      <c r="FU95" s="68">
        <f>(10^($FR$2*Raw!CB96))*(Raw!G96)</f>
        <v>0.23414621070813327</v>
      </c>
      <c r="FW95" s="68" t="str">
        <f t="shared" si="121"/>
        <v xml:space="preserve"> </v>
      </c>
      <c r="FX95" s="74">
        <f>(Raw!C96)/((Raw!CC96*1000)^(1/3))</f>
        <v>108.36162219022169</v>
      </c>
      <c r="FY95" s="74">
        <f>(10^($FW$2*Raw!CB96))*(Raw!BJ96)</f>
        <v>25.148718528359218</v>
      </c>
      <c r="FZ95" s="74">
        <f>(10^($FW$2*Raw!CB96))*(Raw!BK96)</f>
        <v>4.4568637591448468</v>
      </c>
      <c r="GB95" s="68" t="str">
        <f t="shared" si="122"/>
        <v xml:space="preserve"> </v>
      </c>
      <c r="GC95" s="74">
        <f>IF(  ( (10^($FR$2*Raw!CB96))*(Raw!BM96) )/( (10^($FR$2*Raw!CB96))*(Raw!BL96))&lt;0.9,(Raw!C96)/((Raw!CC96*1000)^(1/3)) )</f>
        <v>108.36162219022169</v>
      </c>
      <c r="GD95" s="74">
        <f>IF(  ( (10^($FR$2*Raw!CB96))*(Raw!BM96) )/( (10^($FR$2*Raw!CB96))*(Raw!BL96))&lt;0.9, (10^($GB$2*Raw!CB96))*(Raw!BL96) )</f>
        <v>157.88184814488443</v>
      </c>
      <c r="GE95" s="74">
        <f>IF( ( (10^($FR$2*Raw!CB96))*(Raw!BM96) )/( (10^($FR$2*Raw!CB96))*(Raw!BL96))&lt;0.9, (10^($FR$2*Raw!CB96))*(Raw!BM96) )</f>
        <v>84.000202375123067</v>
      </c>
      <c r="GG95" s="68" t="str">
        <f t="shared" si="123"/>
        <v xml:space="preserve"> </v>
      </c>
      <c r="GH95" s="74">
        <f>IF( ( (10^($GG$2*Raw!CB96))*(Raw!BO96) )/( (10^($GG$2*Raw!CB96))*(Raw!BN96))&lt;0.5,(Raw!C96)/((Raw!CC96*1000)^(1/3)))</f>
        <v>108.36162219022169</v>
      </c>
      <c r="GI95" s="74">
        <f>IF( ( (10^($GG$2*Raw!CB96))*(Raw!BO96) )/( (10^($GG$2*Raw!CB96))*(Raw!BN96))&lt;0.5,(10^($GG$2*Raw!CB96))*(Raw!BN96))</f>
        <v>97.699642678234284</v>
      </c>
      <c r="GJ95" s="74">
        <f>IF( ( (10^($GG$2*Raw!CB96))*(Raw!BO96) )/( (10^($GG$2*Raw!CB96))*(Raw!BN96))&lt;0.5,(10^($GG$2*Raw!CB96))*(Raw!BO96))</f>
        <v>7.2658524396670634</v>
      </c>
      <c r="GL95">
        <f>(Raw!C96)/((Raw!CC96*1000)^(1/3))</f>
        <v>108.36162219022169</v>
      </c>
      <c r="GM95" s="75">
        <f>Raw!U96</f>
        <v>0.3662109375</v>
      </c>
      <c r="GN95" s="75">
        <f>(LOG(Raw!CC96)+5)/25</f>
        <v>0.20272743446984645</v>
      </c>
      <c r="GO95">
        <f>(Raw!C96)/((Raw!CC96*1000)^(1/3))</f>
        <v>108.36162219022169</v>
      </c>
      <c r="GP95" s="75">
        <f>Raw!W96</f>
        <v>0.4150390625</v>
      </c>
      <c r="GR95">
        <f>(Raw!C96)/((Raw!CC96*1000)^(1/3))</f>
        <v>108.36162219022169</v>
      </c>
      <c r="GS95" s="75">
        <f>Raw!AE96</f>
        <v>6.11328125</v>
      </c>
      <c r="GU95">
        <f>(Raw!C96)/((Raw!CC96*1000)^(1/3))</f>
        <v>108.36162219022169</v>
      </c>
      <c r="GV95" s="75">
        <f>Raw!AG96</f>
        <v>6.89453125</v>
      </c>
      <c r="GX95">
        <f>(Raw!C96)/((Raw!CC96*1000)^(1/3))</f>
        <v>108.36162219022169</v>
      </c>
      <c r="GY95">
        <f>Raw!BQ96</f>
        <v>9.9</v>
      </c>
      <c r="HA95">
        <f>Raw!C96</f>
        <v>1141.83701762343</v>
      </c>
      <c r="HB95" s="75">
        <f>Raw!U96</f>
        <v>0.3662109375</v>
      </c>
      <c r="HC95" s="4"/>
      <c r="HD95">
        <f>Raw!C96</f>
        <v>1141.83701762343</v>
      </c>
      <c r="HE95" s="75">
        <f>Raw!W96</f>
        <v>0.4150390625</v>
      </c>
      <c r="HG95">
        <f>Raw!C96</f>
        <v>1141.83701762343</v>
      </c>
      <c r="HH95" s="75">
        <f>Raw!AE96</f>
        <v>6.11328125</v>
      </c>
      <c r="HJ95">
        <f>Raw!C96</f>
        <v>1141.83701762343</v>
      </c>
      <c r="HK95" s="75">
        <f>Raw!AG96</f>
        <v>6.89453125</v>
      </c>
      <c r="HM95">
        <f>Raw!C96</f>
        <v>1141.83701762343</v>
      </c>
      <c r="HN95">
        <f>Raw!BQ96</f>
        <v>9.9</v>
      </c>
      <c r="HP95">
        <f>Raw!CC96*1000</f>
        <v>1170</v>
      </c>
      <c r="HQ95">
        <f>Raw!N96</f>
        <v>5.1151764092566596</v>
      </c>
      <c r="HR95">
        <f>MIN(ABS(Raw!CB96)/100,0.3)</f>
        <v>0.14580899999999999</v>
      </c>
      <c r="HS95" t="str">
        <f>IF( Raw!CB96&gt;0,"@rgb(255,0,0)","@rgb(0,128,255)" )</f>
        <v>@rgb(255,0,0)</v>
      </c>
      <c r="HU95" t="str">
        <f t="shared" si="124"/>
        <v xml:space="preserve"> </v>
      </c>
      <c r="HV95" t="b">
        <f>IF(Raw!CC96&gt;7,(Raw!C96)/((Raw!CC96*1000)^(1/3)))</f>
        <v>0</v>
      </c>
      <c r="HW95" t="b">
        <f>IF(Raw!CC96&gt;7,(10^($FM$2*Raw!CB96))*(Raw!D96))</f>
        <v>0</v>
      </c>
      <c r="HX95" t="b">
        <f>IF(Raw!CC96&gt;7,(10^($HU$2*Raw!CB96))*(Raw!E96))</f>
        <v>0</v>
      </c>
      <c r="IA95" t="b">
        <f>IF(Raw!CC96&gt;7,(Raw!C96)/((Raw!CC96*1000)^(1/3)))</f>
        <v>0</v>
      </c>
      <c r="IB95" t="b">
        <f>IF(Raw!CC96&gt;7,(10^($HZ$2*Raw!CB96))*(Raw!F96))</f>
        <v>0</v>
      </c>
      <c r="IC95" t="b">
        <f>IF(Raw!CC96&gt;7,(10^($HZ$2*Raw!CB96))*(Raw!G96))</f>
        <v>0</v>
      </c>
      <c r="IF95" t="b">
        <f>IF(Raw!CC96&gt;7,(Raw!C96)/((Raw!CC96*1000)^(1/3)))</f>
        <v>0</v>
      </c>
      <c r="IG95" t="b">
        <f>IF(Raw!CC96&gt;7,(10^($IE$2*Raw!CB96))*(Raw!BJ96))</f>
        <v>0</v>
      </c>
      <c r="IH95" t="b">
        <f>IF(Raw!CC96&gt;7,(10^($IE$2*Raw!CB96))*(Raw!BK96))</f>
        <v>0</v>
      </c>
      <c r="IJ95" t="str">
        <f t="shared" si="125"/>
        <v xml:space="preserve"> </v>
      </c>
      <c r="IK95" t="b">
        <f>IF(Raw!CC96&gt;7,(Raw!C96)/((Raw!CC96*1000)^(1/3)))</f>
        <v>0</v>
      </c>
      <c r="IL95" t="b">
        <f>IF(Raw!CC96&gt;7,(10^($IJ$2*Raw!CB96))*(Raw!BL96))</f>
        <v>0</v>
      </c>
      <c r="IM95" t="b">
        <f>IF(Raw!CC96&gt;7,(10^($IJ$2*Raw!CB96))*(Raw!BM96))</f>
        <v>0</v>
      </c>
      <c r="IO95" t="str">
        <f t="shared" si="126"/>
        <v xml:space="preserve"> </v>
      </c>
      <c r="IP95" t="b">
        <f>IF(Raw!CC96&gt;7,(Raw!C96)/((Raw!CC96*1000)^(1/3)))</f>
        <v>0</v>
      </c>
      <c r="IQ95" t="b">
        <f>IF(Raw!CC96&gt;7,(10^($IO$2*Raw!CB96))*(Raw!BN96))</f>
        <v>0</v>
      </c>
      <c r="IR95" t="b">
        <f>IF(Raw!CC96&gt;7,(10^($IO$2*Raw!CB96))*(Raw!BO96))</f>
        <v>0</v>
      </c>
      <c r="IT95" s="68" t="str">
        <f t="shared" si="127"/>
        <v xml:space="preserve"> </v>
      </c>
      <c r="IU95" s="68">
        <f>IF(Raw!CC96&lt;3.5,(Raw!C96)/((Raw!CC96*1000)^(1/3)))</f>
        <v>108.36162219022169</v>
      </c>
      <c r="IV95" s="68">
        <f>IF(Raw!CC96&lt;3.5,(10^($IT$2*Raw!CB96))*(Raw!D96))</f>
        <v>2.2827280018252236</v>
      </c>
      <c r="IW95" s="68">
        <f>IF(Raw!CC96&lt;3.5,(10^($IT$2*Raw!CB96))*(Raw!E96))</f>
        <v>0.11809953078132041</v>
      </c>
      <c r="IY95" s="68" t="str">
        <f t="shared" si="128"/>
        <v xml:space="preserve"> </v>
      </c>
      <c r="IZ95" s="74">
        <f>IF(Raw!CC96&lt;3.5,(Raw!C96)/((Raw!CC96*1000)^(1/3)))</f>
        <v>108.36162219022169</v>
      </c>
      <c r="JA95" s="68">
        <f>IF(Raw!CC96&lt;3.5,(10^($IY$2*Raw!CB96))*(Raw!F96))</f>
        <v>3.2039266895989758</v>
      </c>
      <c r="JB95" s="68">
        <f>IF(Raw!CC96&lt;3.5,(10^($IY$2*Raw!CB96))*(Raw!G96))</f>
        <v>0.2363577166493539</v>
      </c>
      <c r="JD95" s="68" t="str">
        <f t="shared" si="129"/>
        <v xml:space="preserve"> </v>
      </c>
      <c r="JE95" s="74">
        <f>IF(Raw!CC96&lt;3.5,(Raw!C96)/((Raw!CC96*1000)^(1/3)))</f>
        <v>108.36162219022169</v>
      </c>
      <c r="JF95" s="74">
        <f>IF(Raw!CC96&lt;3.5,(10^($JD$2*Raw!CB96))*(Raw!BJ96))</f>
        <v>24.53160674857082</v>
      </c>
      <c r="JG95" s="74">
        <f>IF(Raw!CC96&lt;3.5,(10^($JD$2*Raw!CB96))*(Raw!BK96))</f>
        <v>4.3474990166201417</v>
      </c>
      <c r="JI95" s="68" t="str">
        <f t="shared" si="130"/>
        <v xml:space="preserve"> </v>
      </c>
      <c r="JJ95" s="74">
        <f>IF( AND( Raw!CC96&lt;3.5, ( (10^($JI$2*Raw!CB96))*(Raw!BM96) )/( (10^($JI$2*Raw!CB96))*(Raw!BL96))&lt;0.9 ),(Raw!C96)/((Raw!CC96*1000)^(1/3)) )</f>
        <v>108.36162219022169</v>
      </c>
      <c r="JK95" s="74">
        <f>IF( AND( Raw!CC96&lt;3.5, ( (10^($JI$2*Raw!CB96))*(Raw!BM96) )/( (10^($JI$2*Raw!CB96))*(Raw!BL96))&lt;0.9 ), (10^($JI$2*Raw!CB96))*(Raw!BL96) )</f>
        <v>171.13008322135761</v>
      </c>
      <c r="JL95" s="74">
        <f>IF( AND( Raw!CC96&lt;3.5, ( (10^($JI$2*Raw!CB96))*(Raw!BM96) )/( (10^($JI$2*Raw!CB96))*(Raw!BL96))&lt;0.9 ), (10^($JI$2*Raw!CB96))*(Raw!BM96) )</f>
        <v>101.85320475195407</v>
      </c>
      <c r="JN95" s="68" t="str">
        <f t="shared" si="131"/>
        <v xml:space="preserve"> </v>
      </c>
      <c r="JO95" s="74">
        <f>IF( AND( Raw!CC96&lt;3.5, ( (10^($JN$2*Raw!CB96))*(Raw!BO96) )/( (10^($JN$2*Raw!CB96))*(Raw!BN96))&lt;0.5 ),(Raw!C96)/((Raw!CC96*1000)^(1/3)))</f>
        <v>108.36162219022169</v>
      </c>
      <c r="JP95" s="74">
        <f>IF( AND( Raw!CC96&lt;3.5, ( (10^($JN$2*Raw!CB96))*(Raw!BO96) )/( (10^($JN$2*Raw!CB96))*(Raw!BN96))&lt;0.5 ),(10^($JN$2*Raw!CB96))*(Raw!BN96))</f>
        <v>120.30801335557918</v>
      </c>
      <c r="JQ95" s="74">
        <f>IF( AND( Raw!CC96&lt;3.5, ( (10^($JN$2*Raw!CB96))*(Raw!BO96) )/( (10^($JN$2*Raw!CB96))*(Raw!BN96))&lt;0.5 ),(10^($JN$2*Raw!CB96))*(Raw!BO96))</f>
        <v>8.9472207716259664</v>
      </c>
      <c r="KQ95">
        <f>Raw!CC96*1000</f>
        <v>1170</v>
      </c>
      <c r="KR95">
        <f>Raw!N96</f>
        <v>5.1151764092566596</v>
      </c>
      <c r="KS95">
        <f>(1/ABS(Raw!BL96))*2</f>
        <v>1.0895058164399061E-2</v>
      </c>
      <c r="KU95">
        <f>Raw!CC96*1000</f>
        <v>1170</v>
      </c>
      <c r="KV95">
        <f>Raw!N96</f>
        <v>5.1151764092566596</v>
      </c>
      <c r="KW95">
        <f>MIN(1/ABS(Raw!BN96)/2,0.8)</f>
        <v>4.0390728283061644E-3</v>
      </c>
      <c r="KY95">
        <f>Raw!CC96*1000</f>
        <v>1170</v>
      </c>
      <c r="KZ95">
        <f>Raw!CP96</f>
        <v>5.3793691248271598</v>
      </c>
      <c r="LA95">
        <f t="shared" si="110"/>
        <v>5.1151764092566596</v>
      </c>
      <c r="PR95" s="76"/>
      <c r="QD95" s="76"/>
      <c r="QP95" s="76"/>
      <c r="RB95" s="76"/>
      <c r="RN95" s="76"/>
      <c r="RZ95" s="76"/>
      <c r="SL95" s="76"/>
      <c r="SX95" s="76"/>
      <c r="TJ95" s="76"/>
      <c r="TV95" s="76"/>
      <c r="UF95">
        <f>IF(Raw!CC96&lt;3.5,Raw!C96)</f>
        <v>1141.83701762343</v>
      </c>
      <c r="UK95" t="b">
        <f>IF(Raw!CC96&gt;7,Raw!C96)</f>
        <v>0</v>
      </c>
      <c r="UP95">
        <f>Raw!C96</f>
        <v>1141.83701762343</v>
      </c>
      <c r="UU95" t="str">
        <f t="shared" si="144"/>
        <v xml:space="preserve"> </v>
      </c>
      <c r="UV95" t="b">
        <f>IF(AND(Raw!BL96&lt;$UU$3,Raw!BL96&gt;$UU$4),(Raw!C96)/((Raw!CC96*1000)^(1/3)))</f>
        <v>0</v>
      </c>
      <c r="UW95" t="b">
        <f>IF(AND(Raw!BL96&lt;$UU$3,Raw!BL96&gt;$UU$4),(10^($UU$2*Raw!CB96))*(Raw!D96))</f>
        <v>0</v>
      </c>
      <c r="UX95" t="b">
        <f>IF(AND(Raw!BL96&lt;$UU$3,Raw!BL96&gt;$UU$4),(10^($FM$2*Raw!CB96))*(Raw!E96))</f>
        <v>0</v>
      </c>
      <c r="UZ95">
        <f>Raw!C96</f>
        <v>1141.83701762343</v>
      </c>
      <c r="VA95">
        <f>((LOG10(Raw!CC97))+ABS(LOG10(MIN(Raw!CC$3:$CC294)))+0.3)/5</f>
        <v>0.25554472105776954</v>
      </c>
      <c r="VB95">
        <f>Raw!BQ96</f>
        <v>9.9</v>
      </c>
      <c r="VE95">
        <f>(Raw!C96)/((Raw!CC96)^(1/2))</f>
        <v>1055.6286962215786</v>
      </c>
      <c r="VF95">
        <f>((LOG10(Raw!CC97))+ABS(LOG10(MIN(Raw!CC$3:$CC294)))+0.3)/5</f>
        <v>0.25554472105776954</v>
      </c>
      <c r="VG95">
        <f>Raw!BQ96</f>
        <v>9.9</v>
      </c>
      <c r="VK95">
        <f>(Raw!C96)/((Raw!CC96)^(1/2))</f>
        <v>1055.6286962215786</v>
      </c>
      <c r="VL95">
        <f>Raw!BZ96</f>
        <v>361.731632590294</v>
      </c>
      <c r="VM95">
        <f>MIN(Raw!BL97/150,0.6)</f>
        <v>5.2398736244288868E-2</v>
      </c>
      <c r="VO95">
        <f>(Raw!C96)/((Raw!CC96)^(1/2))</f>
        <v>1055.6286962215786</v>
      </c>
      <c r="VP95">
        <f>Raw!BZ96</f>
        <v>361.731632590294</v>
      </c>
      <c r="VQ95">
        <f>MIN(Raw!BN97/50,0.6)</f>
        <v>3.4628926179803995E-2</v>
      </c>
      <c r="VS95">
        <f>(Raw!C96)/((Raw!CC96)^(1/2))</f>
        <v>1055.6286962215786</v>
      </c>
      <c r="VT95">
        <f>Raw!BZ96</f>
        <v>361.731632590294</v>
      </c>
      <c r="VU95">
        <f>(LOG10(Raw!AS97)-LOG10(MIN(Raw!AS$3:AS$200)) + 0.1)/10</f>
        <v>0.36517691046311801</v>
      </c>
      <c r="VW95">
        <f>Raw!CB96</f>
        <v>14.5809</v>
      </c>
      <c r="VX95">
        <f>IF(ABS((Raw!BR96)-(Raw!CJ96))=343.0818,16.89,ABS((Raw!BR96)-(Raw!CJ96)))</f>
        <v>2.0673191680039906</v>
      </c>
      <c r="VY95">
        <f>(LOG10(Raw!C97)-LOG10(MIN(Raw!C$3:C$200)))/2</f>
        <v>0.51308772477950582</v>
      </c>
      <c r="WN95">
        <f t="shared" si="132"/>
        <v>18600</v>
      </c>
      <c r="WO95">
        <f t="shared" si="111"/>
        <v>0.51472561975868436</v>
      </c>
      <c r="WQ95">
        <f>Raw!BP96</f>
        <v>1.5866000000000002E-2</v>
      </c>
      <c r="WR95">
        <f>Raw!BZ96</f>
        <v>361.731632590294</v>
      </c>
      <c r="WT95">
        <f>Raw!N96</f>
        <v>5.1151764092566596</v>
      </c>
      <c r="WU95">
        <f>Raw!CP96</f>
        <v>5.3793691248271598</v>
      </c>
      <c r="WV95">
        <f t="shared" si="112"/>
        <v>0.26419271557050017</v>
      </c>
      <c r="WX95">
        <f>Raw!C96</f>
        <v>1141.83701762343</v>
      </c>
      <c r="WY95">
        <f>Raw!BP96</f>
        <v>1.5866000000000002E-2</v>
      </c>
      <c r="WZ95">
        <f>((LOG10(Raw!CC97))+ABS(LOG10(MIN(Raw!CC$3:$CC294)))+0.3)/5</f>
        <v>0.25554472105776954</v>
      </c>
      <c r="XD95">
        <f t="shared" si="133"/>
        <v>18600</v>
      </c>
      <c r="XE95">
        <f t="shared" si="113"/>
        <v>5.901000012902835E-2</v>
      </c>
      <c r="XG95">
        <f>(Raw!C96)/((Raw!CC96)^(1/2))</f>
        <v>1055.6286962215786</v>
      </c>
      <c r="XH95">
        <f>Raw!BP96</f>
        <v>1.5866000000000002E-2</v>
      </c>
      <c r="XL95">
        <f t="shared" si="134"/>
        <v>18600</v>
      </c>
      <c r="XM95">
        <f t="shared" si="114"/>
        <v>0.30908979150408966</v>
      </c>
      <c r="XR95">
        <f>Raw!CB96</f>
        <v>14.5809</v>
      </c>
      <c r="XS95">
        <f>IF(ABS((Raw!BR96)-(Raw!CJ96))=343.0818,16.89,(Raw!BR96)-(Raw!CJ96))</f>
        <v>-2.0673191680039906</v>
      </c>
      <c r="XT95">
        <f>(LOG10(Raw!C97)-LOG10(MIN(Raw!C$3:C$200)))/2</f>
        <v>0.51308772477950582</v>
      </c>
      <c r="XW95">
        <f t="shared" si="135"/>
        <v>18600</v>
      </c>
      <c r="XX95">
        <f t="shared" si="115"/>
        <v>1.2151950087570145</v>
      </c>
      <c r="YC95">
        <v>1141.83701762343</v>
      </c>
      <c r="YD95">
        <f>Raw!CC96</f>
        <v>1.17</v>
      </c>
      <c r="YE95">
        <f>((LOG10(Raw!CC97))+ABS(LOG10(MIN(Raw!CC$3:$CC294)))+0.3)/5</f>
        <v>0.25554472105776954</v>
      </c>
      <c r="YF95">
        <v>0.92832241206278399</v>
      </c>
      <c r="YG95">
        <v>0.33576476130743099</v>
      </c>
      <c r="YH95">
        <v>0.127932321529097</v>
      </c>
      <c r="YI95">
        <v>4.7216919558857401E-2</v>
      </c>
      <c r="YJ95">
        <v>1.3962927045923E-2</v>
      </c>
      <c r="YM95" s="10"/>
      <c r="YT95">
        <v>1141.83701762343</v>
      </c>
      <c r="YU95">
        <v>1.17</v>
      </c>
      <c r="YV95" s="79">
        <v>3.5056236187165298E-10</v>
      </c>
      <c r="ZE95">
        <v>2663.5221072274699</v>
      </c>
      <c r="ZF95">
        <v>3.1418063235914601E-3</v>
      </c>
      <c r="ZK95">
        <f t="shared" si="136"/>
        <v>18620</v>
      </c>
      <c r="ZL95" s="81">
        <f t="shared" si="116"/>
        <v>15902.025143787818</v>
      </c>
    </row>
    <row r="96" spans="1:688">
      <c r="A96" s="37">
        <f>Raw!CC97*1000</f>
        <v>190</v>
      </c>
      <c r="B96" s="37">
        <f>Raw!N97</f>
        <v>5.17634105075172</v>
      </c>
      <c r="C96" s="37">
        <f>Raw!O97</f>
        <v>0.25317576103282102</v>
      </c>
      <c r="E96" s="37">
        <f>(Raw!C97)/((Raw!CC97*1000)^(1/2))</f>
        <v>248.65523930165332</v>
      </c>
      <c r="F96" s="37">
        <f>Raw!N97</f>
        <v>5.17634105075172</v>
      </c>
      <c r="G96" s="37">
        <f>Raw!O97</f>
        <v>0.25317576103282102</v>
      </c>
      <c r="I96" s="37">
        <f>(Raw!C97)/((Raw!CC97*1000)^(1/3))</f>
        <v>596.19713032429843</v>
      </c>
      <c r="J96" s="37">
        <f>Raw!N97</f>
        <v>5.17634105075172</v>
      </c>
      <c r="K96" s="37">
        <f>Raw!O97</f>
        <v>0.25317576103282102</v>
      </c>
      <c r="M96" s="39">
        <f>Raw!CC97*1000</f>
        <v>190</v>
      </c>
      <c r="N96" s="39">
        <f>1/(Raw!R97)</f>
        <v>4.6811428571428575</v>
      </c>
      <c r="O96" s="39">
        <f>IF(1/(Raw!R97-Raw!S97)-1/(Raw!R97+Raw!S97)&gt;0,1/(Raw!R97-Raw!S97)-1/(Raw!R97+Raw!S97),2)</f>
        <v>0.16497757447271244</v>
      </c>
      <c r="Q96" s="39">
        <f>(Raw!C97)/((Raw!CC97*1000)^(1/2))</f>
        <v>248.65523930165332</v>
      </c>
      <c r="R96" s="39">
        <f>1/(Raw!R97)</f>
        <v>4.6811428571428575</v>
      </c>
      <c r="S96" s="39">
        <f>IF(1/(Raw!R97-Raw!S97)-1/(Raw!R97+Raw!S97)&gt;0,1/(Raw!R97-Raw!S97)-1/(Raw!R97+Raw!S97),2)</f>
        <v>0.16497757447271244</v>
      </c>
      <c r="U96" s="39">
        <f>(Raw!C97)/((Raw!CC97*1000)^(1/3))</f>
        <v>596.19713032429843</v>
      </c>
      <c r="V96" s="39">
        <f>1/(Raw!R97)</f>
        <v>4.6811428571428575</v>
      </c>
      <c r="W96" s="39">
        <f>IF(1/(Raw!R97-Raw!S97)-1/(Raw!R97+Raw!S97)&gt;0,1/(Raw!R97-Raw!S97)-1/(Raw!R97+Raw!S97),2)</f>
        <v>0.16497757447271244</v>
      </c>
      <c r="Y96" s="41">
        <f>Raw!CC97*1000</f>
        <v>190</v>
      </c>
      <c r="Z96" s="41">
        <f>1/(Raw!AB97)</f>
        <v>3.9384615384615387</v>
      </c>
      <c r="AA96" s="41">
        <f>IF(1/(Raw!AB97-Raw!AC97)-1/(Raw!AB97+Raw!AC97)&gt;0,1/(Raw!AB97-Raw!AC97)-1/(Raw!AB97+Raw!AC97),5)</f>
        <v>3.2835627049102785</v>
      </c>
      <c r="AC96" s="41">
        <f>(Raw!C97)/((Raw!CC97*1000)^(1/2))</f>
        <v>248.65523930165332</v>
      </c>
      <c r="AD96" s="41">
        <f>1/(Raw!AB97)</f>
        <v>3.9384615384615387</v>
      </c>
      <c r="AE96" s="41">
        <f>IF(1/(Raw!AB97-Raw!AC97)-1/(Raw!AB97+Raw!AC97)&gt;0,1/(Raw!AB97-Raw!AC97)-1/(Raw!AB97+Raw!AC97),5)</f>
        <v>3.2835627049102785</v>
      </c>
      <c r="AG96" s="41">
        <f>(Raw!C97)/((Raw!CC97*1000)^(1/3))</f>
        <v>596.19713032429843</v>
      </c>
      <c r="AH96" s="41">
        <f>1/(Raw!AB97)</f>
        <v>3.9384615384615387</v>
      </c>
      <c r="AI96" s="41">
        <f>IF(1/(Raw!AB97-Raw!AC97)-1/(Raw!AB97+Raw!AC97)&gt;0,1/(Raw!AB97-Raw!AC97)-1/(Raw!AB97+Raw!AC97),5)</f>
        <v>3.2835627049102785</v>
      </c>
      <c r="AK96" s="43">
        <f>Raw!CC97*1000</f>
        <v>190</v>
      </c>
      <c r="AL96" s="43">
        <f>Raw!BL97</f>
        <v>7.8598104366433299</v>
      </c>
      <c r="AM96" s="43">
        <f>Raw!BM97</f>
        <v>5.4892973364600302</v>
      </c>
      <c r="AO96" s="43">
        <f>(Raw!C97)/((Raw!CC97*1000)^(1/2))</f>
        <v>248.65523930165332</v>
      </c>
      <c r="AP96" s="43">
        <f>Raw!BL97</f>
        <v>7.8598104366433299</v>
      </c>
      <c r="AQ96" s="43">
        <f>Raw!BM97</f>
        <v>5.4892973364600302</v>
      </c>
      <c r="AS96" s="43">
        <f>(Raw!C97)/((Raw!CC97*1000)^(1/3))</f>
        <v>596.19713032429843</v>
      </c>
      <c r="AT96" s="43">
        <f>Raw!BL97</f>
        <v>7.8598104366433299</v>
      </c>
      <c r="AU96" s="43">
        <f>Raw!BM97</f>
        <v>5.4892973364600302</v>
      </c>
      <c r="AW96" s="21">
        <f>Raw!CC97*1000</f>
        <v>190</v>
      </c>
      <c r="AX96" s="21">
        <f>Raw!BN97</f>
        <v>1.7314463089901999</v>
      </c>
      <c r="AY96" s="21">
        <f>Raw!BO97</f>
        <v>9.5449207171845393E-2</v>
      </c>
      <c r="BA96" s="21">
        <f>(Raw!C97)/((Raw!CC97*1000)^(1/2))</f>
        <v>248.65523930165332</v>
      </c>
      <c r="BB96" s="21">
        <f>Raw!BN97</f>
        <v>1.7314463089901999</v>
      </c>
      <c r="BC96" s="21">
        <f>Raw!BO97</f>
        <v>9.5449207171845393E-2</v>
      </c>
      <c r="BE96" s="21">
        <f>(Raw!C97)/((Raw!CC97*1000)^(1/3))</f>
        <v>596.19713032429843</v>
      </c>
      <c r="BF96" s="21">
        <f>Raw!BN97</f>
        <v>1.7314463089901999</v>
      </c>
      <c r="BG96" s="21">
        <f>Raw!BO97</f>
        <v>9.5449207171845393E-2</v>
      </c>
      <c r="BI96" s="46">
        <f>Raw!C97</f>
        <v>3427.47594099665</v>
      </c>
      <c r="BJ96" s="46">
        <f>(Raw!C97)/(Raw!CG97)</f>
        <v>0.33556647160726943</v>
      </c>
      <c r="BK96" s="46"/>
      <c r="BM96" s="47">
        <f>Raw!CC97*1000</f>
        <v>190</v>
      </c>
      <c r="BN96" s="47">
        <f>(Raw!C97)/(Raw!CG97)</f>
        <v>0.33556647160726943</v>
      </c>
      <c r="BO96" s="47"/>
      <c r="BQ96" s="46">
        <f>(Raw!C97)/((Raw!CC97*1000)^(1/2))</f>
        <v>248.65523930165332</v>
      </c>
      <c r="BR96" s="47">
        <f>(Raw!C97)/(Raw!CG97)</f>
        <v>0.33556647160726943</v>
      </c>
      <c r="BS96" s="47"/>
      <c r="BU96" s="49">
        <f>(Raw!C97)/((Raw!CC97*1000)^(1/3))</f>
        <v>596.19713032429843</v>
      </c>
      <c r="BV96" s="49">
        <f>(Raw!C97)/(Raw!CG97)</f>
        <v>0.33556647160726943</v>
      </c>
      <c r="BW96" s="49"/>
      <c r="BY96" s="51">
        <f>Raw!C97</f>
        <v>3427.47594099665</v>
      </c>
      <c r="BZ96" s="51">
        <f>Raw!BS97</f>
        <v>0.34799999999999998</v>
      </c>
      <c r="CA96" s="51"/>
      <c r="CG96" s="55"/>
      <c r="CH96" s="55" t="e">
        <f t="shared" si="137"/>
        <v>#N/A</v>
      </c>
      <c r="CI96" s="55" t="e">
        <f>CI3</f>
        <v>#N/A</v>
      </c>
      <c r="CK96" s="55"/>
      <c r="CL96" s="55" t="e">
        <f t="shared" si="138"/>
        <v>#N/A</v>
      </c>
      <c r="CM96" s="55" t="e">
        <f>CM3</f>
        <v>#N/A</v>
      </c>
      <c r="CO96" s="57"/>
      <c r="CP96" s="57" t="e">
        <f t="shared" si="139"/>
        <v>#N/A</v>
      </c>
      <c r="CQ96" s="57" t="e">
        <f>CQ3</f>
        <v>#N/A</v>
      </c>
      <c r="CS96" s="57"/>
      <c r="CT96" s="57" t="e">
        <f t="shared" si="140"/>
        <v>#N/A</v>
      </c>
      <c r="CU96" s="57" t="e">
        <f>CU3</f>
        <v>#N/A</v>
      </c>
      <c r="CW96" s="57"/>
      <c r="CX96" s="57" t="e">
        <f t="shared" si="141"/>
        <v>#N/A</v>
      </c>
      <c r="CY96" s="57" t="e">
        <f>CY3</f>
        <v>#N/A</v>
      </c>
      <c r="DA96" s="57"/>
      <c r="DB96" s="57" t="e">
        <f t="shared" si="142"/>
        <v>#N/A</v>
      </c>
      <c r="DC96" s="57" t="e">
        <f>DC3</f>
        <v>#N/A</v>
      </c>
      <c r="DE96" s="57"/>
      <c r="DF96" s="57" t="e">
        <f t="shared" si="143"/>
        <v>#N/A</v>
      </c>
      <c r="DG96" s="57" t="e">
        <f>DG3</f>
        <v>#N/A</v>
      </c>
      <c r="DI96" s="59">
        <f t="shared" si="117"/>
        <v>14110</v>
      </c>
      <c r="DJ96" s="59">
        <f t="shared" si="99"/>
        <v>10.629090705305789</v>
      </c>
      <c r="DL96" s="25">
        <f t="shared" si="118"/>
        <v>14110</v>
      </c>
      <c r="DM96" s="25">
        <f t="shared" si="100"/>
        <v>11.938001988118197</v>
      </c>
      <c r="DO96" s="39">
        <f t="shared" si="101"/>
        <v>190</v>
      </c>
      <c r="DP96" s="39">
        <f t="shared" si="102"/>
        <v>4.6811428571428575</v>
      </c>
      <c r="DQ96" s="39">
        <f t="shared" si="103"/>
        <v>0.16497757447271244</v>
      </c>
      <c r="DS96" s="39">
        <f t="shared" si="104"/>
        <v>248.65523930165332</v>
      </c>
      <c r="DT96" s="39">
        <f t="shared" si="105"/>
        <v>4.6811428571428575</v>
      </c>
      <c r="DU96" s="39">
        <f t="shared" si="106"/>
        <v>0.16497757447271244</v>
      </c>
      <c r="DW96" s="39">
        <f t="shared" si="107"/>
        <v>596.19713032429843</v>
      </c>
      <c r="DX96" s="39">
        <f t="shared" si="108"/>
        <v>4.6811428571428575</v>
      </c>
      <c r="DY96" s="39">
        <f t="shared" si="109"/>
        <v>0.16497757447271244</v>
      </c>
      <c r="EA96" s="61">
        <f>Raw!N97</f>
        <v>5.17634105075172</v>
      </c>
      <c r="EB96" s="61">
        <f>Raw!O97</f>
        <v>0.25317576103282102</v>
      </c>
      <c r="EC96" s="61">
        <f>1/Raw!R97</f>
        <v>4.6811428571428575</v>
      </c>
      <c r="ED96" s="61">
        <f>1/(Raw!R97-Raw!S97)-1/(Raw!R97+Raw!S97)</f>
        <v>0.16497757447271244</v>
      </c>
      <c r="EF96" s="62">
        <f>Raw!N97</f>
        <v>5.17634105075172</v>
      </c>
      <c r="EG96" s="61">
        <f>Raw!O97</f>
        <v>0.25317576103282102</v>
      </c>
      <c r="EH96" s="61">
        <f>1/Raw!AB97</f>
        <v>3.9384615384615387</v>
      </c>
      <c r="EI96" s="61">
        <f>1/(Raw!AB97-Raw!AC97)-1/(Raw!AB97+Raw!AC97)</f>
        <v>3.2835627049102785</v>
      </c>
      <c r="EK96" s="37">
        <f>Raw!CB97</f>
        <v>-8.3559000000000001</v>
      </c>
      <c r="EL96" s="72">
        <f>(Raw!C97)/(Raw!CG97)</f>
        <v>0.33556647160726943</v>
      </c>
      <c r="EN96" s="37">
        <f>Raw!BS97</f>
        <v>0.34799999999999998</v>
      </c>
      <c r="EO96" s="72">
        <f>(Raw!C97)/(Raw!CG97)</f>
        <v>0.33556647160726943</v>
      </c>
      <c r="EQ96" s="64">
        <f>(Raw!C97)/((Raw!CC97*1000)^(1/3))</f>
        <v>596.19713032429843</v>
      </c>
      <c r="ER96" s="64">
        <f>Raw!BZ97</f>
        <v>635</v>
      </c>
      <c r="ET96" s="64">
        <f>Raw!BN97</f>
        <v>1.7314463089901999</v>
      </c>
      <c r="EU96" s="64">
        <f>Raw!BZ97</f>
        <v>635</v>
      </c>
      <c r="EW96" s="66">
        <f>Raw!AI97</f>
        <v>8.8011562591426701E-3</v>
      </c>
      <c r="EX96" s="66">
        <f>Raw!BZ97</f>
        <v>635</v>
      </c>
      <c r="EZ96" s="73">
        <f>Raw!AI97</f>
        <v>8.8011562591426701E-3</v>
      </c>
      <c r="FA96" s="66">
        <f>Raw!F97</f>
        <v>9.5459333866269896E-2</v>
      </c>
      <c r="FB96" s="66">
        <f>Raw!G97</f>
        <v>3.3724828822823898E-2</v>
      </c>
      <c r="FD96" s="66">
        <f>(Raw!C97)/((Raw!CC97*1000)^(1/3))</f>
        <v>596.19713032429843</v>
      </c>
      <c r="FE96" s="66">
        <f>(Raw!BZ97)*(Raw!AI97)</f>
        <v>5.5887342245555951</v>
      </c>
      <c r="FG96" s="59">
        <f>Raw!CJ97</f>
        <v>222.659519035881</v>
      </c>
      <c r="FH96" s="59">
        <f>Raw!BR97</f>
        <v>212.124</v>
      </c>
      <c r="FJ96" s="25">
        <f>Raw!CB97</f>
        <v>-8.3559000000000001</v>
      </c>
      <c r="FK96" s="25">
        <f>(Raw!BR97)-(Raw!CJ97)</f>
        <v>-10.535519035881009</v>
      </c>
      <c r="FM96" s="68" t="str">
        <f t="shared" si="119"/>
        <v xml:space="preserve"> </v>
      </c>
      <c r="FN96" s="68">
        <f>(Raw!C97)/((Raw!CC97*1000)^(1/3))</f>
        <v>596.19713032429843</v>
      </c>
      <c r="FO96" s="68">
        <f>(10^($FM$2*Raw!CB97))*(Raw!D97)</f>
        <v>7.2471114435974204E-2</v>
      </c>
      <c r="FP96" s="68">
        <f>(10^($FM$2*Raw!CB97))*(Raw!E97)</f>
        <v>1.9592767203802302E-2</v>
      </c>
      <c r="FR96" s="68" t="str">
        <f t="shared" si="120"/>
        <v xml:space="preserve"> </v>
      </c>
      <c r="FS96" s="74">
        <f>(Raw!C97)/((Raw!CC97*1000)^(1/3))</f>
        <v>596.19713032429843</v>
      </c>
      <c r="FT96" s="68">
        <f>(10^($FR$2*Raw!CB97))*(Raw!F97)</f>
        <v>0.11098009607615986</v>
      </c>
      <c r="FU96" s="68">
        <f>(10^($FR$2*Raw!CB97))*(Raw!G97)</f>
        <v>3.9208159027721193E-2</v>
      </c>
      <c r="FW96" s="68" t="str">
        <f t="shared" si="121"/>
        <v xml:space="preserve"> </v>
      </c>
      <c r="FX96" s="74">
        <f>(Raw!C97)/((Raw!CC97*1000)^(1/3))</f>
        <v>596.19713032429843</v>
      </c>
      <c r="FY96" s="74">
        <f>(10^($FW$2*Raw!CB97))*(Raw!BJ97)</f>
        <v>0.10581818130182068</v>
      </c>
      <c r="FZ96" s="74">
        <f>(10^($FW$2*Raw!CB97))*(Raw!BK97)</f>
        <v>3.1069296251515981E-2</v>
      </c>
      <c r="GB96" s="68" t="str">
        <f t="shared" si="122"/>
        <v xml:space="preserve"> </v>
      </c>
      <c r="GC96" s="74">
        <f>IF(  ( (10^($FR$2*Raw!CB97))*(Raw!BM97) )/( (10^($FR$2*Raw!CB97))*(Raw!BL97))&lt;0.9,(Raw!C97)/((Raw!CC97*1000)^(1/3)) )</f>
        <v>596.19713032429843</v>
      </c>
      <c r="GD96" s="74">
        <f>IF(  ( (10^($FR$2*Raw!CB97))*(Raw!BM97) )/( (10^($FR$2*Raw!CB97))*(Raw!BL97))&lt;0.9, (10^($GB$2*Raw!CB97))*(Raw!BL97) )</f>
        <v>8.5689984214496757</v>
      </c>
      <c r="GE96" s="74">
        <f>IF( ( (10^($FR$2*Raw!CB97))*(Raw!BM97) )/( (10^($FR$2*Raw!CB97))*(Raw!BL97))&lt;0.9, (10^($FR$2*Raw!CB97))*(Raw!BM97) )</f>
        <v>6.3818038647156481</v>
      </c>
      <c r="GG96" s="68" t="str">
        <f t="shared" si="123"/>
        <v xml:space="preserve"> </v>
      </c>
      <c r="GH96" s="74">
        <f>IF( ( (10^($GG$2*Raw!CB97))*(Raw!BO97) )/( (10^($GG$2*Raw!CB97))*(Raw!BN97))&lt;0.5,(Raw!C97)/((Raw!CC97*1000)^(1/3)))</f>
        <v>596.19713032429843</v>
      </c>
      <c r="GI96" s="74">
        <f>IF( ( (10^($GG$2*Raw!CB97))*(Raw!BO97) )/( (10^($GG$2*Raw!CB97))*(Raw!BN97))&lt;0.5,(10^($GG$2*Raw!CB97))*(Raw!BN97))</f>
        <v>1.9829790406946604</v>
      </c>
      <c r="GJ96" s="74">
        <f>IF( ( (10^($GG$2*Raw!CB97))*(Raw!BO97) )/( (10^($GG$2*Raw!CB97))*(Raw!BN97))&lt;0.5,(10^($GG$2*Raw!CB97))*(Raw!BO97))</f>
        <v>0.10931541815066653</v>
      </c>
      <c r="GL96">
        <f>(Raw!C97)/((Raw!CC97*1000)^(1/3))</f>
        <v>596.19713032429843</v>
      </c>
      <c r="GM96" s="75">
        <f>Raw!U97</f>
        <v>0.216064453125</v>
      </c>
      <c r="GN96" s="75">
        <f>(LOG(Raw!CC97)+5)/25</f>
        <v>0.17115014403811316</v>
      </c>
      <c r="GO96">
        <f>(Raw!C97)/((Raw!CC97*1000)^(1/3))</f>
        <v>596.19713032429843</v>
      </c>
      <c r="GP96" s="75">
        <f>Raw!W97</f>
        <v>0.22705078125</v>
      </c>
      <c r="GR96">
        <f>(Raw!C97)/((Raw!CC97*1000)^(1/3))</f>
        <v>596.19713032429843</v>
      </c>
      <c r="GS96" s="75">
        <f>Raw!AE97</f>
        <v>0.52734375</v>
      </c>
      <c r="GU96">
        <f>(Raw!C97)/((Raw!CC97*1000)^(1/3))</f>
        <v>596.19713032429843</v>
      </c>
      <c r="GV96" s="75">
        <f>Raw!AG97</f>
        <v>0.625</v>
      </c>
      <c r="GX96">
        <f>(Raw!C97)/((Raw!CC97*1000)^(1/3))</f>
        <v>596.19713032429843</v>
      </c>
      <c r="GY96">
        <f>Raw!BQ97</f>
        <v>4</v>
      </c>
      <c r="HA96">
        <f>Raw!C97</f>
        <v>3427.47594099665</v>
      </c>
      <c r="HB96" s="75">
        <f>Raw!U97</f>
        <v>0.216064453125</v>
      </c>
      <c r="HC96" s="4"/>
      <c r="HD96">
        <f>Raw!C97</f>
        <v>3427.47594099665</v>
      </c>
      <c r="HE96" s="75">
        <f>Raw!W97</f>
        <v>0.22705078125</v>
      </c>
      <c r="HG96">
        <f>Raw!C97</f>
        <v>3427.47594099665</v>
      </c>
      <c r="HH96" s="75">
        <f>Raw!AE97</f>
        <v>0.52734375</v>
      </c>
      <c r="HJ96">
        <f>Raw!C97</f>
        <v>3427.47594099665</v>
      </c>
      <c r="HK96" s="75">
        <f>Raw!AG97</f>
        <v>0.625</v>
      </c>
      <c r="HM96">
        <f>Raw!C97</f>
        <v>3427.47594099665</v>
      </c>
      <c r="HN96">
        <f>Raw!BQ97</f>
        <v>4</v>
      </c>
      <c r="HP96">
        <f>Raw!CC97*1000</f>
        <v>190</v>
      </c>
      <c r="HQ96">
        <f>Raw!N97</f>
        <v>5.17634105075172</v>
      </c>
      <c r="HR96">
        <f>MIN(ABS(Raw!CB97)/100,0.3)</f>
        <v>8.3558999999999994E-2</v>
      </c>
      <c r="HS96" t="str">
        <f>IF( Raw!CB97&gt;0,"@rgb(255,0,0)","@rgb(0,128,255)" )</f>
        <v>@rgb(0,128,255)</v>
      </c>
      <c r="HU96" t="str">
        <f t="shared" si="124"/>
        <v xml:space="preserve"> </v>
      </c>
      <c r="HV96" t="b">
        <f>IF(Raw!CC97&gt;7,(Raw!C97)/((Raw!CC97*1000)^(1/3)))</f>
        <v>0</v>
      </c>
      <c r="HW96" t="b">
        <f>IF(Raw!CC97&gt;7,(10^($FM$2*Raw!CB97))*(Raw!D97))</f>
        <v>0</v>
      </c>
      <c r="HX96" t="b">
        <f>IF(Raw!CC97&gt;7,(10^($HU$2*Raw!CB97))*(Raw!E97))</f>
        <v>0</v>
      </c>
      <c r="IA96" t="b">
        <f>IF(Raw!CC97&gt;7,(Raw!C97)/((Raw!CC97*1000)^(1/3)))</f>
        <v>0</v>
      </c>
      <c r="IB96" t="b">
        <f>IF(Raw!CC97&gt;7,(10^($HZ$2*Raw!CB97))*(Raw!F97))</f>
        <v>0</v>
      </c>
      <c r="IC96" t="b">
        <f>IF(Raw!CC97&gt;7,(10^($HZ$2*Raw!CB97))*(Raw!G97))</f>
        <v>0</v>
      </c>
      <c r="IF96" t="b">
        <f>IF(Raw!CC97&gt;7,(Raw!C97)/((Raw!CC97*1000)^(1/3)))</f>
        <v>0</v>
      </c>
      <c r="IG96" t="b">
        <f>IF(Raw!CC97&gt;7,(10^($IE$2*Raw!CB97))*(Raw!BJ97))</f>
        <v>0</v>
      </c>
      <c r="IH96" t="b">
        <f>IF(Raw!CC97&gt;7,(10^($IE$2*Raw!CB97))*(Raw!BK97))</f>
        <v>0</v>
      </c>
      <c r="IJ96" t="str">
        <f t="shared" si="125"/>
        <v xml:space="preserve"> </v>
      </c>
      <c r="IK96" t="b">
        <f>IF(Raw!CC97&gt;7,(Raw!C97)/((Raw!CC97*1000)^(1/3)))</f>
        <v>0</v>
      </c>
      <c r="IL96" t="b">
        <f>IF(Raw!CC97&gt;7,(10^($IJ$2*Raw!CB97))*(Raw!BL97))</f>
        <v>0</v>
      </c>
      <c r="IM96" t="b">
        <f>IF(Raw!CC97&gt;7,(10^($IJ$2*Raw!CB97))*(Raw!BM97))</f>
        <v>0</v>
      </c>
      <c r="IO96" t="str">
        <f t="shared" si="126"/>
        <v xml:space="preserve"> </v>
      </c>
      <c r="IP96" t="b">
        <f>IF(Raw!CC97&gt;7,(Raw!C97)/((Raw!CC97*1000)^(1/3)))</f>
        <v>0</v>
      </c>
      <c r="IQ96" t="b">
        <f>IF(Raw!CC97&gt;7,(10^($IO$2*Raw!CB97))*(Raw!BN97))</f>
        <v>0</v>
      </c>
      <c r="IR96" t="b">
        <f>IF(Raw!CC97&gt;7,(10^($IO$2*Raw!CB97))*(Raw!BO97))</f>
        <v>0</v>
      </c>
      <c r="IT96" s="68" t="str">
        <f t="shared" si="127"/>
        <v xml:space="preserve"> </v>
      </c>
      <c r="IU96" s="68">
        <f>IF(Raw!CC97&lt;3.5,(Raw!C97)/((Raw!CC97*1000)^(1/3)))</f>
        <v>596.19713032429843</v>
      </c>
      <c r="IV96" s="68">
        <f>IF(Raw!CC97&lt;3.5,(10^($IT$2*Raw!CB97))*(Raw!D97))</f>
        <v>7.2151120959819959E-2</v>
      </c>
      <c r="IW96" s="68">
        <f>IF(Raw!CC97&lt;3.5,(10^($IT$2*Raw!CB97))*(Raw!E97))</f>
        <v>1.9506256078179074E-2</v>
      </c>
      <c r="IY96" s="68" t="str">
        <f t="shared" si="128"/>
        <v xml:space="preserve"> </v>
      </c>
      <c r="IZ96" s="74">
        <f>IF(Raw!CC97&lt;3.5,(Raw!C97)/((Raw!CC97*1000)^(1/3)))</f>
        <v>596.19713032429843</v>
      </c>
      <c r="JA96" s="68">
        <f>IF(Raw!CC97&lt;3.5,(10^($IY$2*Raw!CB97))*(Raw!F97))</f>
        <v>0.11038382636418463</v>
      </c>
      <c r="JB96" s="68">
        <f>IF(Raw!CC97&lt;3.5,(10^($IY$2*Raw!CB97))*(Raw!G97))</f>
        <v>3.8997502896422703E-2</v>
      </c>
      <c r="JD96" s="68" t="str">
        <f t="shared" si="129"/>
        <v xml:space="preserve"> </v>
      </c>
      <c r="JE96" s="74">
        <f>IF(Raw!CC97&lt;3.5,(Raw!C97)/((Raw!CC97*1000)^(1/3)))</f>
        <v>596.19713032429843</v>
      </c>
      <c r="JF96" s="74">
        <f>IF(Raw!CC97&lt;3.5,(10^($JD$2*Raw!CB97))*(Raw!BJ97))</f>
        <v>0.10733556804874034</v>
      </c>
      <c r="JG96" s="74">
        <f>IF(Raw!CC97&lt;3.5,(10^($JD$2*Raw!CB97))*(Raw!BK97))</f>
        <v>3.1514816461636619E-2</v>
      </c>
      <c r="JI96" s="68" t="str">
        <f t="shared" si="130"/>
        <v xml:space="preserve"> </v>
      </c>
      <c r="JJ96" s="74">
        <f>IF( AND( Raw!CC97&lt;3.5, ( (10^($JI$2*Raw!CB97))*(Raw!BM97) )/( (10^($JI$2*Raw!CB97))*(Raw!BL97))&lt;0.9 ),(Raw!C97)/((Raw!CC97*1000)^(1/3)) )</f>
        <v>596.19713032429843</v>
      </c>
      <c r="JK96" s="74">
        <f>IF( AND( Raw!CC97&lt;3.5, ( (10^($JI$2*Raw!CB97))*(Raw!BM97) )/( (10^($JI$2*Raw!CB97))*(Raw!BL97))&lt;0.9 ), (10^($JI$2*Raw!CB97))*(Raw!BL97) )</f>
        <v>8.1823094989615246</v>
      </c>
      <c r="JL96" s="74">
        <f>IF( AND( Raw!CC97&lt;3.5, ( (10^($JI$2*Raw!CB97))*(Raw!BM97) )/( (10^($JI$2*Raw!CB97))*(Raw!BL97))&lt;0.9 ), (10^($JI$2*Raw!CB97))*(Raw!BM97) )</f>
        <v>5.7145309165907685</v>
      </c>
      <c r="JN96" s="68" t="str">
        <f t="shared" si="131"/>
        <v xml:space="preserve"> </v>
      </c>
      <c r="JO96" s="74">
        <f>IF( AND( Raw!CC97&lt;3.5, ( (10^($JN$2*Raw!CB97))*(Raw!BO97) )/( (10^($JN$2*Raw!CB97))*(Raw!BN97))&lt;0.5 ),(Raw!C97)/((Raw!CC97*1000)^(1/3)))</f>
        <v>596.19713032429843</v>
      </c>
      <c r="JP96" s="74">
        <f>IF( AND( Raw!CC97&lt;3.5, ( (10^($JN$2*Raw!CB97))*(Raw!BO97) )/( (10^($JN$2*Raw!CB97))*(Raw!BN97))&lt;0.5 ),(10^($JN$2*Raw!CB97))*(Raw!BN97))</f>
        <v>1.759995445321912</v>
      </c>
      <c r="JQ96" s="74">
        <f>IF( AND( Raw!CC97&lt;3.5, ( (10^($JN$2*Raw!CB97))*(Raw!BO97) )/( (10^($JN$2*Raw!CB97))*(Raw!BN97))&lt;0.5 ),(10^($JN$2*Raw!CB97))*(Raw!BO97))</f>
        <v>9.7023031560250536E-2</v>
      </c>
      <c r="KQ96">
        <f>Raw!CC97*1000</f>
        <v>190</v>
      </c>
      <c r="KR96">
        <f>Raw!N97</f>
        <v>5.17634105075172</v>
      </c>
      <c r="KS96">
        <f>(1/ABS(Raw!BL97))*2</f>
        <v>0.25445906311884731</v>
      </c>
      <c r="KU96">
        <f>Raw!CC97*1000</f>
        <v>190</v>
      </c>
      <c r="KV96">
        <f>Raw!N97</f>
        <v>5.17634105075172</v>
      </c>
      <c r="KW96">
        <f>MIN(1/ABS(Raw!BN97)/2,0.8)</f>
        <v>0.28877591953261661</v>
      </c>
      <c r="KY96">
        <f>Raw!CC97*1000</f>
        <v>190</v>
      </c>
      <c r="KZ96">
        <f>Raw!CP97</f>
        <v>5.0505772396223696</v>
      </c>
      <c r="LA96">
        <f t="shared" si="110"/>
        <v>5.17634105075172</v>
      </c>
      <c r="PR96" s="76"/>
      <c r="QD96" s="76"/>
      <c r="QP96" s="76"/>
      <c r="RB96" s="76"/>
      <c r="RN96" s="76"/>
      <c r="RZ96" s="76"/>
      <c r="SL96" s="76"/>
      <c r="SX96" s="76"/>
      <c r="TJ96" s="76"/>
      <c r="TV96" s="76"/>
      <c r="UF96">
        <f>IF(Raw!CC97&lt;3.5,Raw!C97)</f>
        <v>3427.47594099665</v>
      </c>
      <c r="UK96" t="b">
        <f>IF(Raw!CC97&gt;7,Raw!C97)</f>
        <v>0</v>
      </c>
      <c r="UP96">
        <f>Raw!C97</f>
        <v>3427.47594099665</v>
      </c>
      <c r="UU96" t="str">
        <f t="shared" si="144"/>
        <v xml:space="preserve"> </v>
      </c>
      <c r="UV96" t="b">
        <f>IF(AND(Raw!BL97&lt;$UU$3,Raw!BL97&gt;$UU$4),(Raw!C97)/((Raw!CC97*1000)^(1/3)))</f>
        <v>0</v>
      </c>
      <c r="UW96" t="b">
        <f>IF(AND(Raw!BL97&lt;$UU$3,Raw!BL97&gt;$UU$4),(10^($UU$2*Raw!CB97))*(Raw!D97))</f>
        <v>0</v>
      </c>
      <c r="UX96" t="b">
        <f>IF(AND(Raw!BL97&lt;$UU$3,Raw!BL97&gt;$UU$4),(10^($FM$2*Raw!CB97))*(Raw!E97))</f>
        <v>0</v>
      </c>
      <c r="UZ96">
        <f>Raw!C97</f>
        <v>3427.47594099665</v>
      </c>
      <c r="VA96">
        <f>((LOG10(Raw!CC98))+ABS(LOG10(MIN(Raw!CC$3:$CC295)))+0.3)/5</f>
        <v>0.28606675369900125</v>
      </c>
      <c r="VB96">
        <f>Raw!BQ97</f>
        <v>4</v>
      </c>
      <c r="VE96">
        <f>(Raw!C97)/((Raw!CC97)^(1/2))</f>
        <v>7863.169083274408</v>
      </c>
      <c r="VF96">
        <f>((LOG10(Raw!CC98))+ABS(LOG10(MIN(Raw!CC$3:$CC295)))+0.3)/5</f>
        <v>0.28606675369900125</v>
      </c>
      <c r="VG96">
        <f>Raw!BQ97</f>
        <v>4</v>
      </c>
      <c r="VK96">
        <f>(Raw!C97)/((Raw!CC97)^(1/2))</f>
        <v>7863.169083274408</v>
      </c>
      <c r="VL96">
        <f>Raw!BZ97</f>
        <v>635</v>
      </c>
      <c r="VM96">
        <f>MIN(Raw!BL98/150,0.6)</f>
        <v>5.5810320030095527E-2</v>
      </c>
      <c r="VO96">
        <f>(Raw!C97)/((Raw!CC97)^(1/2))</f>
        <v>7863.169083274408</v>
      </c>
      <c r="VP96">
        <f>Raw!BZ97</f>
        <v>635</v>
      </c>
      <c r="VQ96">
        <f>MIN(Raw!BN98/50,0.6)</f>
        <v>3.39158376252214E-2</v>
      </c>
      <c r="VS96">
        <f>(Raw!C97)/((Raw!CC97)^(1/2))</f>
        <v>7863.169083274408</v>
      </c>
      <c r="VT96">
        <f>Raw!BZ97</f>
        <v>635</v>
      </c>
      <c r="VU96">
        <f>(LOG10(Raw!AS98)-LOG10(MIN(Raw!AS$3:AS$200)) + 0.1)/10</f>
        <v>0.32601795133272865</v>
      </c>
      <c r="VW96">
        <f>Raw!CB97</f>
        <v>-8.3559000000000001</v>
      </c>
      <c r="VX96">
        <f>IF(ABS((Raw!BR97)-(Raw!CJ97))=343.0818,16.89,ABS((Raw!BR97)-(Raw!CJ97)))</f>
        <v>10.535519035881009</v>
      </c>
      <c r="VY96">
        <f>(LOG10(Raw!C98)-LOG10(MIN(Raw!C$3:C$200)))/2</f>
        <v>0.59749116502519573</v>
      </c>
      <c r="WN96">
        <f t="shared" si="132"/>
        <v>18800</v>
      </c>
      <c r="WO96">
        <f t="shared" si="111"/>
        <v>0.51461754744653221</v>
      </c>
      <c r="WQ96">
        <f>Raw!BP97</f>
        <v>0.08</v>
      </c>
      <c r="WR96">
        <f>Raw!BZ97</f>
        <v>635</v>
      </c>
      <c r="WT96">
        <f>Raw!N97</f>
        <v>5.17634105075172</v>
      </c>
      <c r="WU96">
        <f>Raw!CP97</f>
        <v>5.0505772396223696</v>
      </c>
      <c r="WV96">
        <f t="shared" si="112"/>
        <v>-0.12576381112935042</v>
      </c>
      <c r="WX96">
        <f>Raw!C97</f>
        <v>3427.47594099665</v>
      </c>
      <c r="WY96">
        <f>Raw!BP97</f>
        <v>0.08</v>
      </c>
      <c r="WZ96">
        <f>((LOG10(Raw!CC98))+ABS(LOG10(MIN(Raw!CC$3:$CC295)))+0.3)/5</f>
        <v>0.28606675369900125</v>
      </c>
      <c r="XD96">
        <f t="shared" si="133"/>
        <v>18800</v>
      </c>
      <c r="XE96">
        <f t="shared" si="113"/>
        <v>5.9010000096105832E-2</v>
      </c>
      <c r="XG96">
        <f>(Raw!C97)/((Raw!CC97)^(1/2))</f>
        <v>7863.169083274408</v>
      </c>
      <c r="XH96">
        <f>Raw!BP97</f>
        <v>0.08</v>
      </c>
      <c r="XL96">
        <f t="shared" si="134"/>
        <v>18800</v>
      </c>
      <c r="XM96">
        <f t="shared" si="114"/>
        <v>0.309065847793349</v>
      </c>
      <c r="XR96">
        <f>Raw!CB97</f>
        <v>-8.3559000000000001</v>
      </c>
      <c r="XS96">
        <f>IF(ABS((Raw!BR97)-(Raw!CJ97))=343.0818,16.89,(Raw!BR97)-(Raw!CJ97))</f>
        <v>-10.535519035881009</v>
      </c>
      <c r="XT96">
        <f>(LOG10(Raw!C98)-LOG10(MIN(Raw!C$3:C$200)))/2</f>
        <v>0.59749116502519573</v>
      </c>
      <c r="XW96">
        <f t="shared" si="135"/>
        <v>18800</v>
      </c>
      <c r="XX96">
        <f t="shared" si="115"/>
        <v>1.2092424822496202</v>
      </c>
      <c r="YC96">
        <v>3427.47594099665</v>
      </c>
      <c r="YD96">
        <f>Raw!CC97</f>
        <v>0.19</v>
      </c>
      <c r="YE96">
        <f>((LOG10(Raw!CC98))+ABS(LOG10(MIN(Raw!CC$3:$CC295)))+0.3)/5</f>
        <v>0.28606675369900125</v>
      </c>
      <c r="YF96">
        <v>47.892683409576598</v>
      </c>
      <c r="YG96">
        <v>3.3571769749229601</v>
      </c>
      <c r="YH96">
        <v>0.31944661854297601</v>
      </c>
      <c r="YI96">
        <v>3.5447706554930097E-2</v>
      </c>
      <c r="YJ96">
        <v>3.6315686514383399E-3</v>
      </c>
      <c r="YT96">
        <v>3427.47594099665</v>
      </c>
      <c r="YU96">
        <v>0.19</v>
      </c>
      <c r="YV96" s="79">
        <v>-7.2112299898162E-6</v>
      </c>
      <c r="ZE96">
        <v>2417.4210006688299</v>
      </c>
      <c r="ZF96">
        <v>4.4588673048303403E-4</v>
      </c>
      <c r="ZK96">
        <f t="shared" si="136"/>
        <v>18820</v>
      </c>
      <c r="ZL96" s="81">
        <f t="shared" si="116"/>
        <v>15958.009746931803</v>
      </c>
    </row>
    <row r="97" spans="1:672">
      <c r="A97" s="37">
        <f>Raw!CC98*1000</f>
        <v>270</v>
      </c>
      <c r="B97" s="37">
        <f>Raw!N98</f>
        <v>3.7791910396128601</v>
      </c>
      <c r="C97" s="37">
        <f>Raw!O98</f>
        <v>7.2876050793489397E-2</v>
      </c>
      <c r="E97" s="37">
        <f>(Raw!C98)/((Raw!CC98*1000)^(1/2))</f>
        <v>307.68010377542981</v>
      </c>
      <c r="F97" s="37">
        <f>Raw!N98</f>
        <v>3.7791910396128601</v>
      </c>
      <c r="G97" s="37">
        <f>Raw!O98</f>
        <v>7.2876050793489397E-2</v>
      </c>
      <c r="I97" s="37">
        <f>(Raw!C98)/((Raw!CC98*1000)^(1/3))</f>
        <v>782.21602220320415</v>
      </c>
      <c r="J97" s="37">
        <f>Raw!N98</f>
        <v>3.7791910396128601</v>
      </c>
      <c r="K97" s="37">
        <f>Raw!O98</f>
        <v>7.2876050793489397E-2</v>
      </c>
      <c r="M97" s="39">
        <f>Raw!CC98*1000</f>
        <v>270</v>
      </c>
      <c r="N97" s="39">
        <f>1/(Raw!R98)</f>
        <v>4.7630977745879548</v>
      </c>
      <c r="O97" s="39">
        <f>IF(1/(Raw!R98-Raw!S98)-1/(Raw!R98+Raw!S98)&gt;0,1/(Raw!R98-Raw!S98)-1/(Raw!R98+Raw!S98),2)</f>
        <v>0.60177082417669681</v>
      </c>
      <c r="Q97" s="39">
        <f>(Raw!C98)/((Raw!CC98*1000)^(1/2))</f>
        <v>307.68010377542981</v>
      </c>
      <c r="R97" s="39">
        <f>1/(Raw!R98)</f>
        <v>4.7630977745879548</v>
      </c>
      <c r="S97" s="39">
        <f>IF(1/(Raw!R98-Raw!S98)-1/(Raw!R98+Raw!S98)&gt;0,1/(Raw!R98-Raw!S98)-1/(Raw!R98+Raw!S98),2)</f>
        <v>0.60177082417669681</v>
      </c>
      <c r="U97" s="39">
        <f>(Raw!C98)/((Raw!CC98*1000)^(1/3))</f>
        <v>782.21602220320415</v>
      </c>
      <c r="V97" s="39">
        <f>1/(Raw!R98)</f>
        <v>4.7630977745879548</v>
      </c>
      <c r="W97" s="39">
        <f>IF(1/(Raw!R98-Raw!S98)-1/(Raw!R98+Raw!S98)&gt;0,1/(Raw!R98-Raw!S98)-1/(Raw!R98+Raw!S98),2)</f>
        <v>0.60177082417669681</v>
      </c>
      <c r="Y97" s="41">
        <f>Raw!CC98*1000</f>
        <v>270</v>
      </c>
      <c r="Z97" s="41">
        <f>1/(Raw!AB98)</f>
        <v>3.9387154674477327</v>
      </c>
      <c r="AA97" s="41">
        <f>IF(1/(Raw!AB98-Raw!AC98)-1/(Raw!AB98+Raw!AC98)&gt;0,1/(Raw!AB98-Raw!AC98)-1/(Raw!AB98+Raw!AC98),5)</f>
        <v>4.8633128836176862</v>
      </c>
      <c r="AC97" s="41">
        <f>(Raw!C98)/((Raw!CC98*1000)^(1/2))</f>
        <v>307.68010377542981</v>
      </c>
      <c r="AD97" s="41">
        <f>1/(Raw!AB98)</f>
        <v>3.9387154674477327</v>
      </c>
      <c r="AE97" s="41">
        <f>IF(1/(Raw!AB98-Raw!AC98)-1/(Raw!AB98+Raw!AC98)&gt;0,1/(Raw!AB98-Raw!AC98)-1/(Raw!AB98+Raw!AC98),5)</f>
        <v>4.8633128836176862</v>
      </c>
      <c r="AG97" s="41">
        <f>(Raw!C98)/((Raw!CC98*1000)^(1/3))</f>
        <v>782.21602220320415</v>
      </c>
      <c r="AH97" s="41">
        <f>1/(Raw!AB98)</f>
        <v>3.9387154674477327</v>
      </c>
      <c r="AI97" s="41">
        <f>IF(1/(Raw!AB98-Raw!AC98)-1/(Raw!AB98+Raw!AC98)&gt;0,1/(Raw!AB98-Raw!AC98)-1/(Raw!AB98+Raw!AC98),5)</f>
        <v>4.8633128836176862</v>
      </c>
      <c r="AK97" s="43">
        <f>Raw!CC98*1000</f>
        <v>270</v>
      </c>
      <c r="AL97" s="43">
        <f>Raw!BL98</f>
        <v>8.3715480045143291</v>
      </c>
      <c r="AM97" s="43">
        <f>Raw!BM98</f>
        <v>5.3668430006629704</v>
      </c>
      <c r="AO97" s="43">
        <f>(Raw!C98)/((Raw!CC98*1000)^(1/2))</f>
        <v>307.68010377542981</v>
      </c>
      <c r="AP97" s="43">
        <f>Raw!BL98</f>
        <v>8.3715480045143291</v>
      </c>
      <c r="AQ97" s="43">
        <f>Raw!BM98</f>
        <v>5.3668430006629704</v>
      </c>
      <c r="AS97" s="43">
        <f>(Raw!C98)/((Raw!CC98*1000)^(1/3))</f>
        <v>782.21602220320415</v>
      </c>
      <c r="AT97" s="43">
        <f>Raw!BL98</f>
        <v>8.3715480045143291</v>
      </c>
      <c r="AU97" s="43">
        <f>Raw!BM98</f>
        <v>5.3668430006629704</v>
      </c>
      <c r="AW97" s="21">
        <f>Raw!CC98*1000</f>
        <v>270</v>
      </c>
      <c r="AX97" s="21">
        <f>Raw!BN98</f>
        <v>1.6957918812610699</v>
      </c>
      <c r="AY97" s="21">
        <f>Raw!BO98</f>
        <v>3.6138885550938797E-2</v>
      </c>
      <c r="BA97" s="21">
        <f>(Raw!C98)/((Raw!CC98*1000)^(1/2))</f>
        <v>307.68010377542981</v>
      </c>
      <c r="BB97" s="21">
        <f>Raw!BN98</f>
        <v>1.6957918812610699</v>
      </c>
      <c r="BC97" s="21">
        <f>Raw!BO98</f>
        <v>3.6138885550938797E-2</v>
      </c>
      <c r="BE97" s="21">
        <f>(Raw!C98)/((Raw!CC98*1000)^(1/3))</f>
        <v>782.21602220320415</v>
      </c>
      <c r="BF97" s="21">
        <f>Raw!BN98</f>
        <v>1.6957918812610699</v>
      </c>
      <c r="BG97" s="21">
        <f>Raw!BO98</f>
        <v>3.6138885550938797E-2</v>
      </c>
      <c r="BI97" s="46">
        <f>Raw!C98</f>
        <v>5055.7</v>
      </c>
      <c r="BJ97" s="46">
        <f>(Raw!C98)/(Raw!CG98)</f>
        <v>0.28828762045959971</v>
      </c>
      <c r="BK97" s="46"/>
      <c r="BM97" s="47">
        <f>Raw!CC98*1000</f>
        <v>270</v>
      </c>
      <c r="BN97" s="47">
        <f>(Raw!C98)/(Raw!CG98)</f>
        <v>0.28828762045959971</v>
      </c>
      <c r="BO97" s="47"/>
      <c r="BQ97" s="46">
        <f>(Raw!C98)/((Raw!CC98*1000)^(1/2))</f>
        <v>307.68010377542981</v>
      </c>
      <c r="BR97" s="47">
        <f>(Raw!C98)/(Raw!CG98)</f>
        <v>0.28828762045959971</v>
      </c>
      <c r="BS97" s="47"/>
      <c r="BU97" s="49">
        <f>(Raw!C98)/((Raw!CC98*1000)^(1/3))</f>
        <v>782.21602220320415</v>
      </c>
      <c r="BV97" s="49">
        <f>(Raw!C98)/(Raw!CG98)</f>
        <v>0.28828762045959971</v>
      </c>
      <c r="BW97" s="49"/>
      <c r="BY97" s="51">
        <f>Raw!C98</f>
        <v>5055.7</v>
      </c>
      <c r="BZ97" s="51">
        <f>Raw!BS98</f>
        <v>0.504</v>
      </c>
      <c r="CA97" s="51"/>
      <c r="CG97" s="55"/>
      <c r="CH97" s="55" t="e">
        <f t="shared" si="137"/>
        <v>#N/A</v>
      </c>
      <c r="CI97" s="55" t="e">
        <f>CI3</f>
        <v>#N/A</v>
      </c>
      <c r="CK97" s="55"/>
      <c r="CL97" s="55" t="e">
        <f t="shared" si="138"/>
        <v>#N/A</v>
      </c>
      <c r="CM97" s="55" t="e">
        <f>CM3</f>
        <v>#N/A</v>
      </c>
      <c r="CO97" s="57"/>
      <c r="CP97" s="57" t="e">
        <f t="shared" si="139"/>
        <v>#N/A</v>
      </c>
      <c r="CQ97" s="57" t="e">
        <f>CQ3</f>
        <v>#N/A</v>
      </c>
      <c r="CS97" s="57"/>
      <c r="CT97" s="57" t="e">
        <f t="shared" si="140"/>
        <v>#N/A</v>
      </c>
      <c r="CU97" s="57" t="e">
        <f>CU3</f>
        <v>#N/A</v>
      </c>
      <c r="CW97" s="57"/>
      <c r="CX97" s="57" t="e">
        <f t="shared" si="141"/>
        <v>#N/A</v>
      </c>
      <c r="CY97" s="57" t="e">
        <f>CY3</f>
        <v>#N/A</v>
      </c>
      <c r="DA97" s="57"/>
      <c r="DB97" s="57" t="e">
        <f t="shared" si="142"/>
        <v>#N/A</v>
      </c>
      <c r="DC97" s="57" t="e">
        <f>DC3</f>
        <v>#N/A</v>
      </c>
      <c r="DE97" s="57"/>
      <c r="DF97" s="57" t="e">
        <f t="shared" si="143"/>
        <v>#N/A</v>
      </c>
      <c r="DG97" s="57" t="e">
        <f>DG3</f>
        <v>#N/A</v>
      </c>
      <c r="DI97" s="59">
        <f t="shared" si="117"/>
        <v>14260</v>
      </c>
      <c r="DJ97" s="59">
        <f t="shared" si="99"/>
        <v>10.662796400995072</v>
      </c>
      <c r="DL97" s="25">
        <f t="shared" si="118"/>
        <v>14260</v>
      </c>
      <c r="DM97" s="25">
        <f t="shared" si="100"/>
        <v>11.968533762251406</v>
      </c>
      <c r="DO97" s="39">
        <f t="shared" si="101"/>
        <v>270</v>
      </c>
      <c r="DP97" s="39">
        <f t="shared" si="102"/>
        <v>4.7630977745879548</v>
      </c>
      <c r="DQ97" s="39">
        <f t="shared" si="103"/>
        <v>0.60177082417669681</v>
      </c>
      <c r="DS97" s="39">
        <f t="shared" si="104"/>
        <v>307.68010377542981</v>
      </c>
      <c r="DT97" s="39">
        <f t="shared" si="105"/>
        <v>4.7630977745879548</v>
      </c>
      <c r="DU97" s="39">
        <f t="shared" si="106"/>
        <v>0.60177082417669681</v>
      </c>
      <c r="DW97" s="39">
        <f t="shared" si="107"/>
        <v>782.21602220320415</v>
      </c>
      <c r="DX97" s="39">
        <f t="shared" si="108"/>
        <v>4.7630977745879548</v>
      </c>
      <c r="DY97" s="39">
        <f t="shared" si="109"/>
        <v>0.60177082417669681</v>
      </c>
      <c r="EA97" s="61">
        <f>Raw!N98</f>
        <v>3.7791910396128601</v>
      </c>
      <c r="EB97" s="61">
        <f>Raw!O98</f>
        <v>7.2876050793489397E-2</v>
      </c>
      <c r="EC97" s="61">
        <f>1/Raw!R98</f>
        <v>4.7630977745879548</v>
      </c>
      <c r="ED97" s="61">
        <f>1/(Raw!R98-Raw!S98)-1/(Raw!R98+Raw!S98)</f>
        <v>0.60177082417669681</v>
      </c>
      <c r="EF97" s="62">
        <f>Raw!N98</f>
        <v>3.7791910396128601</v>
      </c>
      <c r="EG97" s="61">
        <f>Raw!O98</f>
        <v>7.2876050793489397E-2</v>
      </c>
      <c r="EH97" s="61">
        <f>1/Raw!AB98</f>
        <v>3.9387154674477327</v>
      </c>
      <c r="EI97" s="61">
        <f>1/(Raw!AB98-Raw!AC98)-1/(Raw!AB98+Raw!AC98)</f>
        <v>4.8633128836176862</v>
      </c>
      <c r="EK97" s="37">
        <f>Raw!CB98</f>
        <v>-11.5634</v>
      </c>
      <c r="EL97" s="72">
        <f>(Raw!C98)/(Raw!CG98)</f>
        <v>0.28828762045959971</v>
      </c>
      <c r="EN97" s="37">
        <f>Raw!BS98</f>
        <v>0.504</v>
      </c>
      <c r="EO97" s="72">
        <f>(Raw!C98)/(Raw!CG98)</f>
        <v>0.28828762045959971</v>
      </c>
      <c r="EQ97" s="64">
        <f>(Raw!C98)/((Raw!CC98*1000)^(1/3))</f>
        <v>782.21602220320415</v>
      </c>
      <c r="ER97" s="64">
        <f>Raw!BZ98</f>
        <v>504.08242869377102</v>
      </c>
      <c r="ET97" s="64">
        <f>Raw!BN98</f>
        <v>1.6957918812610699</v>
      </c>
      <c r="EU97" s="64">
        <f>Raw!BZ98</f>
        <v>504.08242869377102</v>
      </c>
      <c r="EW97" s="66">
        <f>Raw!AI98</f>
        <v>3.8092352186026301E-3</v>
      </c>
      <c r="EX97" s="66">
        <f>Raw!BZ98</f>
        <v>504.08242869377102</v>
      </c>
      <c r="EZ97" s="73">
        <f>Raw!AI98</f>
        <v>3.8092352186026301E-3</v>
      </c>
      <c r="FA97" s="66">
        <f>Raw!F98</f>
        <v>5.6584503853159503E-2</v>
      </c>
      <c r="FB97" s="66">
        <f>Raw!G98</f>
        <v>1.4708253034768399E-2</v>
      </c>
      <c r="FD97" s="66">
        <f>(Raw!C98)/((Raw!CC98*1000)^(1/3))</f>
        <v>782.21602220320415</v>
      </c>
      <c r="FE97" s="66">
        <f>(Raw!BZ98)*(Raw!AI98)</f>
        <v>1.9201685404590616</v>
      </c>
      <c r="FG97" s="59">
        <f>Raw!CJ98</f>
        <v>197.68947463216799</v>
      </c>
      <c r="FH97" s="59">
        <f>Raw!BR98</f>
        <v>206.59899999999999</v>
      </c>
      <c r="FJ97" s="25">
        <f>Raw!CB98</f>
        <v>-11.5634</v>
      </c>
      <c r="FK97" s="25">
        <f>(Raw!BR98)-(Raw!CJ98)</f>
        <v>8.9095253678320034</v>
      </c>
      <c r="FM97" s="68" t="str">
        <f t="shared" si="119"/>
        <v xml:space="preserve"> </v>
      </c>
      <c r="FN97" s="68">
        <f>(Raw!C98)/((Raw!CC98*1000)^(1/3))</f>
        <v>782.21602220320415</v>
      </c>
      <c r="FO97" s="68">
        <f>(10^($FM$2*Raw!CB98))*(Raw!D98)</f>
        <v>4.563546090127113E-2</v>
      </c>
      <c r="FP97" s="68">
        <f>(10^($FM$2*Raw!CB98))*(Raw!E98)</f>
        <v>9.0516054868488537E-3</v>
      </c>
      <c r="FR97" s="68" t="str">
        <f t="shared" si="120"/>
        <v xml:space="preserve"> </v>
      </c>
      <c r="FS97" s="74">
        <f>(Raw!C98)/((Raw!CC98*1000)^(1/3))</f>
        <v>782.21602220320415</v>
      </c>
      <c r="FT97" s="68">
        <f>(10^($FR$2*Raw!CB98))*(Raw!F98)</f>
        <v>6.9700988007270356E-2</v>
      </c>
      <c r="FU97" s="68">
        <f>(10^($FR$2*Raw!CB98))*(Raw!G98)</f>
        <v>1.8117677077185281E-2</v>
      </c>
      <c r="FW97" s="68" t="str">
        <f t="shared" si="121"/>
        <v xml:space="preserve"> </v>
      </c>
      <c r="FX97" s="74">
        <f>(Raw!C98)/((Raw!CC98*1000)^(1/3))</f>
        <v>782.21602220320415</v>
      </c>
      <c r="FY97" s="74">
        <f>(10^($FW$2*Raw!CB98))*(Raw!BJ98)</f>
        <v>2.6825949366950229E-2</v>
      </c>
      <c r="FZ97" s="74">
        <f>(10^($FW$2*Raw!CB98))*(Raw!BK98)</f>
        <v>2.109482476269077E-2</v>
      </c>
      <c r="GB97" s="68" t="str">
        <f t="shared" si="122"/>
        <v xml:space="preserve"> </v>
      </c>
      <c r="GC97" s="74">
        <f>IF(  ( (10^($FR$2*Raw!CB98))*(Raw!BM98) )/( (10^($FR$2*Raw!CB98))*(Raw!BL98))&lt;0.9,(Raw!C98)/((Raw!CC98*1000)^(1/3)) )</f>
        <v>782.21602220320415</v>
      </c>
      <c r="GD97" s="74">
        <f>IF(  ( (10^($FR$2*Raw!CB98))*(Raw!BM98) )/( (10^($FR$2*Raw!CB98))*(Raw!BL98))&lt;0.9, (10^($GB$2*Raw!CB98))*(Raw!BL98) )</f>
        <v>9.4346422723509793</v>
      </c>
      <c r="GE97" s="74">
        <f>IF( ( (10^($FR$2*Raw!CB98))*(Raw!BM98) )/( (10^($FR$2*Raw!CB98))*(Raw!BL98))&lt;0.9, (10^($FR$2*Raw!CB98))*(Raw!BM98) )</f>
        <v>6.610895813399015</v>
      </c>
      <c r="GG97" s="68" t="str">
        <f t="shared" si="123"/>
        <v xml:space="preserve"> </v>
      </c>
      <c r="GH97" s="74">
        <f>IF( ( (10^($GG$2*Raw!CB98))*(Raw!BO98) )/( (10^($GG$2*Raw!CB98))*(Raw!BN98))&lt;0.5,(Raw!C98)/((Raw!CC98*1000)^(1/3)))</f>
        <v>782.21602220320415</v>
      </c>
      <c r="GI97" s="74">
        <f>IF( ( (10^($GG$2*Raw!CB98))*(Raw!BO98) )/( (10^($GG$2*Raw!CB98))*(Raw!BN98))&lt;0.5,(10^($GG$2*Raw!CB98))*(Raw!BN98))</f>
        <v>2.0459476714847389</v>
      </c>
      <c r="GJ97" s="74">
        <f>IF( ( (10^($GG$2*Raw!CB98))*(Raw!BO98) )/( (10^($GG$2*Raw!CB98))*(Raw!BN98))&lt;0.5,(10^($GG$2*Raw!CB98))*(Raw!BO98))</f>
        <v>4.3601027673285456E-2</v>
      </c>
      <c r="GL97">
        <f>(Raw!C98)/((Raw!CC98*1000)^(1/3))</f>
        <v>782.21602220320415</v>
      </c>
      <c r="GM97" s="75">
        <f>Raw!U98</f>
        <v>0.21116802574462901</v>
      </c>
      <c r="GN97" s="75">
        <f>(LOG(Raw!CC98)+5)/25</f>
        <v>0.17725455056635953</v>
      </c>
      <c r="GO97">
        <f>(Raw!C98)/((Raw!CC98*1000)^(1/3))</f>
        <v>782.21602220320415</v>
      </c>
      <c r="GP97" s="75">
        <f>Raw!W98</f>
        <v>0.21605052344970699</v>
      </c>
      <c r="GR97">
        <f>(Raw!C98)/((Raw!CC98*1000)^(1/3))</f>
        <v>782.21602220320415</v>
      </c>
      <c r="GS97" s="75">
        <f>Raw!AE98</f>
        <v>0.33200984394531302</v>
      </c>
      <c r="GU97">
        <f>(Raw!C98)/((Raw!CC98*1000)^(1/3))</f>
        <v>782.21602220320415</v>
      </c>
      <c r="GV97" s="75">
        <f>Raw!AG98</f>
        <v>0.68354967871093797</v>
      </c>
      <c r="GX97">
        <f>(Raw!C98)/((Raw!CC98*1000)^(1/3))</f>
        <v>782.21602220320415</v>
      </c>
      <c r="GY97">
        <f>Raw!BQ98</f>
        <v>2.2000000000000002</v>
      </c>
      <c r="HA97">
        <f>Raw!C98</f>
        <v>5055.7</v>
      </c>
      <c r="HB97" s="75">
        <f>Raw!U98</f>
        <v>0.21116802574462901</v>
      </c>
      <c r="HC97" s="4"/>
      <c r="HD97">
        <f>Raw!C98</f>
        <v>5055.7</v>
      </c>
      <c r="HE97" s="75">
        <f>Raw!W98</f>
        <v>0.21605052344970699</v>
      </c>
      <c r="HG97">
        <f>Raw!C98</f>
        <v>5055.7</v>
      </c>
      <c r="HH97" s="75">
        <f>Raw!AE98</f>
        <v>0.33200984394531302</v>
      </c>
      <c r="HJ97">
        <f>Raw!C98</f>
        <v>5055.7</v>
      </c>
      <c r="HK97" s="75">
        <f>Raw!AG98</f>
        <v>0.68354967871093797</v>
      </c>
      <c r="HM97">
        <f>Raw!C98</f>
        <v>5055.7</v>
      </c>
      <c r="HN97">
        <f>Raw!BQ98</f>
        <v>2.2000000000000002</v>
      </c>
      <c r="HP97">
        <f>Raw!CC98*1000</f>
        <v>270</v>
      </c>
      <c r="HQ97">
        <f>Raw!N98</f>
        <v>3.7791910396128601</v>
      </c>
      <c r="HR97">
        <f>MIN(ABS(Raw!CB98)/100,0.3)</f>
        <v>0.115634</v>
      </c>
      <c r="HS97" t="str">
        <f>IF( Raw!CB98&gt;0,"@rgb(255,0,0)","@rgb(0,128,255)" )</f>
        <v>@rgb(0,128,255)</v>
      </c>
      <c r="HU97" t="str">
        <f t="shared" si="124"/>
        <v xml:space="preserve"> </v>
      </c>
      <c r="HV97" t="b">
        <f>IF(Raw!CC98&gt;7,(Raw!C98)/((Raw!CC98*1000)^(1/3)))</f>
        <v>0</v>
      </c>
      <c r="HW97" t="b">
        <f>IF(Raw!CC98&gt;7,(10^($FM$2*Raw!CB98))*(Raw!D98))</f>
        <v>0</v>
      </c>
      <c r="HX97" t="b">
        <f>IF(Raw!CC98&gt;7,(10^($HU$2*Raw!CB98))*(Raw!E98))</f>
        <v>0</v>
      </c>
      <c r="IA97" t="b">
        <f>IF(Raw!CC98&gt;7,(Raw!C98)/((Raw!CC98*1000)^(1/3)))</f>
        <v>0</v>
      </c>
      <c r="IB97" t="b">
        <f>IF(Raw!CC98&gt;7,(10^($HZ$2*Raw!CB98))*(Raw!F98))</f>
        <v>0</v>
      </c>
      <c r="IC97" t="b">
        <f>IF(Raw!CC98&gt;7,(10^($HZ$2*Raw!CB98))*(Raw!G98))</f>
        <v>0</v>
      </c>
      <c r="IF97" t="b">
        <f>IF(Raw!CC98&gt;7,(Raw!C98)/((Raw!CC98*1000)^(1/3)))</f>
        <v>0</v>
      </c>
      <c r="IG97" t="b">
        <f>IF(Raw!CC98&gt;7,(10^($IE$2*Raw!CB98))*(Raw!BJ98))</f>
        <v>0</v>
      </c>
      <c r="IH97" t="b">
        <f>IF(Raw!CC98&gt;7,(10^($IE$2*Raw!CB98))*(Raw!BK98))</f>
        <v>0</v>
      </c>
      <c r="IJ97" t="str">
        <f t="shared" si="125"/>
        <v xml:space="preserve"> </v>
      </c>
      <c r="IK97" t="b">
        <f>IF(Raw!CC98&gt;7,(Raw!C98)/((Raw!CC98*1000)^(1/3)))</f>
        <v>0</v>
      </c>
      <c r="IL97" t="b">
        <f>IF(Raw!CC98&gt;7,(10^($IJ$2*Raw!CB98))*(Raw!BL98))</f>
        <v>0</v>
      </c>
      <c r="IM97" t="b">
        <f>IF(Raw!CC98&gt;7,(10^($IJ$2*Raw!CB98))*(Raw!BM98))</f>
        <v>0</v>
      </c>
      <c r="IO97" t="str">
        <f t="shared" si="126"/>
        <v xml:space="preserve"> </v>
      </c>
      <c r="IP97" t="b">
        <f>IF(Raw!CC98&gt;7,(Raw!C98)/((Raw!CC98*1000)^(1/3)))</f>
        <v>0</v>
      </c>
      <c r="IQ97" t="b">
        <f>IF(Raw!CC98&gt;7,(10^($IO$2*Raw!CB98))*(Raw!BN98))</f>
        <v>0</v>
      </c>
      <c r="IR97" t="b">
        <f>IF(Raw!CC98&gt;7,(10^($IO$2*Raw!CB98))*(Raw!BO98))</f>
        <v>0</v>
      </c>
      <c r="IT97" s="68" t="str">
        <f t="shared" si="127"/>
        <v xml:space="preserve"> </v>
      </c>
      <c r="IU97" s="68">
        <f>IF(Raw!CC98&lt;3.5,(Raw!C98)/((Raw!CC98*1000)^(1/3)))</f>
        <v>782.21602220320415</v>
      </c>
      <c r="IV97" s="68">
        <f>IF(Raw!CC98&lt;3.5,(10^($IT$2*Raw!CB98))*(Raw!D98))</f>
        <v>4.5356847243183396E-2</v>
      </c>
      <c r="IW97" s="68">
        <f>IF(Raw!CC98&lt;3.5,(10^($IT$2*Raw!CB98))*(Raw!E98))</f>
        <v>8.9963436166616787E-3</v>
      </c>
      <c r="IY97" s="68" t="str">
        <f t="shared" si="128"/>
        <v xml:space="preserve"> </v>
      </c>
      <c r="IZ97" s="74">
        <f>IF(Raw!CC98&lt;3.5,(Raw!C98)/((Raw!CC98*1000)^(1/3)))</f>
        <v>782.21602220320415</v>
      </c>
      <c r="JA97" s="68">
        <f>IF(Raw!CC98&lt;3.5,(10^($IY$2*Raw!CB98))*(Raw!F98))</f>
        <v>6.9183285422870416E-2</v>
      </c>
      <c r="JB97" s="68">
        <f>IF(Raw!CC98&lt;3.5,(10^($IY$2*Raw!CB98))*(Raw!G98))</f>
        <v>1.7983108421641917E-2</v>
      </c>
      <c r="JD97" s="68" t="str">
        <f t="shared" si="129"/>
        <v xml:space="preserve"> </v>
      </c>
      <c r="JE97" s="74">
        <f>IF(Raw!CC98&lt;3.5,(Raw!C98)/((Raw!CC98*1000)^(1/3)))</f>
        <v>782.21602220320415</v>
      </c>
      <c r="JF97" s="74">
        <f>IF(Raw!CC98&lt;3.5,(10^($JD$2*Raw!CB98))*(Raw!BJ98))</f>
        <v>2.7359743186170973E-2</v>
      </c>
      <c r="JG97" s="74">
        <f>IF(Raw!CC98&lt;3.5,(10^($JD$2*Raw!CB98))*(Raw!BK98))</f>
        <v>2.1514578297666939E-2</v>
      </c>
      <c r="JI97" s="68" t="str">
        <f t="shared" si="130"/>
        <v xml:space="preserve"> </v>
      </c>
      <c r="JJ97" s="74">
        <f>IF( AND( Raw!CC98&lt;3.5, ( (10^($JI$2*Raw!CB98))*(Raw!BM98) )/( (10^($JI$2*Raw!CB98))*(Raw!BL98))&lt;0.9 ),(Raw!C98)/((Raw!CC98*1000)^(1/3)) )</f>
        <v>782.21602220320415</v>
      </c>
      <c r="JK97" s="74">
        <f>IF( AND( Raw!CC98&lt;3.5, ( (10^($JI$2*Raw!CB98))*(Raw!BM98) )/( (10^($JI$2*Raw!CB98))*(Raw!BL98))&lt;0.9 ), (10^($JI$2*Raw!CB98))*(Raw!BL98) )</f>
        <v>8.8506115048605167</v>
      </c>
      <c r="JL97" s="74">
        <f>IF( AND( Raw!CC98&lt;3.5, ( (10^($JI$2*Raw!CB98))*(Raw!BM98) )/( (10^($JI$2*Raw!CB98))*(Raw!BL98))&lt;0.9 ), (10^($JI$2*Raw!CB98))*(Raw!BM98) )</f>
        <v>5.6739616592813764</v>
      </c>
      <c r="JN97" s="68" t="str">
        <f t="shared" si="131"/>
        <v xml:space="preserve"> </v>
      </c>
      <c r="JO97" s="74">
        <f>IF( AND( Raw!CC98&lt;3.5, ( (10^($JN$2*Raw!CB98))*(Raw!BO98) )/( (10^($JN$2*Raw!CB98))*(Raw!BN98))&lt;0.5 ),(Raw!C98)/((Raw!CC98*1000)^(1/3)))</f>
        <v>782.21602220320415</v>
      </c>
      <c r="JP97" s="74">
        <f>IF( AND( Raw!CC98&lt;3.5, ( (10^($JN$2*Raw!CB98))*(Raw!BO98) )/( (10^($JN$2*Raw!CB98))*(Raw!BN98))&lt;0.5 ),(10^($JN$2*Raw!CB98))*(Raw!BN98))</f>
        <v>1.7346083861970523</v>
      </c>
      <c r="JQ97" s="74">
        <f>IF( AND( Raw!CC98&lt;3.5, ( (10^($JN$2*Raw!CB98))*(Raw!BO98) )/( (10^($JN$2*Raw!CB98))*(Raw!BN98))&lt;0.5 ),(10^($JN$2*Raw!CB98))*(Raw!BO98))</f>
        <v>3.6966100992214375E-2</v>
      </c>
      <c r="KQ97">
        <f>Raw!CC98*1000</f>
        <v>270</v>
      </c>
      <c r="KR97">
        <f>Raw!N98</f>
        <v>3.7791910396128601</v>
      </c>
      <c r="KS97">
        <f>(1/ABS(Raw!BL98))*2</f>
        <v>0.23890444143920656</v>
      </c>
      <c r="KU97">
        <f>Raw!CC98*1000</f>
        <v>270</v>
      </c>
      <c r="KV97">
        <f>Raw!N98</f>
        <v>3.7791910396128601</v>
      </c>
      <c r="KW97">
        <f>MIN(1/ABS(Raw!BN98)/2,0.8)</f>
        <v>0.29484750194002385</v>
      </c>
      <c r="KY97">
        <f>Raw!CC98*1000</f>
        <v>270</v>
      </c>
      <c r="KZ97">
        <f>Raw!CP98</f>
        <v>3.6334510064441301</v>
      </c>
      <c r="LA97">
        <f t="shared" si="110"/>
        <v>3.7791910396128601</v>
      </c>
      <c r="PR97" s="76"/>
      <c r="QD97" s="76"/>
      <c r="QP97" s="76"/>
      <c r="RB97" s="76"/>
      <c r="RN97" s="76"/>
      <c r="RZ97" s="76"/>
      <c r="SL97" s="76"/>
      <c r="SX97" s="76"/>
      <c r="TJ97" s="76"/>
      <c r="TV97" s="76"/>
      <c r="UF97">
        <f>IF(Raw!CC98&lt;3.5,Raw!C98)</f>
        <v>5055.7</v>
      </c>
      <c r="UK97" t="b">
        <f>IF(Raw!CC98&gt;7,Raw!C98)</f>
        <v>0</v>
      </c>
      <c r="UP97">
        <f>Raw!C98</f>
        <v>5055.7</v>
      </c>
      <c r="UU97" t="str">
        <f t="shared" si="144"/>
        <v xml:space="preserve"> </v>
      </c>
      <c r="UV97" t="b">
        <f>IF(AND(Raw!BL98&lt;$UU$3,Raw!BL98&gt;$UU$4),(Raw!C98)/((Raw!CC98*1000)^(1/3)))</f>
        <v>0</v>
      </c>
      <c r="UW97" t="b">
        <f>IF(AND(Raw!BL98&lt;$UU$3,Raw!BL98&gt;$UU$4),(10^($UU$2*Raw!CB98))*(Raw!D98))</f>
        <v>0</v>
      </c>
      <c r="UX97" t="b">
        <f>IF(AND(Raw!BL98&lt;$UU$3,Raw!BL98&gt;$UU$4),(10^($FM$2*Raw!CB98))*(Raw!E98))</f>
        <v>0</v>
      </c>
      <c r="UZ97">
        <f>Raw!C98</f>
        <v>5055.7</v>
      </c>
      <c r="VA97">
        <f>((LOG10(Raw!CC99))+ABS(LOG10(MIN(Raw!CC$3:$CC296)))+0.3)/5</f>
        <v>0.28606675369900125</v>
      </c>
      <c r="VB97">
        <f>Raw!BQ98</f>
        <v>2.2000000000000002</v>
      </c>
      <c r="VE97">
        <f>(Raw!C98)/((Raw!CC98)^(1/2))</f>
        <v>9729.6991864733027</v>
      </c>
      <c r="VF97">
        <f>((LOG10(Raw!CC99))+ABS(LOG10(MIN(Raw!CC$3:$CC296)))+0.3)/5</f>
        <v>0.28606675369900125</v>
      </c>
      <c r="VG97">
        <f>Raw!BQ98</f>
        <v>2.2000000000000002</v>
      </c>
      <c r="VK97">
        <f>(Raw!C98)/((Raw!CC98)^(1/2))</f>
        <v>9729.6991864733027</v>
      </c>
      <c r="VL97">
        <f>Raw!BZ98</f>
        <v>504.08242869377102</v>
      </c>
      <c r="VM97">
        <f>MIN(Raw!BL99/150,0.6)</f>
        <v>6.6388245534320323E-2</v>
      </c>
      <c r="VO97">
        <f>(Raw!C98)/((Raw!CC98)^(1/2))</f>
        <v>9729.6991864733027</v>
      </c>
      <c r="VP97">
        <f>Raw!BZ98</f>
        <v>504.08242869377102</v>
      </c>
      <c r="VQ97">
        <f>MIN(Raw!BN99/50,0.6)</f>
        <v>3.9582837653866401E-2</v>
      </c>
      <c r="VS97">
        <f>(Raw!C98)/((Raw!CC98)^(1/2))</f>
        <v>9729.6991864733027</v>
      </c>
      <c r="VT97">
        <f>Raw!BZ98</f>
        <v>504.08242869377102</v>
      </c>
      <c r="VU97">
        <f>(LOG10(Raw!AS99)-LOG10(MIN(Raw!AS$3:AS$200)) + 0.1)/10</f>
        <v>0.22505057474505746</v>
      </c>
      <c r="VW97">
        <f>Raw!CB98</f>
        <v>-11.5634</v>
      </c>
      <c r="VX97">
        <f>IF(ABS((Raw!BR98)-(Raw!CJ98))=343.0818,16.89,ABS((Raw!BR98)-(Raw!CJ98)))</f>
        <v>8.9095253678320034</v>
      </c>
      <c r="VY97">
        <f>(LOG10(Raw!C99)-LOG10(MIN(Raw!C$3:C$200)))/2</f>
        <v>0.5926002155093073</v>
      </c>
      <c r="WN97">
        <f t="shared" si="132"/>
        <v>19000</v>
      </c>
      <c r="WO97">
        <f t="shared" si="111"/>
        <v>0.51452036634679543</v>
      </c>
      <c r="WQ97">
        <f>Raw!BP98</f>
        <v>0.1</v>
      </c>
      <c r="WR97">
        <f>Raw!BZ98</f>
        <v>504.08242869377102</v>
      </c>
      <c r="WT97">
        <f>Raw!N98</f>
        <v>3.7791910396128601</v>
      </c>
      <c r="WU97">
        <f>Raw!CP98</f>
        <v>3.6334510064441301</v>
      </c>
      <c r="WV97">
        <f t="shared" si="112"/>
        <v>-0.14574003316872997</v>
      </c>
      <c r="WX97">
        <f>Raw!C98</f>
        <v>5055.7</v>
      </c>
      <c r="WY97">
        <f>Raw!BP98</f>
        <v>0.1</v>
      </c>
      <c r="WZ97">
        <f>((LOG10(Raw!CC99))+ABS(LOG10(MIN(Raw!CC$3:$CC296)))+0.3)/5</f>
        <v>0.28606675369900125</v>
      </c>
      <c r="XD97">
        <f t="shared" si="133"/>
        <v>19000</v>
      </c>
      <c r="XE97">
        <f t="shared" si="113"/>
        <v>5.9010000071583732E-2</v>
      </c>
      <c r="XG97">
        <f>(Raw!C98)/((Raw!CC98)^(1/2))</f>
        <v>9729.6991864733027</v>
      </c>
      <c r="XH97">
        <f>Raw!BP98</f>
        <v>0.1</v>
      </c>
      <c r="XL97">
        <f t="shared" si="134"/>
        <v>19000</v>
      </c>
      <c r="XM97">
        <f t="shared" si="114"/>
        <v>0.30904429491495328</v>
      </c>
      <c r="XR97">
        <f>Raw!CB98</f>
        <v>-11.5634</v>
      </c>
      <c r="XS97">
        <f>IF(ABS((Raw!BR98)-(Raw!CJ98))=343.0818,16.89,(Raw!BR98)-(Raw!CJ98))</f>
        <v>8.9095253678320034</v>
      </c>
      <c r="XT97">
        <f>(LOG10(Raw!C99)-LOG10(MIN(Raw!C$3:C$200)))/2</f>
        <v>0.5926002155093073</v>
      </c>
      <c r="XW97">
        <f t="shared" si="135"/>
        <v>19000</v>
      </c>
      <c r="XX97">
        <f t="shared" si="115"/>
        <v>1.2035838434314197</v>
      </c>
      <c r="YC97">
        <v>5055.7</v>
      </c>
      <c r="YD97">
        <f>Raw!CC98</f>
        <v>0.27</v>
      </c>
      <c r="YE97">
        <f>((LOG10(Raw!CC99))+ABS(LOG10(MIN(Raw!CC$3:$CC296)))+0.3)/5</f>
        <v>0.28606675369900125</v>
      </c>
      <c r="YF97">
        <v>2057.1038850257801</v>
      </c>
      <c r="YG97">
        <v>40.243205542566997</v>
      </c>
      <c r="YH97">
        <v>1.30163464317401</v>
      </c>
      <c r="YI97">
        <v>5.6719881723361197E-2</v>
      </c>
      <c r="YJ97">
        <v>2.5478495304728601E-3</v>
      </c>
      <c r="YT97">
        <v>5055.7</v>
      </c>
      <c r="YU97">
        <v>0.27</v>
      </c>
      <c r="YV97" s="79">
        <v>4.3743211987431101E-8</v>
      </c>
    </row>
    <row r="98" spans="1:672">
      <c r="A98" s="37">
        <f>Raw!CC99*1000</f>
        <v>270</v>
      </c>
      <c r="B98" s="37">
        <f>Raw!N99</f>
        <v>2.6079768794131399</v>
      </c>
      <c r="C98" s="37">
        <f>Raw!O99</f>
        <v>0.102992883170685</v>
      </c>
      <c r="E98" s="37">
        <f>(Raw!C99)/((Raw!CC99*1000)^(1/2))</f>
        <v>300.82748600042078</v>
      </c>
      <c r="F98" s="37">
        <f>Raw!N99</f>
        <v>2.6079768794131399</v>
      </c>
      <c r="G98" s="37">
        <f>Raw!O99</f>
        <v>0.102992883170685</v>
      </c>
      <c r="I98" s="37">
        <f>(Raw!C99)/((Raw!CC99*1000)^(1/3))</f>
        <v>764.79459211437768</v>
      </c>
      <c r="J98" s="37">
        <f>Raw!N99</f>
        <v>2.6079768794131399</v>
      </c>
      <c r="K98" s="37">
        <f>Raw!O99</f>
        <v>0.102992883170685</v>
      </c>
      <c r="M98" s="39">
        <f>Raw!CC99*1000</f>
        <v>270</v>
      </c>
      <c r="N98" s="39">
        <f>1/(Raw!R99)</f>
        <v>2.4526946107784431</v>
      </c>
      <c r="O98" s="39">
        <f>IF(1/(Raw!R99-Raw!S99)-1/(Raw!R99+Raw!S99)&gt;0,1/(Raw!R99-Raw!S99)-1/(Raw!R99+Raw!S99),2)</f>
        <v>8.4447303642463112E-3</v>
      </c>
      <c r="Q98" s="39">
        <f>(Raw!C99)/((Raw!CC99*1000)^(1/2))</f>
        <v>300.82748600042078</v>
      </c>
      <c r="R98" s="39">
        <f>1/(Raw!R99)</f>
        <v>2.4526946107784431</v>
      </c>
      <c r="S98" s="39">
        <f>IF(1/(Raw!R99-Raw!S99)-1/(Raw!R99+Raw!S99)&gt;0,1/(Raw!R99-Raw!S99)-1/(Raw!R99+Raw!S99),2)</f>
        <v>8.4447303642463112E-3</v>
      </c>
      <c r="U98" s="39">
        <f>(Raw!C99)/((Raw!CC99*1000)^(1/3))</f>
        <v>764.79459211437768</v>
      </c>
      <c r="V98" s="39">
        <f>1/(Raw!R99)</f>
        <v>2.4526946107784431</v>
      </c>
      <c r="W98" s="39">
        <f>IF(1/(Raw!R99-Raw!S99)-1/(Raw!R99+Raw!S99)&gt;0,1/(Raw!R99-Raw!S99)-1/(Raw!R99+Raw!S99),2)</f>
        <v>8.4447303642463112E-3</v>
      </c>
      <c r="Y98" s="41">
        <f>Raw!CC99*1000</f>
        <v>270</v>
      </c>
      <c r="Z98" s="41">
        <f>1/(Raw!AB99)</f>
        <v>2.4380952380952383</v>
      </c>
      <c r="AA98" s="41">
        <f>IF(1/(Raw!AB99-Raw!AC99)-1/(Raw!AB99+Raw!AC99)&gt;0,1/(Raw!AB99-Raw!AC99)-1/(Raw!AB99+Raw!AC99),5)</f>
        <v>0.33333960096887516</v>
      </c>
      <c r="AC98" s="41">
        <f>(Raw!C99)/((Raw!CC99*1000)^(1/2))</f>
        <v>300.82748600042078</v>
      </c>
      <c r="AD98" s="41">
        <f>1/(Raw!AB99)</f>
        <v>2.4380952380952383</v>
      </c>
      <c r="AE98" s="41">
        <f>IF(1/(Raw!AB99-Raw!AC99)-1/(Raw!AB99+Raw!AC99)&gt;0,1/(Raw!AB99-Raw!AC99)-1/(Raw!AB99+Raw!AC99),5)</f>
        <v>0.33333960096887516</v>
      </c>
      <c r="AG98" s="41">
        <f>(Raw!C99)/((Raw!CC99*1000)^(1/3))</f>
        <v>764.79459211437768</v>
      </c>
      <c r="AH98" s="41">
        <f>1/(Raw!AB99)</f>
        <v>2.4380952380952383</v>
      </c>
      <c r="AI98" s="41">
        <f>IF(1/(Raw!AB99-Raw!AC99)-1/(Raw!AB99+Raw!AC99)&gt;0,1/(Raw!AB99-Raw!AC99)-1/(Raw!AB99+Raw!AC99),5)</f>
        <v>0.33333960096887516</v>
      </c>
      <c r="AK98" s="43">
        <f>Raw!CC99*1000</f>
        <v>270</v>
      </c>
      <c r="AL98" s="43">
        <f>Raw!BL99</f>
        <v>9.9582368301480493</v>
      </c>
      <c r="AM98" s="43">
        <f>Raw!BM99</f>
        <v>6.1798656562547603</v>
      </c>
      <c r="AO98" s="43">
        <f>(Raw!C99)/((Raw!CC99*1000)^(1/2))</f>
        <v>300.82748600042078</v>
      </c>
      <c r="AP98" s="43">
        <f>Raw!BL99</f>
        <v>9.9582368301480493</v>
      </c>
      <c r="AQ98" s="43">
        <f>Raw!BM99</f>
        <v>6.1798656562547603</v>
      </c>
      <c r="AS98" s="43">
        <f>(Raw!C99)/((Raw!CC99*1000)^(1/3))</f>
        <v>764.79459211437768</v>
      </c>
      <c r="AT98" s="43">
        <f>Raw!BL99</f>
        <v>9.9582368301480493</v>
      </c>
      <c r="AU98" s="43">
        <f>Raw!BM99</f>
        <v>6.1798656562547603</v>
      </c>
      <c r="AW98" s="21">
        <f>Raw!CC99*1000</f>
        <v>270</v>
      </c>
      <c r="AX98" s="21">
        <f>Raw!BN99</f>
        <v>1.97914188269332</v>
      </c>
      <c r="AY98" s="21">
        <f>Raw!BO99</f>
        <v>6.2889073882441901E-2</v>
      </c>
      <c r="BA98" s="21">
        <f>(Raw!C99)/((Raw!CC99*1000)^(1/2))</f>
        <v>300.82748600042078</v>
      </c>
      <c r="BB98" s="21">
        <f>Raw!BN99</f>
        <v>1.97914188269332</v>
      </c>
      <c r="BC98" s="21">
        <f>Raw!BO99</f>
        <v>6.2889073882441901E-2</v>
      </c>
      <c r="BE98" s="21">
        <f>(Raw!C99)/((Raw!CC99*1000)^(1/3))</f>
        <v>764.79459211437768</v>
      </c>
      <c r="BF98" s="21">
        <f>Raw!BN99</f>
        <v>1.97914188269332</v>
      </c>
      <c r="BG98" s="21">
        <f>Raw!BO99</f>
        <v>6.2889073882441901E-2</v>
      </c>
      <c r="BI98" s="46">
        <f>Raw!C99</f>
        <v>4943.1000000000004</v>
      </c>
      <c r="BJ98" s="46">
        <f>(Raw!C99)/(Raw!CG99)</f>
        <v>0.28945950693915795</v>
      </c>
      <c r="BK98" s="46"/>
      <c r="BM98" s="47">
        <f>Raw!CC99*1000</f>
        <v>270</v>
      </c>
      <c r="BN98" s="47">
        <f>(Raw!C99)/(Raw!CG99)</f>
        <v>0.28945950693915795</v>
      </c>
      <c r="BO98" s="47"/>
      <c r="BQ98" s="46">
        <f>(Raw!C99)/((Raw!CC99*1000)^(1/2))</f>
        <v>300.82748600042078</v>
      </c>
      <c r="BR98" s="47">
        <f>(Raw!C99)/(Raw!CG99)</f>
        <v>0.28945950693915795</v>
      </c>
      <c r="BS98" s="47"/>
      <c r="BU98" s="49">
        <f>(Raw!C99)/((Raw!CC99*1000)^(1/3))</f>
        <v>764.79459211437768</v>
      </c>
      <c r="BV98" s="49">
        <f>(Raw!C99)/(Raw!CG99)</f>
        <v>0.28945950693915795</v>
      </c>
      <c r="BW98" s="49"/>
      <c r="BY98" s="51">
        <f>Raw!C99</f>
        <v>4943.1000000000004</v>
      </c>
      <c r="BZ98" s="51">
        <f>Raw!BS99</f>
        <v>0.34799999999999998</v>
      </c>
      <c r="CA98" s="51"/>
      <c r="CG98" s="55"/>
      <c r="CH98" s="55" t="e">
        <f t="shared" si="137"/>
        <v>#N/A</v>
      </c>
      <c r="CI98" s="55" t="e">
        <f>CI3</f>
        <v>#N/A</v>
      </c>
      <c r="CK98" s="55"/>
      <c r="CL98" s="55" t="e">
        <f t="shared" si="138"/>
        <v>#N/A</v>
      </c>
      <c r="CM98" s="55" t="e">
        <f>CM3</f>
        <v>#N/A</v>
      </c>
      <c r="CO98" s="57"/>
      <c r="CP98" s="57" t="e">
        <f t="shared" si="139"/>
        <v>#N/A</v>
      </c>
      <c r="CQ98" s="57" t="e">
        <f>CQ3</f>
        <v>#N/A</v>
      </c>
      <c r="CS98" s="57"/>
      <c r="CT98" s="57" t="e">
        <f t="shared" si="140"/>
        <v>#N/A</v>
      </c>
      <c r="CU98" s="57" t="e">
        <f>CU3</f>
        <v>#N/A</v>
      </c>
      <c r="CW98" s="57"/>
      <c r="CX98" s="57" t="e">
        <f t="shared" si="141"/>
        <v>#N/A</v>
      </c>
      <c r="CY98" s="57" t="e">
        <f>CY3</f>
        <v>#N/A</v>
      </c>
      <c r="DA98" s="57"/>
      <c r="DB98" s="57" t="e">
        <f t="shared" si="142"/>
        <v>#N/A</v>
      </c>
      <c r="DC98" s="57" t="e">
        <f>DC3</f>
        <v>#N/A</v>
      </c>
      <c r="DE98" s="57"/>
      <c r="DF98" s="57" t="e">
        <f t="shared" si="143"/>
        <v>#N/A</v>
      </c>
      <c r="DG98" s="57" t="e">
        <f>DG3</f>
        <v>#N/A</v>
      </c>
      <c r="DI98" s="59">
        <f t="shared" si="117"/>
        <v>14410</v>
      </c>
      <c r="DJ98" s="59">
        <f t="shared" ref="DJ98:DJ129" si="145">10^((LOG10(DI98/1000/2)+2.58)/3.34)</f>
        <v>10.696254607685127</v>
      </c>
      <c r="DL98" s="25">
        <f t="shared" si="118"/>
        <v>14410</v>
      </c>
      <c r="DM98" s="25">
        <f t="shared" ref="DM98:DM129" si="146">10^((LOG10(DI98/1000/2)+3.61)/4.14)</f>
        <v>11.998822912916014</v>
      </c>
      <c r="DO98" s="39">
        <f t="shared" ref="DO98:DO115" si="147">IF(O98&gt;0,M98)</f>
        <v>270</v>
      </c>
      <c r="DP98" s="39">
        <f t="shared" ref="DP98:DP115" si="148">IF(O98&gt;0,N98)</f>
        <v>2.4526946107784431</v>
      </c>
      <c r="DQ98" s="39">
        <f t="shared" ref="DQ98:DQ115" si="149">IF(O98&gt;0,O98)</f>
        <v>8.4447303642463112E-3</v>
      </c>
      <c r="DS98" s="39">
        <f t="shared" ref="DS98:DS115" si="150">IF(S98&gt;0,Q98)</f>
        <v>300.82748600042078</v>
      </c>
      <c r="DT98" s="39">
        <f t="shared" ref="DT98:DT115" si="151">IF(S98&gt;0,R98)</f>
        <v>2.4526946107784431</v>
      </c>
      <c r="DU98" s="39">
        <f t="shared" ref="DU98:DU115" si="152">IF(S98&gt;0,S98)</f>
        <v>8.4447303642463112E-3</v>
      </c>
      <c r="DW98" s="39">
        <f t="shared" ref="DW98:DW115" si="153">IF(W98&gt;0,U98)</f>
        <v>764.79459211437768</v>
      </c>
      <c r="DX98" s="39">
        <f t="shared" ref="DX98:DX115" si="154">IF(W98&gt;0,V98)</f>
        <v>2.4526946107784431</v>
      </c>
      <c r="DY98" s="39">
        <f t="shared" ref="DY98:DY115" si="155">IF(W98&gt;0,W98)</f>
        <v>8.4447303642463112E-3</v>
      </c>
      <c r="EA98" s="61">
        <f>Raw!N99</f>
        <v>2.6079768794131399</v>
      </c>
      <c r="EB98" s="61">
        <f>Raw!O99</f>
        <v>0.102992883170685</v>
      </c>
      <c r="EC98" s="61">
        <f>1/Raw!R99</f>
        <v>2.4526946107784431</v>
      </c>
      <c r="ED98" s="61">
        <f>1/(Raw!R99-Raw!S99)-1/(Raw!R99+Raw!S99)</f>
        <v>8.4447303642463112E-3</v>
      </c>
      <c r="EF98" s="62">
        <f>Raw!N99</f>
        <v>2.6079768794131399</v>
      </c>
      <c r="EG98" s="61">
        <f>Raw!O99</f>
        <v>0.102992883170685</v>
      </c>
      <c r="EH98" s="61">
        <f>1/Raw!AB99</f>
        <v>2.4380952380952383</v>
      </c>
      <c r="EI98" s="61">
        <f>1/(Raw!AB99-Raw!AC99)-1/(Raw!AB99+Raw!AC99)</f>
        <v>0.33333960096887516</v>
      </c>
      <c r="EK98" s="37">
        <f>Raw!CB99</f>
        <v>-10.4679</v>
      </c>
      <c r="EL98" s="72">
        <f>(Raw!C99)/(Raw!CG99)</f>
        <v>0.28945950693915795</v>
      </c>
      <c r="EN98" s="37">
        <f>Raw!BS99</f>
        <v>0.34799999999999998</v>
      </c>
      <c r="EO98" s="72">
        <f>(Raw!C99)/(Raw!CG99)</f>
        <v>0.28945950693915795</v>
      </c>
      <c r="EQ98" s="64">
        <f>(Raw!C99)/((Raw!CC99*1000)^(1/3))</f>
        <v>764.79459211437768</v>
      </c>
      <c r="ER98" s="64">
        <f>Raw!BZ99</f>
        <v>380.53571426868399</v>
      </c>
      <c r="ET98" s="64">
        <f>Raw!BN99</f>
        <v>1.97914188269332</v>
      </c>
      <c r="EU98" s="64">
        <f>Raw!BZ99</f>
        <v>380.53571426868399</v>
      </c>
      <c r="EW98" s="66">
        <f>Raw!AI99</f>
        <v>1.6055579389431199E-4</v>
      </c>
      <c r="EX98" s="66">
        <f>Raw!BZ99</f>
        <v>380.53571426868399</v>
      </c>
      <c r="EZ98" s="73">
        <f>Raw!AI99</f>
        <v>1.6055579389431199E-4</v>
      </c>
      <c r="FA98" s="66">
        <f>Raw!F99</f>
        <v>5.5494034904751501E-2</v>
      </c>
      <c r="FB98" s="66">
        <f>Raw!G99</f>
        <v>1.31804597935932E-2</v>
      </c>
      <c r="FD98" s="66">
        <f>(Raw!C99)/((Raw!CC99*1000)^(1/3))</f>
        <v>764.79459211437768</v>
      </c>
      <c r="FE98" s="66">
        <f>(Raw!BZ99)*(Raw!AI99)</f>
        <v>6.1097213709547626E-2</v>
      </c>
      <c r="FG98" s="59">
        <f>Raw!CJ99</f>
        <v>194.54580000000001</v>
      </c>
      <c r="FH98" s="59">
        <f>Raw!BR99</f>
        <v>199.35900000000001</v>
      </c>
      <c r="FJ98" s="25">
        <f>Raw!CB99</f>
        <v>-10.4679</v>
      </c>
      <c r="FK98" s="25">
        <f>(Raw!BR99)-(Raw!CJ99)</f>
        <v>4.8131999999999948</v>
      </c>
      <c r="FM98" s="68" t="str">
        <f t="shared" si="119"/>
        <v xml:space="preserve"> </v>
      </c>
      <c r="FN98" s="68">
        <f>(Raw!C99)/((Raw!CC99*1000)^(1/3))</f>
        <v>764.79459211437768</v>
      </c>
      <c r="FO98" s="68">
        <f>(10^($FM$2*Raw!CB99))*(Raw!D99)</f>
        <v>3.9828143114420934E-2</v>
      </c>
      <c r="FP98" s="68">
        <f>(10^($FM$2*Raw!CB99))*(Raw!E99)</f>
        <v>7.9533516536190781E-3</v>
      </c>
      <c r="FR98" s="68" t="str">
        <f t="shared" si="120"/>
        <v xml:space="preserve"> </v>
      </c>
      <c r="FS98" s="74">
        <f>(Raw!C99)/((Raw!CC99*1000)^(1/3))</f>
        <v>764.79459211437768</v>
      </c>
      <c r="FT98" s="68">
        <f>(10^($FR$2*Raw!CB99))*(Raw!F99)</f>
        <v>6.7020854393076049E-2</v>
      </c>
      <c r="FU98" s="68">
        <f>(10^($FR$2*Raw!CB99))*(Raw!G99)</f>
        <v>1.5918209554889793E-2</v>
      </c>
      <c r="FW98" s="68" t="str">
        <f t="shared" si="121"/>
        <v xml:space="preserve"> </v>
      </c>
      <c r="FX98" s="74">
        <f>(Raw!C99)/((Raw!CC99*1000)^(1/3))</f>
        <v>764.79459211437768</v>
      </c>
      <c r="FY98" s="74">
        <f>(10^($FW$2*Raw!CB99))*(Raw!BJ99)</f>
        <v>2.0007261114851817E-2</v>
      </c>
      <c r="FZ98" s="74">
        <f>(10^($FW$2*Raw!CB99))*(Raw!BK99)</f>
        <v>5.59920353623828E-3</v>
      </c>
      <c r="GB98" s="68" t="str">
        <f t="shared" si="122"/>
        <v xml:space="preserve"> </v>
      </c>
      <c r="GC98" s="74">
        <f>IF(  ( (10^($FR$2*Raw!CB99))*(Raw!BM99) )/( (10^($FR$2*Raw!CB99))*(Raw!BL99))&lt;0.9,(Raw!C99)/((Raw!CC99*1000)^(1/3)) )</f>
        <v>764.79459211437768</v>
      </c>
      <c r="GD98" s="74">
        <f>IF(  ( (10^($FR$2*Raw!CB99))*(Raw!BM99) )/( (10^($FR$2*Raw!CB99))*(Raw!BL99))&lt;0.9, (10^($GB$2*Raw!CB99))*(Raw!BL99) )</f>
        <v>11.096431118488853</v>
      </c>
      <c r="GE98" s="74">
        <f>IF( ( (10^($FR$2*Raw!CB99))*(Raw!BM99) )/( (10^($FR$2*Raw!CB99))*(Raw!BL99))&lt;0.9, (10^($FR$2*Raw!CB99))*(Raw!BM99) )</f>
        <v>7.4635026454196209</v>
      </c>
      <c r="GG98" s="68" t="str">
        <f t="shared" si="123"/>
        <v xml:space="preserve"> </v>
      </c>
      <c r="GH98" s="74">
        <f>IF( ( (10^($GG$2*Raw!CB99))*(Raw!BO99) )/( (10^($GG$2*Raw!CB99))*(Raw!BN99))&lt;0.5,(Raw!C99)/((Raw!CC99*1000)^(1/3)))</f>
        <v>764.79459211437768</v>
      </c>
      <c r="GI98" s="74">
        <f>IF( ( (10^($GG$2*Raw!CB99))*(Raw!BO99) )/( (10^($GG$2*Raw!CB99))*(Raw!BN99))&lt;0.5,(10^($GG$2*Raw!CB99))*(Raw!BN99))</f>
        <v>2.3457170494506787</v>
      </c>
      <c r="GJ98" s="74">
        <f>IF( ( (10^($GG$2*Raw!CB99))*(Raw!BO99) )/( (10^($GG$2*Raw!CB99))*(Raw!BN99))&lt;0.5,(10^($GG$2*Raw!CB99))*(Raw!BO99))</f>
        <v>7.4537340713266315E-2</v>
      </c>
      <c r="GL98">
        <f>(Raw!C99)/((Raw!CC99*1000)^(1/3))</f>
        <v>764.79459211437768</v>
      </c>
      <c r="GM98" s="75">
        <f>Raw!U99</f>
        <v>0.419921875</v>
      </c>
      <c r="GN98" s="75">
        <f>(LOG(Raw!CC99)+5)/25</f>
        <v>0.17725455056635953</v>
      </c>
      <c r="GO98">
        <f>(Raw!C99)/((Raw!CC99*1000)^(1/3))</f>
        <v>764.79459211437768</v>
      </c>
      <c r="GP98" s="75">
        <f>Raw!W99</f>
        <v>0.4296875</v>
      </c>
      <c r="GR98">
        <f>(Raw!C99)/((Raw!CC99*1000)^(1/3))</f>
        <v>764.79459211437768</v>
      </c>
      <c r="GS98" s="75">
        <f>Raw!AE99</f>
        <v>0.703125</v>
      </c>
      <c r="GU98">
        <f>(Raw!C99)/((Raw!CC99*1000)^(1/3))</f>
        <v>764.79459211437768</v>
      </c>
      <c r="GV98" s="75">
        <f>Raw!AG99</f>
        <v>0.7421875</v>
      </c>
      <c r="GX98">
        <f>(Raw!C99)/((Raw!CC99*1000)^(1/3))</f>
        <v>764.79459211437768</v>
      </c>
      <c r="GY98">
        <f>Raw!BQ99</f>
        <v>1.3</v>
      </c>
      <c r="HA98">
        <f>Raw!C99</f>
        <v>4943.1000000000004</v>
      </c>
      <c r="HB98" s="75">
        <f>Raw!U99</f>
        <v>0.419921875</v>
      </c>
      <c r="HC98" s="4"/>
      <c r="HD98">
        <f>Raw!C99</f>
        <v>4943.1000000000004</v>
      </c>
      <c r="HE98" s="75">
        <f>Raw!W99</f>
        <v>0.4296875</v>
      </c>
      <c r="HG98">
        <f>Raw!C99</f>
        <v>4943.1000000000004</v>
      </c>
      <c r="HH98" s="75">
        <f>Raw!AE99</f>
        <v>0.703125</v>
      </c>
      <c r="HJ98">
        <f>Raw!C99</f>
        <v>4943.1000000000004</v>
      </c>
      <c r="HK98" s="75">
        <f>Raw!AG99</f>
        <v>0.7421875</v>
      </c>
      <c r="HM98">
        <f>Raw!C99</f>
        <v>4943.1000000000004</v>
      </c>
      <c r="HN98">
        <f>Raw!BQ99</f>
        <v>1.3</v>
      </c>
      <c r="HP98">
        <f>Raw!CC99*1000</f>
        <v>270</v>
      </c>
      <c r="HQ98">
        <f>Raw!N99</f>
        <v>2.6079768794131399</v>
      </c>
      <c r="HR98">
        <f>MIN(ABS(Raw!CB99)/100,0.3)</f>
        <v>0.10467900000000001</v>
      </c>
      <c r="HS98" t="str">
        <f>IF( Raw!CB99&gt;0,"@rgb(255,0,0)","@rgb(0,128,255)" )</f>
        <v>@rgb(0,128,255)</v>
      </c>
      <c r="HU98" t="str">
        <f t="shared" si="124"/>
        <v xml:space="preserve"> </v>
      </c>
      <c r="HV98" t="b">
        <f>IF(Raw!CC99&gt;7,(Raw!C99)/((Raw!CC99*1000)^(1/3)))</f>
        <v>0</v>
      </c>
      <c r="HW98" t="b">
        <f>IF(Raw!CC99&gt;7,(10^($FM$2*Raw!CB99))*(Raw!D99))</f>
        <v>0</v>
      </c>
      <c r="HX98" t="b">
        <f>IF(Raw!CC99&gt;7,(10^($HU$2*Raw!CB99))*(Raw!E99))</f>
        <v>0</v>
      </c>
      <c r="IA98" t="b">
        <f>IF(Raw!CC99&gt;7,(Raw!C99)/((Raw!CC99*1000)^(1/3)))</f>
        <v>0</v>
      </c>
      <c r="IB98" t="b">
        <f>IF(Raw!CC99&gt;7,(10^($HZ$2*Raw!CB99))*(Raw!F99))</f>
        <v>0</v>
      </c>
      <c r="IC98" t="b">
        <f>IF(Raw!CC99&gt;7,(10^($HZ$2*Raw!CB99))*(Raw!G99))</f>
        <v>0</v>
      </c>
      <c r="IF98" t="b">
        <f>IF(Raw!CC99&gt;7,(Raw!C99)/((Raw!CC99*1000)^(1/3)))</f>
        <v>0</v>
      </c>
      <c r="IG98" t="b">
        <f>IF(Raw!CC99&gt;7,(10^($IE$2*Raw!CB99))*(Raw!BJ99))</f>
        <v>0</v>
      </c>
      <c r="IH98" t="b">
        <f>IF(Raw!CC99&gt;7,(10^($IE$2*Raw!CB99))*(Raw!BK99))</f>
        <v>0</v>
      </c>
      <c r="IJ98" t="str">
        <f t="shared" si="125"/>
        <v xml:space="preserve"> </v>
      </c>
      <c r="IK98" t="b">
        <f>IF(Raw!CC99&gt;7,(Raw!C99)/((Raw!CC99*1000)^(1/3)))</f>
        <v>0</v>
      </c>
      <c r="IL98" t="b">
        <f>IF(Raw!CC99&gt;7,(10^($IJ$2*Raw!CB99))*(Raw!BL99))</f>
        <v>0</v>
      </c>
      <c r="IM98" t="b">
        <f>IF(Raw!CC99&gt;7,(10^($IJ$2*Raw!CB99))*(Raw!BM99))</f>
        <v>0</v>
      </c>
      <c r="IO98" t="str">
        <f t="shared" si="126"/>
        <v xml:space="preserve"> </v>
      </c>
      <c r="IP98" t="b">
        <f>IF(Raw!CC99&gt;7,(Raw!C99)/((Raw!CC99*1000)^(1/3)))</f>
        <v>0</v>
      </c>
      <c r="IQ98" t="b">
        <f>IF(Raw!CC99&gt;7,(10^($IO$2*Raw!CB99))*(Raw!BN99))</f>
        <v>0</v>
      </c>
      <c r="IR98" t="b">
        <f>IF(Raw!CC99&gt;7,(10^($IO$2*Raw!CB99))*(Raw!BO99))</f>
        <v>0</v>
      </c>
      <c r="IT98" s="68" t="str">
        <f t="shared" si="127"/>
        <v xml:space="preserve"> </v>
      </c>
      <c r="IU98" s="68">
        <f>IF(Raw!CC99&lt;3.5,(Raw!C99)/((Raw!CC99*1000)^(1/3)))</f>
        <v>764.79459211437768</v>
      </c>
      <c r="IV98" s="68">
        <f>IF(Raw!CC99&lt;3.5,(10^($IT$2*Raw!CB99))*(Raw!D99))</f>
        <v>3.9607957015765513E-2</v>
      </c>
      <c r="IW98" s="68">
        <f>IF(Raw!CC99&lt;3.5,(10^($IT$2*Raw!CB99))*(Raw!E99))</f>
        <v>7.9093823059441445E-3</v>
      </c>
      <c r="IY98" s="68" t="str">
        <f t="shared" si="128"/>
        <v xml:space="preserve"> </v>
      </c>
      <c r="IZ98" s="74">
        <f>IF(Raw!CC99&lt;3.5,(Raw!C99)/((Raw!CC99*1000)^(1/3)))</f>
        <v>764.79459211437768</v>
      </c>
      <c r="JA98" s="68">
        <f>IF(Raw!CC99&lt;3.5,(10^($IY$2*Raw!CB99))*(Raw!F99))</f>
        <v>6.6570059940100859E-2</v>
      </c>
      <c r="JB98" s="68">
        <f>IF(Raw!CC99&lt;3.5,(10^($IY$2*Raw!CB99))*(Raw!G99))</f>
        <v>1.5811140783033278E-2</v>
      </c>
      <c r="JD98" s="68" t="str">
        <f t="shared" si="129"/>
        <v xml:space="preserve"> </v>
      </c>
      <c r="JE98" s="74">
        <f>IF(Raw!CC99&lt;3.5,(Raw!C99)/((Raw!CC99*1000)^(1/3)))</f>
        <v>764.79459211437768</v>
      </c>
      <c r="JF98" s="74">
        <f>IF(Raw!CC99&lt;3.5,(10^($JD$2*Raw!CB99))*(Raw!BJ99))</f>
        <v>2.0367319967807117E-2</v>
      </c>
      <c r="JG98" s="74">
        <f>IF(Raw!CC99&lt;3.5,(10^($JD$2*Raw!CB99))*(Raw!BK99))</f>
        <v>5.699969092860354E-3</v>
      </c>
      <c r="JI98" s="68" t="str">
        <f t="shared" si="130"/>
        <v xml:space="preserve"> </v>
      </c>
      <c r="JJ98" s="74">
        <f>IF( AND( Raw!CC99&lt;3.5, ( (10^($JI$2*Raw!CB99))*(Raw!BM99) )/( (10^($JI$2*Raw!CB99))*(Raw!BL99))&lt;0.9 ),(Raw!C99)/((Raw!CC99*1000)^(1/3)) )</f>
        <v>764.79459211437768</v>
      </c>
      <c r="JK98" s="74">
        <f>IF( AND( Raw!CC99&lt;3.5, ( (10^($JI$2*Raw!CB99))*(Raw!BM99) )/( (10^($JI$2*Raw!CB99))*(Raw!BL99))&lt;0.9 ), (10^($JI$2*Raw!CB99))*(Raw!BL99) )</f>
        <v>10.472740961755436</v>
      </c>
      <c r="JL98" s="74">
        <f>IF( AND( Raw!CC99&lt;3.5, ( (10^($JI$2*Raw!CB99))*(Raw!BM99) )/( (10^($JI$2*Raw!CB99))*(Raw!BL99))&lt;0.9 ), (10^($JI$2*Raw!CB99))*(Raw!BM99) )</f>
        <v>6.4991557542062059</v>
      </c>
      <c r="JN98" s="68" t="str">
        <f t="shared" si="131"/>
        <v xml:space="preserve"> </v>
      </c>
      <c r="JO98" s="74">
        <f>IF( AND( Raw!CC99&lt;3.5, ( (10^($JN$2*Raw!CB99))*(Raw!BO99) )/( (10^($JN$2*Raw!CB99))*(Raw!BN99))&lt;0.5 ),(Raw!C99)/((Raw!CC99*1000)^(1/3)))</f>
        <v>764.79459211437768</v>
      </c>
      <c r="JP98" s="74">
        <f>IF( AND( Raw!CC99&lt;3.5, ( (10^($JN$2*Raw!CB99))*(Raw!BO99) )/( (10^($JN$2*Raw!CB99))*(Raw!BN99))&lt;0.5 ),(10^($JN$2*Raw!CB99))*(Raw!BN99))</f>
        <v>2.0201082601412175</v>
      </c>
      <c r="JQ98" s="74">
        <f>IF( AND( Raw!CC99&lt;3.5, ( (10^($JN$2*Raw!CB99))*(Raw!BO99) )/( (10^($JN$2*Raw!CB99))*(Raw!BN99))&lt;0.5 ),(10^($JN$2*Raw!CB99))*(Raw!BO99))</f>
        <v>6.4190818623708651E-2</v>
      </c>
      <c r="KQ98">
        <f>Raw!CC99*1000</f>
        <v>270</v>
      </c>
      <c r="KR98">
        <f>Raw!N99</f>
        <v>2.6079768794131399</v>
      </c>
      <c r="KS98">
        <f>(1/ABS(Raw!BL99))*2</f>
        <v>0.20083876635119813</v>
      </c>
      <c r="KU98">
        <f>Raw!CC99*1000</f>
        <v>270</v>
      </c>
      <c r="KV98">
        <f>Raw!N99</f>
        <v>2.6079768794131399</v>
      </c>
      <c r="KW98">
        <f>MIN(1/ABS(Raw!BN99)/2,0.8)</f>
        <v>0.25263474254790352</v>
      </c>
      <c r="KY98">
        <f>Raw!CC99*1000</f>
        <v>270</v>
      </c>
      <c r="KZ98">
        <f>Raw!CP99</f>
        <v>2.5169547169018398</v>
      </c>
      <c r="LA98">
        <f t="shared" ref="LA98:LA115" si="156">KV98</f>
        <v>2.6079768794131399</v>
      </c>
      <c r="PR98" s="76"/>
      <c r="QD98" s="76"/>
      <c r="QP98" s="76"/>
      <c r="RB98" s="76"/>
      <c r="RN98" s="76"/>
      <c r="RZ98" s="76"/>
      <c r="SL98" s="76"/>
      <c r="SX98" s="76"/>
      <c r="TJ98" s="76"/>
      <c r="TV98" s="76"/>
      <c r="UF98">
        <f>IF(Raw!CC99&lt;3.5,Raw!C99)</f>
        <v>4943.1000000000004</v>
      </c>
      <c r="UK98" t="b">
        <f>IF(Raw!CC99&gt;7,Raw!C99)</f>
        <v>0</v>
      </c>
      <c r="UP98">
        <f>Raw!C99</f>
        <v>4943.1000000000004</v>
      </c>
      <c r="UU98" t="str">
        <f t="shared" si="144"/>
        <v xml:space="preserve"> </v>
      </c>
      <c r="UV98" t="b">
        <f>IF(AND(Raw!BL99&lt;$UU$3,Raw!BL99&gt;$UU$4),(Raw!C99)/((Raw!CC99*1000)^(1/3)))</f>
        <v>0</v>
      </c>
      <c r="UW98" t="b">
        <f>IF(AND(Raw!BL99&lt;$UU$3,Raw!BL99&gt;$UU$4),(10^($UU$2*Raw!CB99))*(Raw!D99))</f>
        <v>0</v>
      </c>
      <c r="UX98" t="b">
        <f>IF(AND(Raw!BL99&lt;$UU$3,Raw!BL99&gt;$UU$4),(10^($FM$2*Raw!CB99))*(Raw!E99))</f>
        <v>0</v>
      </c>
      <c r="UZ98">
        <f>Raw!C99</f>
        <v>4943.1000000000004</v>
      </c>
      <c r="VA98">
        <f>((LOG10(Raw!CC100))+ABS(LOG10(MIN(Raw!CC$3:$CC297)))+0.3)/5</f>
        <v>0.28606675369900125</v>
      </c>
      <c r="VB98">
        <f>Raw!BQ99</f>
        <v>1.3</v>
      </c>
      <c r="VE98">
        <f>(Raw!C99)/((Raw!CC99)^(1/2))</f>
        <v>9513.0003854374627</v>
      </c>
      <c r="VF98">
        <f>((LOG10(Raw!CC100))+ABS(LOG10(MIN(Raw!CC$3:$CC297)))+0.3)/5</f>
        <v>0.28606675369900125</v>
      </c>
      <c r="VG98">
        <f>Raw!BQ99</f>
        <v>1.3</v>
      </c>
      <c r="VK98">
        <f>(Raw!C99)/((Raw!CC99)^(1/2))</f>
        <v>9513.0003854374627</v>
      </c>
      <c r="VL98">
        <f>Raw!BZ99</f>
        <v>380.53571426868399</v>
      </c>
      <c r="VM98">
        <f>MIN(Raw!BL100/150,0.6)</f>
        <v>0.10621767173885134</v>
      </c>
      <c r="VO98">
        <f>(Raw!C99)/((Raw!CC99)^(1/2))</f>
        <v>9513.0003854374627</v>
      </c>
      <c r="VP98">
        <f>Raw!BZ99</f>
        <v>380.53571426868399</v>
      </c>
      <c r="VQ98">
        <f>MIN(Raw!BN100/50,0.6)</f>
        <v>7.7368166590246007E-2</v>
      </c>
      <c r="VS98">
        <f>(Raw!C99)/((Raw!CC99)^(1/2))</f>
        <v>9513.0003854374627</v>
      </c>
      <c r="VT98">
        <f>Raw!BZ99</f>
        <v>380.53571426868399</v>
      </c>
      <c r="VU98">
        <f>(LOG10(Raw!AS100)-LOG10(MIN(Raw!AS$3:AS$200)) + 0.1)/10</f>
        <v>0.30644169105646712</v>
      </c>
      <c r="VW98">
        <f>Raw!CB99</f>
        <v>-10.4679</v>
      </c>
      <c r="VX98">
        <f>IF(ABS((Raw!BR99)-(Raw!CJ99))=343.0818,16.89,ABS((Raw!BR99)-(Raw!CJ99)))</f>
        <v>4.8131999999999948</v>
      </c>
      <c r="VY98">
        <f>(LOG10(Raw!C100)-LOG10(MIN(Raw!C$3:C$200)))/2</f>
        <v>0.56666321162859012</v>
      </c>
      <c r="WN98">
        <f t="shared" si="132"/>
        <v>19200</v>
      </c>
      <c r="WO98">
        <f t="shared" ref="WO98:WO102" si="157">$WM$3+$WM$5*EXP(-WN98/$WM$7)</f>
        <v>0.51443297887485218</v>
      </c>
      <c r="WQ98">
        <f>Raw!BP99</f>
        <v>0.15</v>
      </c>
      <c r="WR98">
        <f>Raw!BZ99</f>
        <v>380.53571426868399</v>
      </c>
      <c r="WT98">
        <f>Raw!N99</f>
        <v>2.6079768794131399</v>
      </c>
      <c r="WU98">
        <f>Raw!CP99</f>
        <v>2.5169547169018398</v>
      </c>
      <c r="WV98">
        <f t="shared" ref="WV98:WV115" si="158">WU98-WT98</f>
        <v>-9.1022162511300131E-2</v>
      </c>
      <c r="WX98">
        <f>Raw!C99</f>
        <v>4943.1000000000004</v>
      </c>
      <c r="WY98">
        <f>Raw!BP99</f>
        <v>0.15</v>
      </c>
      <c r="WZ98">
        <f>((LOG10(Raw!CC100))+ABS(LOG10(MIN(Raw!CC$3:$CC297)))+0.3)/5</f>
        <v>0.28606675369900125</v>
      </c>
      <c r="XD98">
        <f t="shared" si="133"/>
        <v>19200</v>
      </c>
      <c r="XE98">
        <f t="shared" ref="XE98:XE102" si="159">$XC$3+$XC$5*EXP(-XD98/$XC$7)</f>
        <v>5.9010000053318627E-2</v>
      </c>
      <c r="XG98">
        <f>(Raw!C99)/((Raw!CC99)^(1/2))</f>
        <v>9513.0003854374627</v>
      </c>
      <c r="XH98">
        <f>Raw!BP99</f>
        <v>0.15</v>
      </c>
      <c r="XL98">
        <f t="shared" si="134"/>
        <v>19200</v>
      </c>
      <c r="XM98">
        <f t="shared" ref="XM98:XM102" si="160">$XK$3+$XK$5*EXP(-XL98/$XK$7)</f>
        <v>0.30902489413901801</v>
      </c>
      <c r="XR98">
        <f>Raw!CB99</f>
        <v>-10.4679</v>
      </c>
      <c r="XS98">
        <f>IF(ABS((Raw!BR99)-(Raw!CJ99))=343.0818,16.89,(Raw!BR99)-(Raw!CJ99))</f>
        <v>4.8131999999999948</v>
      </c>
      <c r="XT98">
        <f>(LOG10(Raw!C100)-LOG10(MIN(Raw!C$3:C$200)))/2</f>
        <v>0.56666321162859012</v>
      </c>
      <c r="XW98">
        <f t="shared" si="135"/>
        <v>19200</v>
      </c>
      <c r="XX98">
        <f t="shared" ref="XX98:XX115" si="161">$XV$3+$XV$5*EXP(-XW98/$XV$7)</f>
        <v>1.1982045825016163</v>
      </c>
      <c r="YC98">
        <v>4943.1000000000004</v>
      </c>
      <c r="YD98">
        <f>Raw!CC99</f>
        <v>0.27</v>
      </c>
      <c r="YE98">
        <f>((LOG10(Raw!CC100))+ABS(LOG10(MIN(Raw!CC$3:$CC297)))+0.3)/5</f>
        <v>0.28606675369900125</v>
      </c>
      <c r="YF98">
        <v>763.31326989969</v>
      </c>
      <c r="YG98">
        <v>17.919273618147201</v>
      </c>
      <c r="YH98">
        <v>0.67618218219289705</v>
      </c>
      <c r="YI98">
        <v>3.3674556702158902E-2</v>
      </c>
      <c r="YJ98">
        <v>1.70173867584128E-3</v>
      </c>
      <c r="YT98">
        <v>4943.1000000000004</v>
      </c>
      <c r="YU98">
        <v>0.27</v>
      </c>
      <c r="YV98" s="79">
        <v>2.69359210220286E-9</v>
      </c>
    </row>
    <row r="99" spans="1:672">
      <c r="A99" s="37">
        <f>Raw!CC100*1000</f>
        <v>270</v>
      </c>
      <c r="B99" s="37">
        <f>Raw!N100</f>
        <v>3.2897997898664602</v>
      </c>
      <c r="C99" s="37">
        <f>Raw!O100</f>
        <v>0.46261483098547301</v>
      </c>
      <c r="E99" s="37">
        <f>(Raw!C100)/((Raw!CC100*1000)^(1/2))</f>
        <v>266.9583482712265</v>
      </c>
      <c r="F99" s="37">
        <f>Raw!N100</f>
        <v>3.2897997898664602</v>
      </c>
      <c r="G99" s="37">
        <f>Raw!O100</f>
        <v>0.46261483098547301</v>
      </c>
      <c r="I99" s="37">
        <f>(Raw!C100)/((Raw!CC100*1000)^(1/3))</f>
        <v>678.68898481349231</v>
      </c>
      <c r="J99" s="37">
        <f>Raw!N100</f>
        <v>3.2897997898664602</v>
      </c>
      <c r="K99" s="37">
        <f>Raw!O100</f>
        <v>0.46261483098547301</v>
      </c>
      <c r="M99" s="39">
        <f>Raw!CC100*1000</f>
        <v>270</v>
      </c>
      <c r="N99" s="39">
        <f>1/(Raw!R100)</f>
        <v>4.0960000000000001</v>
      </c>
      <c r="O99" s="39">
        <f>IF(1/(Raw!R100-Raw!S100)-1/(Raw!R100+Raw!S100)&gt;0,1/(Raw!R100-Raw!S100)-1/(Raw!R100+Raw!S100),2)</f>
        <v>3.4139345063145754E-2</v>
      </c>
      <c r="Q99" s="39">
        <f>(Raw!C100)/((Raw!CC100*1000)^(1/2))</f>
        <v>266.9583482712265</v>
      </c>
      <c r="R99" s="39">
        <f>1/(Raw!R100)</f>
        <v>4.0960000000000001</v>
      </c>
      <c r="S99" s="39">
        <f>IF(1/(Raw!R100-Raw!S100)-1/(Raw!R100+Raw!S100)&gt;0,1/(Raw!R100-Raw!S100)-1/(Raw!R100+Raw!S100),2)</f>
        <v>3.4139345063145754E-2</v>
      </c>
      <c r="U99" s="39">
        <f>(Raw!C100)/((Raw!CC100*1000)^(1/3))</f>
        <v>678.68898481349231</v>
      </c>
      <c r="V99" s="39">
        <f>1/(Raw!R100)</f>
        <v>4.0960000000000001</v>
      </c>
      <c r="W99" s="39">
        <f>IF(1/(Raw!R100-Raw!S100)-1/(Raw!R100+Raw!S100)&gt;0,1/(Raw!R100-Raw!S100)-1/(Raw!R100+Raw!S100),2)</f>
        <v>3.4139345063145754E-2</v>
      </c>
      <c r="Y99" s="41">
        <f>Raw!CC100*1000</f>
        <v>270</v>
      </c>
      <c r="Z99" s="41">
        <f>1/(Raw!AB100)</f>
        <v>4.2666666666666666</v>
      </c>
      <c r="AA99" s="41">
        <f>IF(1/(Raw!AB100-Raw!AC100)-1/(Raw!AB100+Raw!AC100)&gt;0,1/(Raw!AB100-Raw!AC100)-1/(Raw!AB100+Raw!AC100),5)</f>
        <v>0.46275799399698503</v>
      </c>
      <c r="AC99" s="41">
        <f>(Raw!C100)/((Raw!CC100*1000)^(1/2))</f>
        <v>266.9583482712265</v>
      </c>
      <c r="AD99" s="41">
        <f>1/(Raw!AB100)</f>
        <v>4.2666666666666666</v>
      </c>
      <c r="AE99" s="41">
        <f>IF(1/(Raw!AB100-Raw!AC100)-1/(Raw!AB100+Raw!AC100)&gt;0,1/(Raw!AB100-Raw!AC100)-1/(Raw!AB100+Raw!AC100),5)</f>
        <v>0.46275799399698503</v>
      </c>
      <c r="AG99" s="41">
        <f>(Raw!C100)/((Raw!CC100*1000)^(1/3))</f>
        <v>678.68898481349231</v>
      </c>
      <c r="AH99" s="41">
        <f>1/(Raw!AB100)</f>
        <v>4.2666666666666666</v>
      </c>
      <c r="AI99" s="41">
        <f>IF(1/(Raw!AB100-Raw!AC100)-1/(Raw!AB100+Raw!AC100)&gt;0,1/(Raw!AB100-Raw!AC100)-1/(Raw!AB100+Raw!AC100),5)</f>
        <v>0.46275799399698503</v>
      </c>
      <c r="AK99" s="43">
        <f>Raw!CC100*1000</f>
        <v>270</v>
      </c>
      <c r="AL99" s="43">
        <f>Raw!BL100</f>
        <v>15.9326507608277</v>
      </c>
      <c r="AM99" s="43">
        <f>Raw!BM100</f>
        <v>10.064958434035599</v>
      </c>
      <c r="AO99" s="43">
        <f>(Raw!C100)/((Raw!CC100*1000)^(1/2))</f>
        <v>266.9583482712265</v>
      </c>
      <c r="AP99" s="43">
        <f>Raw!BL100</f>
        <v>15.9326507608277</v>
      </c>
      <c r="AQ99" s="43">
        <f>Raw!BM100</f>
        <v>10.064958434035599</v>
      </c>
      <c r="AS99" s="43">
        <f>(Raw!C100)/((Raw!CC100*1000)^(1/3))</f>
        <v>678.68898481349231</v>
      </c>
      <c r="AT99" s="43">
        <f>Raw!BL100</f>
        <v>15.9326507608277</v>
      </c>
      <c r="AU99" s="43">
        <f>Raw!BM100</f>
        <v>10.064958434035599</v>
      </c>
      <c r="AW99" s="21">
        <f>Raw!CC100*1000</f>
        <v>270</v>
      </c>
      <c r="AX99" s="21">
        <f>Raw!BN100</f>
        <v>3.8684083295123002</v>
      </c>
      <c r="AY99" s="21">
        <f>Raw!BO100</f>
        <v>0.12672312205408101</v>
      </c>
      <c r="BA99" s="21">
        <f>(Raw!C100)/((Raw!CC100*1000)^(1/2))</f>
        <v>266.9583482712265</v>
      </c>
      <c r="BB99" s="21">
        <f>Raw!BN100</f>
        <v>3.8684083295123002</v>
      </c>
      <c r="BC99" s="21">
        <f>Raw!BO100</f>
        <v>0.12672312205408101</v>
      </c>
      <c r="BE99" s="21">
        <f>(Raw!C100)/((Raw!CC100*1000)^(1/3))</f>
        <v>678.68898481349231</v>
      </c>
      <c r="BF99" s="21">
        <f>Raw!BN100</f>
        <v>3.8684083295123002</v>
      </c>
      <c r="BG99" s="21">
        <f>Raw!BO100</f>
        <v>0.12672312205408101</v>
      </c>
      <c r="BI99" s="46">
        <f>Raw!C100</f>
        <v>4386.5732778741303</v>
      </c>
      <c r="BJ99" s="46">
        <f>(Raw!C100)/(Raw!CG100)</f>
        <v>0.30022402832620154</v>
      </c>
      <c r="BK99" s="46"/>
      <c r="BM99" s="47">
        <f>Raw!CC100*1000</f>
        <v>270</v>
      </c>
      <c r="BN99" s="47">
        <f>(Raw!C100)/(Raw!CG100)</f>
        <v>0.30022402832620154</v>
      </c>
      <c r="BO99" s="47"/>
      <c r="BQ99" s="46">
        <f>(Raw!C100)/((Raw!CC100*1000)^(1/2))</f>
        <v>266.9583482712265</v>
      </c>
      <c r="BR99" s="47">
        <f>(Raw!C100)/(Raw!CG100)</f>
        <v>0.30022402832620154</v>
      </c>
      <c r="BS99" s="47"/>
      <c r="BU99" s="49">
        <f>(Raw!C100)/((Raw!CC100*1000)^(1/3))</f>
        <v>678.68898481349231</v>
      </c>
      <c r="BV99" s="49">
        <f>(Raw!C100)/(Raw!CG100)</f>
        <v>0.30022402832620154</v>
      </c>
      <c r="BW99" s="49"/>
      <c r="BY99" s="51">
        <f>Raw!C100</f>
        <v>4386.5732778741303</v>
      </c>
      <c r="BZ99" s="51">
        <f>Raw!BS100</f>
        <v>0.34</v>
      </c>
      <c r="CA99" s="51"/>
      <c r="CG99" s="55"/>
      <c r="CH99" s="55" t="e">
        <f t="shared" si="137"/>
        <v>#N/A</v>
      </c>
      <c r="CI99" s="55" t="e">
        <f>CI3</f>
        <v>#N/A</v>
      </c>
      <c r="CK99" s="55"/>
      <c r="CL99" s="55" t="e">
        <f t="shared" si="138"/>
        <v>#N/A</v>
      </c>
      <c r="CM99" s="55" t="e">
        <f>CM3</f>
        <v>#N/A</v>
      </c>
      <c r="CO99" s="57"/>
      <c r="CP99" s="57" t="e">
        <f t="shared" si="139"/>
        <v>#N/A</v>
      </c>
      <c r="CQ99" s="57" t="e">
        <f>CQ3</f>
        <v>#N/A</v>
      </c>
      <c r="CS99" s="57"/>
      <c r="CT99" s="57" t="e">
        <f t="shared" si="140"/>
        <v>#N/A</v>
      </c>
      <c r="CU99" s="57" t="e">
        <f>CU3</f>
        <v>#N/A</v>
      </c>
      <c r="CW99" s="57"/>
      <c r="CX99" s="57" t="e">
        <f t="shared" si="141"/>
        <v>#N/A</v>
      </c>
      <c r="CY99" s="57" t="e">
        <f>CY3</f>
        <v>#N/A</v>
      </c>
      <c r="DA99" s="57"/>
      <c r="DB99" s="57" t="e">
        <f t="shared" si="142"/>
        <v>#N/A</v>
      </c>
      <c r="DC99" s="57" t="e">
        <f>DC3</f>
        <v>#N/A</v>
      </c>
      <c r="DE99" s="57"/>
      <c r="DF99" s="57" t="e">
        <f t="shared" si="143"/>
        <v>#N/A</v>
      </c>
      <c r="DG99" s="57" t="e">
        <f>DG3</f>
        <v>#N/A</v>
      </c>
      <c r="DI99" s="59">
        <f t="shared" ref="DI99:DI130" si="162">DI98+150</f>
        <v>14560</v>
      </c>
      <c r="DJ99" s="59">
        <f t="shared" si="145"/>
        <v>10.729469690716114</v>
      </c>
      <c r="DL99" s="25">
        <f t="shared" ref="DL99:DL130" si="163">DL98+150</f>
        <v>14560</v>
      </c>
      <c r="DM99" s="25">
        <f t="shared" si="146"/>
        <v>12.028873863892342</v>
      </c>
      <c r="DO99" s="39">
        <f t="shared" si="147"/>
        <v>270</v>
      </c>
      <c r="DP99" s="39">
        <f t="shared" si="148"/>
        <v>4.0960000000000001</v>
      </c>
      <c r="DQ99" s="39">
        <f t="shared" si="149"/>
        <v>3.4139345063145754E-2</v>
      </c>
      <c r="DS99" s="39">
        <f t="shared" si="150"/>
        <v>266.9583482712265</v>
      </c>
      <c r="DT99" s="39">
        <f t="shared" si="151"/>
        <v>4.0960000000000001</v>
      </c>
      <c r="DU99" s="39">
        <f t="shared" si="152"/>
        <v>3.4139345063145754E-2</v>
      </c>
      <c r="DW99" s="39">
        <f t="shared" si="153"/>
        <v>678.68898481349231</v>
      </c>
      <c r="DX99" s="39">
        <f t="shared" si="154"/>
        <v>4.0960000000000001</v>
      </c>
      <c r="DY99" s="39">
        <f t="shared" si="155"/>
        <v>3.4139345063145754E-2</v>
      </c>
      <c r="EA99" s="61">
        <f>Raw!N100</f>
        <v>3.2897997898664602</v>
      </c>
      <c r="EB99" s="61">
        <f>Raw!O100</f>
        <v>0.46261483098547301</v>
      </c>
      <c r="EC99" s="61">
        <f>1/Raw!R100</f>
        <v>4.0960000000000001</v>
      </c>
      <c r="ED99" s="61">
        <f>1/(Raw!R100-Raw!S100)-1/(Raw!R100+Raw!S100)</f>
        <v>3.4139345063145754E-2</v>
      </c>
      <c r="EF99" s="62">
        <f>Raw!N100</f>
        <v>3.2897997898664602</v>
      </c>
      <c r="EG99" s="61">
        <f>Raw!O100</f>
        <v>0.46261483098547301</v>
      </c>
      <c r="EH99" s="61">
        <f>1/Raw!AB100</f>
        <v>4.2666666666666666</v>
      </c>
      <c r="EI99" s="61">
        <f>1/(Raw!AB100-Raw!AC100)-1/(Raw!AB100+Raw!AC100)</f>
        <v>0.46275799399698503</v>
      </c>
      <c r="EK99" s="37">
        <f>Raw!CB100</f>
        <v>24.778500000000001</v>
      </c>
      <c r="EL99" s="72">
        <f>(Raw!C100)/(Raw!CG100)</f>
        <v>0.30022402832620154</v>
      </c>
      <c r="EN99" s="37">
        <f>Raw!BS100</f>
        <v>0.34</v>
      </c>
      <c r="EO99" s="72">
        <f>(Raw!C100)/(Raw!CG100)</f>
        <v>0.30022402832620154</v>
      </c>
      <c r="EQ99" s="64">
        <f>(Raw!C100)/((Raw!CC100*1000)^(1/3))</f>
        <v>678.68898481349231</v>
      </c>
      <c r="ER99" s="64">
        <f>Raw!BZ100</f>
        <v>574.28571426868405</v>
      </c>
      <c r="ET99" s="64">
        <f>Raw!BN100</f>
        <v>3.8684083295123002</v>
      </c>
      <c r="EU99" s="64">
        <f>Raw!BZ100</f>
        <v>574.28571426868405</v>
      </c>
      <c r="EW99" s="66">
        <f>Raw!AI100</f>
        <v>4.1373414303654899E-3</v>
      </c>
      <c r="EX99" s="66">
        <f>Raw!BZ100</f>
        <v>574.28571426868405</v>
      </c>
      <c r="EZ99" s="73">
        <f>Raw!AI100</f>
        <v>4.1373414303654899E-3</v>
      </c>
      <c r="FA99" s="66">
        <f>Raw!F100</f>
        <v>0.127292507880406</v>
      </c>
      <c r="FB99" s="66">
        <f>Raw!G100</f>
        <v>2.6512315952733501E-2</v>
      </c>
      <c r="FD99" s="66">
        <f>(Raw!C100)/((Raw!CC100*1000)^(1/3))</f>
        <v>678.68898481349231</v>
      </c>
      <c r="FE99" s="66">
        <f>(Raw!BZ100)*(Raw!AI100)</f>
        <v>2.3760160785108644</v>
      </c>
      <c r="FG99" s="59">
        <f>Raw!CJ100</f>
        <v>129.93258989860601</v>
      </c>
      <c r="FH99" s="59">
        <f>Raw!BR100</f>
        <v>130.12299999999999</v>
      </c>
      <c r="FJ99" s="25">
        <f>Raw!CB100</f>
        <v>24.778500000000001</v>
      </c>
      <c r="FK99" s="25">
        <f>(Raw!BR100)-(Raw!CJ100)</f>
        <v>0.1904101013939794</v>
      </c>
      <c r="FM99" s="68" t="str">
        <f t="shared" ref="FM99:FM115" si="164">IF(ROW()=2,-0.00869," ")</f>
        <v xml:space="preserve"> </v>
      </c>
      <c r="FN99" s="68">
        <f>(Raw!C100)/((Raw!CC100*1000)^(1/3))</f>
        <v>678.68898481349231</v>
      </c>
      <c r="FO99" s="68">
        <f>(10^($FM$2*Raw!CB100))*(Raw!D100)</f>
        <v>4.802607784127999E-2</v>
      </c>
      <c r="FP99" s="68">
        <f>(10^($FM$2*Raw!CB100))*(Raw!E100)</f>
        <v>8.4946476806540532E-3</v>
      </c>
      <c r="FR99" s="68" t="str">
        <f t="shared" ref="FR99:FR115" si="165">IF(ROW()=2,-0.00859," ")</f>
        <v xml:space="preserve"> </v>
      </c>
      <c r="FS99" s="74">
        <f>(Raw!C100)/((Raw!CC100*1000)^(1/3))</f>
        <v>678.68898481349231</v>
      </c>
      <c r="FT99" s="68">
        <f>(10^($FR$2*Raw!CB100))*(Raw!F100)</f>
        <v>8.1430516210794945E-2</v>
      </c>
      <c r="FU99" s="68">
        <f>(10^($FR$2*Raw!CB100))*(Raw!G100)</f>
        <v>1.6960240707985155E-2</v>
      </c>
      <c r="FW99" s="68" t="str">
        <f t="shared" ref="FW99:FW115" si="166">IF(ROW()=2,-0.01713," ")</f>
        <v xml:space="preserve"> </v>
      </c>
      <c r="FX99" s="74">
        <f>(Raw!C100)/((Raw!CC100*1000)^(1/3))</f>
        <v>678.68898481349231</v>
      </c>
      <c r="FY99" s="74">
        <f>(10^($FW$2*Raw!CB100))*(Raw!BJ100)</f>
        <v>5.6631968593586629E-2</v>
      </c>
      <c r="FZ99" s="74">
        <f>(10^($FW$2*Raw!CB100))*(Raw!BK100)</f>
        <v>9.6553117379599342E-3</v>
      </c>
      <c r="GB99" s="68" t="str">
        <f t="shared" ref="GB99:GB115" si="167">IF(ROW()=2,-0.0047," ")</f>
        <v xml:space="preserve"> </v>
      </c>
      <c r="GC99" s="74">
        <f>IF(  ( (10^($FR$2*Raw!CB100))*(Raw!BM100) )/( (10^($FR$2*Raw!CB100))*(Raw!BL100))&lt;0.9,(Raw!C100)/((Raw!CC100*1000)^(1/3)) )</f>
        <v>678.68898481349231</v>
      </c>
      <c r="GD99" s="74">
        <f>IF(  ( (10^($FR$2*Raw!CB100))*(Raw!BM100) )/( (10^($FR$2*Raw!CB100))*(Raw!BL100))&lt;0.9, (10^($GB$2*Raw!CB100))*(Raw!BL100) )</f>
        <v>12.331973182689945</v>
      </c>
      <c r="GE99" s="74">
        <f>IF( ( (10^($FR$2*Raw!CB100))*(Raw!BM100) )/( (10^($FR$2*Raw!CB100))*(Raw!BL100))&lt;0.9, (10^($FR$2*Raw!CB100))*(Raw!BM100) )</f>
        <v>6.4386724291247353</v>
      </c>
      <c r="GG99" s="68" t="str">
        <f t="shared" ref="GG99:GG115" si="168">IF(ROW()=2,-0.01169," ")</f>
        <v xml:space="preserve"> </v>
      </c>
      <c r="GH99" s="74">
        <f>IF( ( (10^($GG$2*Raw!CB100))*(Raw!BO100) )/( (10^($GG$2*Raw!CB100))*(Raw!BN100))&lt;0.5,(Raw!C100)/((Raw!CC100*1000)^(1/3)))</f>
        <v>678.68898481349231</v>
      </c>
      <c r="GI99" s="74">
        <f>IF( ( (10^($GG$2*Raw!CB100))*(Raw!BO100) )/( (10^($GG$2*Raw!CB100))*(Raw!BN100))&lt;0.5,(10^($GG$2*Raw!CB100))*(Raw!BN100))</f>
        <v>2.5872827009447188</v>
      </c>
      <c r="GJ99" s="74">
        <f>IF( ( (10^($GG$2*Raw!CB100))*(Raw!BO100) )/( (10^($GG$2*Raw!CB100))*(Raw!BN100))&lt;0.5,(10^($GG$2*Raw!CB100))*(Raw!BO100))</f>
        <v>8.4755411934904296E-2</v>
      </c>
      <c r="GL99">
        <f>(Raw!C100)/((Raw!CC100*1000)^(1/3))</f>
        <v>678.68898481349231</v>
      </c>
      <c r="GM99" s="75">
        <f>Raw!U100</f>
        <v>0.2490234375</v>
      </c>
      <c r="GN99" s="75">
        <f>(LOG(Raw!CC100)+5)/25</f>
        <v>0.17725455056635953</v>
      </c>
      <c r="GO99">
        <f>(Raw!C100)/((Raw!CC100*1000)^(1/3))</f>
        <v>678.68898481349231</v>
      </c>
      <c r="GP99" s="75">
        <f>Raw!W100</f>
        <v>0.257568359375</v>
      </c>
      <c r="GR99">
        <f>(Raw!C100)/((Raw!CC100*1000)^(1/3))</f>
        <v>678.68898481349231</v>
      </c>
      <c r="GS99" s="75">
        <f>Raw!AE100</f>
        <v>0.46875</v>
      </c>
      <c r="GU99">
        <f>(Raw!C100)/((Raw!CC100*1000)^(1/3))</f>
        <v>678.68898481349231</v>
      </c>
      <c r="GV99" s="75">
        <f>Raw!AG100</f>
        <v>0.52734375</v>
      </c>
      <c r="GX99">
        <f>(Raw!C100)/((Raw!CC100*1000)^(1/3))</f>
        <v>678.68898481349231</v>
      </c>
      <c r="GY99">
        <f>Raw!BQ100</f>
        <v>1.5</v>
      </c>
      <c r="HA99">
        <f>Raw!C100</f>
        <v>4386.5732778741303</v>
      </c>
      <c r="HB99" s="75">
        <f>Raw!U100</f>
        <v>0.2490234375</v>
      </c>
      <c r="HC99" s="4"/>
      <c r="HD99">
        <f>Raw!C100</f>
        <v>4386.5732778741303</v>
      </c>
      <c r="HE99" s="75">
        <f>Raw!W100</f>
        <v>0.257568359375</v>
      </c>
      <c r="HG99">
        <f>Raw!C100</f>
        <v>4386.5732778741303</v>
      </c>
      <c r="HH99" s="75">
        <f>Raw!AE100</f>
        <v>0.46875</v>
      </c>
      <c r="HJ99">
        <f>Raw!C100</f>
        <v>4386.5732778741303</v>
      </c>
      <c r="HK99" s="75">
        <f>Raw!AG100</f>
        <v>0.52734375</v>
      </c>
      <c r="HM99">
        <f>Raw!C100</f>
        <v>4386.5732778741303</v>
      </c>
      <c r="HN99">
        <f>Raw!BQ100</f>
        <v>1.5</v>
      </c>
      <c r="HP99">
        <f>Raw!CC100*1000</f>
        <v>270</v>
      </c>
      <c r="HQ99">
        <f>Raw!N100</f>
        <v>3.2897997898664602</v>
      </c>
      <c r="HR99">
        <f>MIN(ABS(Raw!CB100)/100,0.3)</f>
        <v>0.24778500000000001</v>
      </c>
      <c r="HS99" t="str">
        <f>IF( Raw!CB100&gt;0,"@rgb(255,0,0)","@rgb(0,128,255)" )</f>
        <v>@rgb(255,0,0)</v>
      </c>
      <c r="HU99" t="str">
        <f t="shared" ref="HU99:HU122" si="169">IF(ROW()=2,-0.00869," ")</f>
        <v xml:space="preserve"> </v>
      </c>
      <c r="HV99" t="b">
        <f>IF(Raw!CC100&gt;7,(Raw!C100)/((Raw!CC100*1000)^(1/3)))</f>
        <v>0</v>
      </c>
      <c r="HW99" t="b">
        <f>IF(Raw!CC100&gt;7,(10^($FM$2*Raw!CB100))*(Raw!D100))</f>
        <v>0</v>
      </c>
      <c r="HX99" t="b">
        <f>IF(Raw!CC100&gt;7,(10^($HU$2*Raw!CB100))*(Raw!E100))</f>
        <v>0</v>
      </c>
      <c r="IA99" t="b">
        <f>IF(Raw!CC100&gt;7,(Raw!C100)/((Raw!CC100*1000)^(1/3)))</f>
        <v>0</v>
      </c>
      <c r="IB99" t="b">
        <f>IF(Raw!CC100&gt;7,(10^($HZ$2*Raw!CB100))*(Raw!F100))</f>
        <v>0</v>
      </c>
      <c r="IC99" t="b">
        <f>IF(Raw!CC100&gt;7,(10^($HZ$2*Raw!CB100))*(Raw!G100))</f>
        <v>0</v>
      </c>
      <c r="IF99" t="b">
        <f>IF(Raw!CC100&gt;7,(Raw!C100)/((Raw!CC100*1000)^(1/3)))</f>
        <v>0</v>
      </c>
      <c r="IG99" t="b">
        <f>IF(Raw!CC100&gt;7,(10^($IE$2*Raw!CB100))*(Raw!BJ100))</f>
        <v>0</v>
      </c>
      <c r="IH99" t="b">
        <f>IF(Raw!CC100&gt;7,(10^($IE$2*Raw!CB100))*(Raw!BK100))</f>
        <v>0</v>
      </c>
      <c r="IJ99" t="str">
        <f t="shared" ref="IJ99:IJ115" si="170">IF(ROW()=2,-0.0047," ")</f>
        <v xml:space="preserve"> </v>
      </c>
      <c r="IK99" t="b">
        <f>IF(Raw!CC100&gt;7,(Raw!C100)/((Raw!CC100*1000)^(1/3)))</f>
        <v>0</v>
      </c>
      <c r="IL99" t="b">
        <f>IF(Raw!CC100&gt;7,(10^($IJ$2*Raw!CB100))*(Raw!BL100))</f>
        <v>0</v>
      </c>
      <c r="IM99" t="b">
        <f>IF(Raw!CC100&gt;7,(10^($IJ$2*Raw!CB100))*(Raw!BM100))</f>
        <v>0</v>
      </c>
      <c r="IO99" t="str">
        <f t="shared" ref="IO99:IO115" si="171">IF(ROW()=2,-0.01169," ")</f>
        <v xml:space="preserve"> </v>
      </c>
      <c r="IP99" t="b">
        <f>IF(Raw!CC100&gt;7,(Raw!C100)/((Raw!CC100*1000)^(1/3)))</f>
        <v>0</v>
      </c>
      <c r="IQ99" t="b">
        <f>IF(Raw!CC100&gt;7,(10^($IO$2*Raw!CB100))*(Raw!BN100))</f>
        <v>0</v>
      </c>
      <c r="IR99" t="b">
        <f>IF(Raw!CC100&gt;7,(10^($IO$2*Raw!CB100))*(Raw!BO100))</f>
        <v>0</v>
      </c>
      <c r="IT99" s="68" t="str">
        <f t="shared" ref="IT99:IT115" si="172">IF(ROW()=2,-0.00869," ")</f>
        <v xml:space="preserve"> </v>
      </c>
      <c r="IU99" s="68">
        <f>IF(Raw!CC100&lt;3.5,(Raw!C100)/((Raw!CC100*1000)^(1/3)))</f>
        <v>678.68898481349231</v>
      </c>
      <c r="IV99" s="68">
        <f>IF(Raw!CC100&lt;3.5,(10^($IT$2*Raw!CB100))*(Raw!D100))</f>
        <v>4.8660456115284093E-2</v>
      </c>
      <c r="IW99" s="68">
        <f>IF(Raw!CC100&lt;3.5,(10^($IT$2*Raw!CB100))*(Raw!E100))</f>
        <v>8.6068538023310239E-3</v>
      </c>
      <c r="IY99" s="68" t="str">
        <f t="shared" ref="IY99:IY115" si="173">IF(ROW()=2,-0.00859," ")</f>
        <v xml:space="preserve"> </v>
      </c>
      <c r="IZ99" s="74">
        <f>IF(Raw!CC100&lt;3.5,(Raw!C100)/((Raw!CC100*1000)^(1/3)))</f>
        <v>678.68898481349231</v>
      </c>
      <c r="JA99" s="68">
        <f>IF(Raw!CC100&lt;3.5,(10^($IY$2*Raw!CB100))*(Raw!F100))</f>
        <v>8.2741838757141459E-2</v>
      </c>
      <c r="JB99" s="68">
        <f>IF(Raw!CC100&lt;3.5,(10^($IY$2*Raw!CB100))*(Raw!G100))</f>
        <v>1.7233361241499549E-2</v>
      </c>
      <c r="JD99" s="68" t="str">
        <f t="shared" ref="JD99:JD115" si="174">IF(ROW()=2,-0.01713," ")</f>
        <v xml:space="preserve"> </v>
      </c>
      <c r="JE99" s="74">
        <f>IF(Raw!CC100&lt;3.5,(Raw!C100)/((Raw!CC100*1000)^(1/3)))</f>
        <v>678.68898481349231</v>
      </c>
      <c r="JF99" s="74">
        <f>IF(Raw!CC100&lt;3.5,(10^($JD$2*Raw!CB100))*(Raw!BJ100))</f>
        <v>5.4290715899071453E-2</v>
      </c>
      <c r="JG99" s="74">
        <f>IF(Raw!CC100&lt;3.5,(10^($JD$2*Raw!CB100))*(Raw!BK100))</f>
        <v>9.2561462986458093E-3</v>
      </c>
      <c r="JI99" s="68" t="str">
        <f t="shared" ref="JI99:JI115" si="175">IF(ROW()=2,-0.0047," ")</f>
        <v xml:space="preserve"> </v>
      </c>
      <c r="JJ99" s="74">
        <f>IF( AND( Raw!CC100&lt;3.5, ( (10^($JI$2*Raw!CB100))*(Raw!BM100) )/( (10^($JI$2*Raw!CB100))*(Raw!BL100))&lt;0.9 ),(Raw!C100)/((Raw!CC100*1000)^(1/3)) )</f>
        <v>678.68898481349231</v>
      </c>
      <c r="JK99" s="74">
        <f>IF( AND( Raw!CC100&lt;3.5, ( (10^($JI$2*Raw!CB100))*(Raw!BM100) )/( (10^($JI$2*Raw!CB100))*(Raw!BL100))&lt;0.9 ), (10^($JI$2*Raw!CB100))*(Raw!BL100) )</f>
        <v>14.141678889342479</v>
      </c>
      <c r="JL99" s="74">
        <f>IF( AND( Raw!CC100&lt;3.5, ( (10^($JI$2*Raw!CB100))*(Raw!BM100) )/( (10^($JI$2*Raw!CB100))*(Raw!BL100))&lt;0.9 ), (10^($JI$2*Raw!CB100))*(Raw!BM100) )</f>
        <v>8.9335674487172696</v>
      </c>
      <c r="JN99" s="68" t="str">
        <f t="shared" ref="JN99:JN115" si="176">IF(ROW()=2,-0.01169," ")</f>
        <v xml:space="preserve"> </v>
      </c>
      <c r="JO99" s="74">
        <f>IF( AND( Raw!CC100&lt;3.5, ( (10^($JN$2*Raw!CB100))*(Raw!BO100) )/( (10^($JN$2*Raw!CB100))*(Raw!BN100))&lt;0.5 ),(Raw!C100)/((Raw!CC100*1000)^(1/3)))</f>
        <v>678.68898481349231</v>
      </c>
      <c r="JP99" s="74">
        <f>IF( AND( Raw!CC100&lt;3.5, ( (10^($JN$2*Raw!CB100))*(Raw!BO100) )/( (10^($JN$2*Raw!CB100))*(Raw!BN100))&lt;0.5 ),(10^($JN$2*Raw!CB100))*(Raw!BN100))</f>
        <v>3.6852808018696015</v>
      </c>
      <c r="JQ99" s="74">
        <f>IF( AND( Raw!CC100&lt;3.5, ( (10^($JN$2*Raw!CB100))*(Raw!BO100) )/( (10^($JN$2*Raw!CB100))*(Raw!BN100))&lt;0.5 ),(10^($JN$2*Raw!CB100))*(Raw!BO100))</f>
        <v>0.12072414519843622</v>
      </c>
      <c r="KQ99">
        <f>Raw!CC100*1000</f>
        <v>270</v>
      </c>
      <c r="KR99">
        <f>Raw!N100</f>
        <v>3.2897997898664602</v>
      </c>
      <c r="KS99">
        <f>(1/ABS(Raw!BL100))*2</f>
        <v>0.12552839009797639</v>
      </c>
      <c r="KU99">
        <f>Raw!CC100*1000</f>
        <v>270</v>
      </c>
      <c r="KV99">
        <f>Raw!N100</f>
        <v>3.2897997898664602</v>
      </c>
      <c r="KW99">
        <f>MIN(1/ABS(Raw!BN100)/2,0.8)</f>
        <v>0.12925212578658579</v>
      </c>
      <c r="KY99">
        <f>Raw!CC100*1000</f>
        <v>270</v>
      </c>
      <c r="KZ99">
        <f>Raw!CP100</f>
        <v>3.5857432549448598</v>
      </c>
      <c r="LA99">
        <f t="shared" si="156"/>
        <v>3.2897997898664602</v>
      </c>
      <c r="PR99" s="76"/>
      <c r="QD99" s="76"/>
      <c r="QP99" s="76"/>
      <c r="RB99" s="76"/>
      <c r="RN99" s="76"/>
      <c r="RZ99" s="76"/>
      <c r="SL99" s="76"/>
      <c r="SX99" s="76"/>
      <c r="TJ99" s="76"/>
      <c r="TV99" s="76"/>
      <c r="UF99">
        <f>IF(Raw!CC100&lt;3.5,Raw!C100)</f>
        <v>4386.5732778741303</v>
      </c>
      <c r="UK99" t="b">
        <f>IF(Raw!CC100&gt;7,Raw!C100)</f>
        <v>0</v>
      </c>
      <c r="UP99">
        <f>Raw!C100</f>
        <v>4386.5732778741303</v>
      </c>
      <c r="UU99" t="str">
        <f t="shared" si="144"/>
        <v xml:space="preserve"> </v>
      </c>
      <c r="UV99">
        <f>IF(AND(Raw!BL100&lt;$UU$3,Raw!BL100&gt;$UU$4),(Raw!C100)/((Raw!CC100*1000)^(1/3)))</f>
        <v>678.68898481349231</v>
      </c>
      <c r="UW99">
        <f>IF(AND(Raw!BL100&lt;$UU$3,Raw!BL100&gt;$UU$4),(10^($UU$2*Raw!CB100))*(Raw!D100))</f>
        <v>4.802607784127999E-2</v>
      </c>
      <c r="UX99">
        <f>IF(AND(Raw!BL100&lt;$UU$3,Raw!BL100&gt;$UU$4),(10^($FM$2*Raw!CB100))*(Raw!E100))</f>
        <v>8.4946476806540532E-3</v>
      </c>
      <c r="UZ99">
        <f>Raw!C100</f>
        <v>4386.5732778741303</v>
      </c>
      <c r="VA99">
        <f>((LOG10(Raw!CC101))+ABS(LOG10(MIN(Raw!CC$3:$CC298)))+0.3)/5</f>
        <v>0.36756381901465479</v>
      </c>
      <c r="VB99">
        <f>Raw!BQ100</f>
        <v>1.5</v>
      </c>
      <c r="VE99">
        <f>(Raw!C100)/((Raw!CC100)^(1/2))</f>
        <v>8441.9642093354923</v>
      </c>
      <c r="VF99">
        <f>((LOG10(Raw!CC101))+ABS(LOG10(MIN(Raw!CC$3:$CC298)))+0.3)/5</f>
        <v>0.36756381901465479</v>
      </c>
      <c r="VG99">
        <f>Raw!BQ100</f>
        <v>1.5</v>
      </c>
      <c r="VK99">
        <f>(Raw!C100)/((Raw!CC100)^(1/2))</f>
        <v>8441.9642093354923</v>
      </c>
      <c r="VL99">
        <f>Raw!BZ100</f>
        <v>574.28571426868405</v>
      </c>
      <c r="VM99">
        <f>MIN(Raw!BL101/150,0.6)</f>
        <v>9.4331707604976001E-2</v>
      </c>
      <c r="VO99">
        <f>(Raw!C100)/((Raw!CC100)^(1/2))</f>
        <v>8441.9642093354923</v>
      </c>
      <c r="VP99">
        <f>Raw!BZ100</f>
        <v>574.28571426868405</v>
      </c>
      <c r="VQ99">
        <f>MIN(Raw!BN101/50,0.6)</f>
        <v>7.1268568058091994E-2</v>
      </c>
      <c r="VS99">
        <f>(Raw!C100)/((Raw!CC100)^(1/2))</f>
        <v>8441.9642093354923</v>
      </c>
      <c r="VT99">
        <f>Raw!BZ100</f>
        <v>574.28571426868405</v>
      </c>
      <c r="VU99">
        <f>(LOG10(Raw!AS101)-LOG10(MIN(Raw!AS$3:AS$200)) + 0.1)/10</f>
        <v>0.35506266250769353</v>
      </c>
      <c r="VW99">
        <f>Raw!CB100</f>
        <v>24.778500000000001</v>
      </c>
      <c r="VX99">
        <f>IF(ABS((Raw!BR100)-(Raw!CJ100))=343.0818,16.89,ABS((Raw!BR100)-(Raw!CJ100)))</f>
        <v>0.1904101013939794</v>
      </c>
      <c r="VY99">
        <f>(LOG10(Raw!C101)-LOG10(MIN(Raw!C$3:C$200)))/2</f>
        <v>0.26187524153940478</v>
      </c>
      <c r="WN99">
        <f t="shared" si="132"/>
        <v>19400</v>
      </c>
      <c r="WO99">
        <f t="shared" si="157"/>
        <v>0.51435439805745731</v>
      </c>
      <c r="WQ99">
        <f>Raw!BP100</f>
        <v>7.5999999999999998E-2</v>
      </c>
      <c r="WR99">
        <f>Raw!BZ100</f>
        <v>574.28571426868405</v>
      </c>
      <c r="WT99">
        <f>Raw!N100</f>
        <v>3.2897997898664602</v>
      </c>
      <c r="WU99">
        <f>Raw!CP100</f>
        <v>3.5857432549448598</v>
      </c>
      <c r="WV99">
        <f t="shared" si="158"/>
        <v>0.29594346507839964</v>
      </c>
      <c r="WX99">
        <f>Raw!C100</f>
        <v>4386.5732778741303</v>
      </c>
      <c r="WY99">
        <f>Raw!BP100</f>
        <v>7.5999999999999998E-2</v>
      </c>
      <c r="WZ99">
        <f>((LOG10(Raw!CC101))+ABS(LOG10(MIN(Raw!CC$3:$CC298)))+0.3)/5</f>
        <v>0.36756381901465479</v>
      </c>
      <c r="XD99">
        <f t="shared" si="133"/>
        <v>19400</v>
      </c>
      <c r="XE99">
        <f t="shared" si="159"/>
        <v>5.9010000039713996E-2</v>
      </c>
      <c r="XG99">
        <f>(Raw!C100)/((Raw!CC100)^(1/2))</f>
        <v>8441.9642093354923</v>
      </c>
      <c r="XH99">
        <f>Raw!BP100</f>
        <v>7.5999999999999998E-2</v>
      </c>
      <c r="XL99">
        <f t="shared" si="134"/>
        <v>19400</v>
      </c>
      <c r="XM99">
        <f t="shared" si="160"/>
        <v>0.30900743057336422</v>
      </c>
      <c r="XR99">
        <f>Raw!CB100</f>
        <v>24.778500000000001</v>
      </c>
      <c r="XS99">
        <f>IF(ABS((Raw!BR100)-(Raw!CJ100))=343.0818,16.89,(Raw!BR100)-(Raw!CJ100))</f>
        <v>0.1904101013939794</v>
      </c>
      <c r="XT99">
        <f>(LOG10(Raw!C101)-LOG10(MIN(Raw!C$3:C$200)))/2</f>
        <v>0.26187524153940478</v>
      </c>
      <c r="XW99">
        <f t="shared" ref="XW99:XW115" si="177">XW98+200</f>
        <v>19400</v>
      </c>
      <c r="XX99">
        <f t="shared" si="161"/>
        <v>1.1930909060362023</v>
      </c>
      <c r="YC99">
        <v>4386.5732778741303</v>
      </c>
      <c r="YD99">
        <f>Raw!CC100</f>
        <v>0.27</v>
      </c>
      <c r="YE99">
        <f>((LOG10(Raw!CC101))+ABS(LOG10(MIN(Raw!CC$3:$CC298)))+0.3)/5</f>
        <v>0.36756381901465479</v>
      </c>
      <c r="YF99">
        <v>1657.8163299026901</v>
      </c>
      <c r="YG99">
        <v>56.042370095846103</v>
      </c>
      <c r="YH99">
        <v>2.8784149042775602</v>
      </c>
      <c r="YI99">
        <v>0.18723000692317099</v>
      </c>
      <c r="YJ99">
        <v>1.1974888552848E-2</v>
      </c>
      <c r="YT99">
        <v>4386.5732778741303</v>
      </c>
      <c r="YU99">
        <v>0.27</v>
      </c>
      <c r="YV99" t="s">
        <v>169</v>
      </c>
    </row>
    <row r="100" spans="1:672">
      <c r="A100" s="37">
        <f>Raw!CC101*1000</f>
        <v>690</v>
      </c>
      <c r="B100" s="37">
        <f>Raw!N101</f>
        <v>4.0844643572814796</v>
      </c>
      <c r="C100" s="37">
        <f>Raw!O101</f>
        <v>0.66317563365807097</v>
      </c>
      <c r="E100" s="37">
        <f>(Raw!C101)/((Raw!CC101*1000)^(1/2))</f>
        <v>41.032209467294116</v>
      </c>
      <c r="F100" s="37">
        <f>Raw!N101</f>
        <v>4.0844643572814796</v>
      </c>
      <c r="G100" s="37">
        <f>Raw!O101</f>
        <v>0.66317563365807097</v>
      </c>
      <c r="I100" s="37">
        <f>(Raw!C101)/((Raw!CC101*1000)^(1/3))</f>
        <v>121.97376183130322</v>
      </c>
      <c r="J100" s="37">
        <f>Raw!N101</f>
        <v>4.0844643572814796</v>
      </c>
      <c r="K100" s="37">
        <f>Raw!O101</f>
        <v>0.66317563365807097</v>
      </c>
      <c r="M100" s="39">
        <f>Raw!CC101*1000</f>
        <v>690</v>
      </c>
      <c r="N100" s="39">
        <f>1/(Raw!R101)</f>
        <v>4.7627906976744185</v>
      </c>
      <c r="O100" s="39">
        <f>IF(1/(Raw!R101-Raw!S101)-1/(Raw!R101+Raw!S101)&gt;0,1/(Raw!R101-Raw!S101)-1/(Raw!R101+Raw!S101),2)</f>
        <v>0.32348767379519749</v>
      </c>
      <c r="Q100" s="39">
        <f>(Raw!C101)/((Raw!CC101*1000)^(1/2))</f>
        <v>41.032209467294116</v>
      </c>
      <c r="R100" s="39">
        <f>1/(Raw!R101)</f>
        <v>4.7627906976744185</v>
      </c>
      <c r="S100" s="39">
        <f>IF(1/(Raw!R101-Raw!S101)-1/(Raw!R101+Raw!S101)&gt;0,1/(Raw!R101-Raw!S101)-1/(Raw!R101+Raw!S101),2)</f>
        <v>0.32348767379519749</v>
      </c>
      <c r="U100" s="39">
        <f>(Raw!C101)/((Raw!CC101*1000)^(1/3))</f>
        <v>121.97376183130322</v>
      </c>
      <c r="V100" s="39">
        <f>1/(Raw!R101)</f>
        <v>4.7627906976744185</v>
      </c>
      <c r="W100" s="39">
        <f>IF(1/(Raw!R101-Raw!S101)-1/(Raw!R101+Raw!S101)&gt;0,1/(Raw!R101-Raw!S101)-1/(Raw!R101+Raw!S101),2)</f>
        <v>0.32348767379519749</v>
      </c>
      <c r="Y100" s="41">
        <f>Raw!CC101*1000</f>
        <v>690</v>
      </c>
      <c r="Z100" s="41">
        <f>1/(Raw!AB101)</f>
        <v>2.8444444444444446</v>
      </c>
      <c r="AA100" s="41">
        <f>IF(1/(Raw!AB101-Raw!AC101)-1/(Raw!AB101+Raw!AC101)&gt;0,1/(Raw!AB101-Raw!AC101)-1/(Raw!AB101+Raw!AC101),5)</f>
        <v>0.30223242761975255</v>
      </c>
      <c r="AC100" s="41">
        <f>(Raw!C101)/((Raw!CC101*1000)^(1/2))</f>
        <v>41.032209467294116</v>
      </c>
      <c r="AD100" s="41">
        <f>1/(Raw!AB101)</f>
        <v>2.8444444444444446</v>
      </c>
      <c r="AE100" s="41">
        <f>IF(1/(Raw!AB101-Raw!AC101)-1/(Raw!AB101+Raw!AC101)&gt;0,1/(Raw!AB101-Raw!AC101)-1/(Raw!AB101+Raw!AC101),5)</f>
        <v>0.30223242761975255</v>
      </c>
      <c r="AG100" s="41">
        <f>(Raw!C101)/((Raw!CC101*1000)^(1/3))</f>
        <v>121.97376183130322</v>
      </c>
      <c r="AH100" s="41">
        <f>1/(Raw!AB101)</f>
        <v>2.8444444444444446</v>
      </c>
      <c r="AI100" s="41">
        <f>IF(1/(Raw!AB101-Raw!AC101)-1/(Raw!AB101+Raw!AC101)&gt;0,1/(Raw!AB101-Raw!AC101)-1/(Raw!AB101+Raw!AC101),5)</f>
        <v>0.30223242761975255</v>
      </c>
      <c r="AK100" s="43">
        <f>Raw!CC101*1000</f>
        <v>690</v>
      </c>
      <c r="AL100" s="43">
        <f>Raw!BL101</f>
        <v>14.149756140746399</v>
      </c>
      <c r="AM100" s="43">
        <f>Raw!BM101</f>
        <v>9.9560611510468302</v>
      </c>
      <c r="AO100" s="43">
        <f>(Raw!C101)/((Raw!CC101*1000)^(1/2))</f>
        <v>41.032209467294116</v>
      </c>
      <c r="AP100" s="43">
        <f>Raw!BL101</f>
        <v>14.149756140746399</v>
      </c>
      <c r="AQ100" s="43">
        <f>Raw!BM101</f>
        <v>9.9560611510468302</v>
      </c>
      <c r="AS100" s="43">
        <f>(Raw!C101)/((Raw!CC101*1000)^(1/3))</f>
        <v>121.97376183130322</v>
      </c>
      <c r="AT100" s="43">
        <f>Raw!BL101</f>
        <v>14.149756140746399</v>
      </c>
      <c r="AU100" s="43">
        <f>Raw!BM101</f>
        <v>9.9560611510468302</v>
      </c>
      <c r="AW100" s="21">
        <f>Raw!CC101*1000</f>
        <v>690</v>
      </c>
      <c r="AX100" s="21">
        <f>Raw!BN101</f>
        <v>3.5634284029045999</v>
      </c>
      <c r="AY100" s="21">
        <f>Raw!BO101</f>
        <v>0.24353136706228201</v>
      </c>
      <c r="BA100" s="21">
        <f>(Raw!C101)/((Raw!CC101*1000)^(1/2))</f>
        <v>41.032209467294116</v>
      </c>
      <c r="BB100" s="21">
        <f>Raw!BN101</f>
        <v>3.5634284029045999</v>
      </c>
      <c r="BC100" s="21">
        <f>Raw!BO101</f>
        <v>0.24353136706228201</v>
      </c>
      <c r="BE100" s="21">
        <f>(Raw!C101)/((Raw!CC101*1000)^(1/3))</f>
        <v>121.97376183130322</v>
      </c>
      <c r="BF100" s="21">
        <f>Raw!BN101</f>
        <v>3.5634284029045999</v>
      </c>
      <c r="BG100" s="21">
        <f>Raw!BO101</f>
        <v>0.24353136706228201</v>
      </c>
      <c r="BI100" s="46">
        <f>Raw!C101</f>
        <v>1077.8279674882499</v>
      </c>
      <c r="BJ100" s="46">
        <f>(Raw!C101)/(Raw!CG101)</f>
        <v>0.31441889366635062</v>
      </c>
      <c r="BK100" s="46"/>
      <c r="BM100" s="47">
        <f>Raw!CC101*1000</f>
        <v>690</v>
      </c>
      <c r="BN100" s="47">
        <f>(Raw!C101)/(Raw!CG101)</f>
        <v>0.31441889366635062</v>
      </c>
      <c r="BO100" s="47"/>
      <c r="BQ100" s="46">
        <f>(Raw!C101)/((Raw!CC101*1000)^(1/2))</f>
        <v>41.032209467294116</v>
      </c>
      <c r="BR100" s="47">
        <f>(Raw!C101)/(Raw!CG101)</f>
        <v>0.31441889366635062</v>
      </c>
      <c r="BS100" s="47"/>
      <c r="BU100" s="49">
        <f>(Raw!C101)/((Raw!CC101*1000)^(1/3))</f>
        <v>121.97376183130322</v>
      </c>
      <c r="BV100" s="49">
        <f>(Raw!C101)/(Raw!CG101)</f>
        <v>0.31441889366635062</v>
      </c>
      <c r="BW100" s="49"/>
      <c r="BY100" s="51">
        <f>Raw!C101</f>
        <v>1077.8279674882499</v>
      </c>
      <c r="BZ100" s="51">
        <f>Raw!BS101</f>
        <v>0.34499999999999997</v>
      </c>
      <c r="CA100" s="51"/>
      <c r="CG100" s="55"/>
      <c r="CH100" s="55" t="e">
        <f t="shared" si="137"/>
        <v>#N/A</v>
      </c>
      <c r="CI100" s="55" t="e">
        <f>CI3</f>
        <v>#N/A</v>
      </c>
      <c r="CK100" s="55"/>
      <c r="CL100" s="55" t="e">
        <f t="shared" si="138"/>
        <v>#N/A</v>
      </c>
      <c r="CM100" s="55" t="e">
        <f>CM3</f>
        <v>#N/A</v>
      </c>
      <c r="CO100" s="57"/>
      <c r="CP100" s="57" t="e">
        <f t="shared" si="139"/>
        <v>#N/A</v>
      </c>
      <c r="CQ100" s="57" t="e">
        <f>CQ3</f>
        <v>#N/A</v>
      </c>
      <c r="CS100" s="57"/>
      <c r="CT100" s="57" t="e">
        <f t="shared" si="140"/>
        <v>#N/A</v>
      </c>
      <c r="CU100" s="57" t="e">
        <f>CU3</f>
        <v>#N/A</v>
      </c>
      <c r="CW100" s="57"/>
      <c r="CX100" s="57" t="e">
        <f t="shared" si="141"/>
        <v>#N/A</v>
      </c>
      <c r="CY100" s="57" t="e">
        <f>CY3</f>
        <v>#N/A</v>
      </c>
      <c r="DA100" s="57"/>
      <c r="DB100" s="57" t="e">
        <f t="shared" si="142"/>
        <v>#N/A</v>
      </c>
      <c r="DC100" s="57" t="e">
        <f>DC3</f>
        <v>#N/A</v>
      </c>
      <c r="DE100" s="57"/>
      <c r="DF100" s="57" t="e">
        <f t="shared" si="143"/>
        <v>#N/A</v>
      </c>
      <c r="DG100" s="57" t="e">
        <f>DG3</f>
        <v>#N/A</v>
      </c>
      <c r="DI100" s="59">
        <f t="shared" si="162"/>
        <v>14710</v>
      </c>
      <c r="DJ100" s="59">
        <f t="shared" si="145"/>
        <v>10.762445894406802</v>
      </c>
      <c r="DL100" s="25">
        <f t="shared" si="163"/>
        <v>14710</v>
      </c>
      <c r="DM100" s="25">
        <f t="shared" si="146"/>
        <v>12.058690913729144</v>
      </c>
      <c r="DO100" s="39">
        <f t="shared" si="147"/>
        <v>690</v>
      </c>
      <c r="DP100" s="39">
        <f t="shared" si="148"/>
        <v>4.7627906976744185</v>
      </c>
      <c r="DQ100" s="39">
        <f t="shared" si="149"/>
        <v>0.32348767379519749</v>
      </c>
      <c r="DS100" s="39">
        <f t="shared" si="150"/>
        <v>41.032209467294116</v>
      </c>
      <c r="DT100" s="39">
        <f t="shared" si="151"/>
        <v>4.7627906976744185</v>
      </c>
      <c r="DU100" s="39">
        <f t="shared" si="152"/>
        <v>0.32348767379519749</v>
      </c>
      <c r="DW100" s="39">
        <f t="shared" si="153"/>
        <v>121.97376183130322</v>
      </c>
      <c r="DX100" s="39">
        <f t="shared" si="154"/>
        <v>4.7627906976744185</v>
      </c>
      <c r="DY100" s="39">
        <f t="shared" si="155"/>
        <v>0.32348767379519749</v>
      </c>
      <c r="EA100" s="61">
        <f>Raw!N101</f>
        <v>4.0844643572814796</v>
      </c>
      <c r="EB100" s="61">
        <f>Raw!O101</f>
        <v>0.66317563365807097</v>
      </c>
      <c r="EC100" s="61">
        <f>1/Raw!R101</f>
        <v>4.7627906976744185</v>
      </c>
      <c r="ED100" s="61">
        <f>1/(Raw!R101-Raw!S101)-1/(Raw!R101+Raw!S101)</f>
        <v>0.32348767379519749</v>
      </c>
      <c r="EF100" s="62">
        <f>Raw!N101</f>
        <v>4.0844643572814796</v>
      </c>
      <c r="EG100" s="61">
        <f>Raw!O101</f>
        <v>0.66317563365807097</v>
      </c>
      <c r="EH100" s="61">
        <f>1/Raw!AB101</f>
        <v>2.8444444444444446</v>
      </c>
      <c r="EI100" s="61">
        <f>1/(Raw!AB101-Raw!AC101)-1/(Raw!AB101+Raw!AC101)</f>
        <v>0.30223242761975255</v>
      </c>
      <c r="EK100" s="37">
        <f>Raw!CB101</f>
        <v>-4.6394000000000002</v>
      </c>
      <c r="EL100" s="72">
        <f>(Raw!C101)/(Raw!CG101)</f>
        <v>0.31441889366635062</v>
      </c>
      <c r="EN100" s="37">
        <f>Raw!BS101</f>
        <v>0.34499999999999997</v>
      </c>
      <c r="EO100" s="72">
        <f>(Raw!C101)/(Raw!CG101)</f>
        <v>0.31441889366635062</v>
      </c>
      <c r="EQ100" s="64">
        <f>(Raw!C101)/((Raw!CC101*1000)^(1/3))</f>
        <v>121.97376183130322</v>
      </c>
      <c r="ER100" s="64">
        <f>Raw!BZ101</f>
        <v>235.91972792148599</v>
      </c>
      <c r="ET100" s="64">
        <f>Raw!BN101</f>
        <v>3.5634284029045999</v>
      </c>
      <c r="EU100" s="64">
        <f>Raw!BZ101</f>
        <v>235.91972792148599</v>
      </c>
      <c r="EW100" s="66">
        <f>Raw!AI101</f>
        <v>3.1747027580002897E-2</v>
      </c>
      <c r="EX100" s="66">
        <f>Raw!BZ101</f>
        <v>235.91972792148599</v>
      </c>
      <c r="EZ100" s="73">
        <f>Raw!AI101</f>
        <v>3.1747027580002897E-2</v>
      </c>
      <c r="FA100" s="66">
        <f>Raw!F101</f>
        <v>0.245918981590458</v>
      </c>
      <c r="FB100" s="66">
        <f>Raw!G101</f>
        <v>0.100488966487829</v>
      </c>
      <c r="FD100" s="66">
        <f>(Raw!C101)/((Raw!CC101*1000)^(1/3))</f>
        <v>121.97376183130322</v>
      </c>
      <c r="FE100" s="66">
        <f>(Raw!BZ101)*(Raw!AI101)</f>
        <v>7.4897501089901954</v>
      </c>
      <c r="FG100" s="59">
        <f>Raw!CJ101</f>
        <v>182.54901988746099</v>
      </c>
      <c r="FH100" s="59">
        <f>Raw!BR101</f>
        <v>177.74799999999999</v>
      </c>
      <c r="FJ100" s="25">
        <f>Raw!CB101</f>
        <v>-4.6394000000000002</v>
      </c>
      <c r="FK100" s="25">
        <f>(Raw!BR101)-(Raw!CJ101)</f>
        <v>-4.8010198874609955</v>
      </c>
      <c r="FM100" s="68" t="str">
        <f t="shared" si="164"/>
        <v xml:space="preserve"> </v>
      </c>
      <c r="FN100" s="68">
        <f>(Raw!C101)/((Raw!CC101*1000)^(1/3))</f>
        <v>121.97376183130322</v>
      </c>
      <c r="FO100" s="68">
        <f>(10^($FM$2*Raw!CB101))*(Raw!D101)</f>
        <v>0.16077347173722964</v>
      </c>
      <c r="FP100" s="68">
        <f>(10^($FM$2*Raw!CB101))*(Raw!E101)</f>
        <v>5.4610443552130405E-2</v>
      </c>
      <c r="FR100" s="68" t="str">
        <f t="shared" si="165"/>
        <v xml:space="preserve"> </v>
      </c>
      <c r="FS100" s="74">
        <f>(Raw!C101)/((Raw!CC101*1000)^(1/3))</f>
        <v>121.97376183130322</v>
      </c>
      <c r="FT100" s="68">
        <f>(10^($FR$2*Raw!CB101))*(Raw!F101)</f>
        <v>0.26737361851492014</v>
      </c>
      <c r="FU100" s="68">
        <f>(10^($FR$2*Raw!CB101))*(Raw!G101)</f>
        <v>0.10925589564867451</v>
      </c>
      <c r="FW100" s="68" t="str">
        <f t="shared" si="166"/>
        <v xml:space="preserve"> </v>
      </c>
      <c r="FX100" s="74">
        <f>(Raw!C101)/((Raw!CC101*1000)^(1/3))</f>
        <v>121.97376183130322</v>
      </c>
      <c r="FY100" s="74">
        <f>(10^($FW$2*Raw!CB101))*(Raw!BJ101)</f>
        <v>0.2728058220030784</v>
      </c>
      <c r="FZ100" s="74">
        <f>(10^($FW$2*Raw!CB101))*(Raw!BK101)</f>
        <v>5.2674213779912549E-2</v>
      </c>
      <c r="GB100" s="68" t="str">
        <f t="shared" si="167"/>
        <v xml:space="preserve"> </v>
      </c>
      <c r="GC100" s="74">
        <f>IF(  ( (10^($FR$2*Raw!CB101))*(Raw!BM101) )/( (10^($FR$2*Raw!CB101))*(Raw!BL101))&lt;0.9,(Raw!C101)/((Raw!CC101*1000)^(1/3)) )</f>
        <v>121.97376183130322</v>
      </c>
      <c r="GD100" s="74">
        <f>IF(  ( (10^($FR$2*Raw!CB101))*(Raw!BM101) )/( (10^($FR$2*Raw!CB101))*(Raw!BL101))&lt;0.9, (10^($GB$2*Raw!CB101))*(Raw!BL101) )</f>
        <v>14.844988353874443</v>
      </c>
      <c r="GE100" s="74">
        <f>IF( ( (10^($FR$2*Raw!CB101))*(Raw!BM101) )/( (10^($FR$2*Raw!CB101))*(Raw!BL101))&lt;0.9, (10^($FR$2*Raw!CB101))*(Raw!BM101) )</f>
        <v>10.824654847279593</v>
      </c>
      <c r="GG100" s="68" t="str">
        <f t="shared" si="168"/>
        <v xml:space="preserve"> </v>
      </c>
      <c r="GH100" s="74">
        <f>IF( ( (10^($GG$2*Raw!CB101))*(Raw!BO101) )/( (10^($GG$2*Raw!CB101))*(Raw!BN101))&lt;0.5,(Raw!C101)/((Raw!CC101*1000)^(1/3)))</f>
        <v>121.97376183130322</v>
      </c>
      <c r="GI100" s="74">
        <f>IF( ( (10^($GG$2*Raw!CB101))*(Raw!BO101) )/( (10^($GG$2*Raw!CB101))*(Raw!BN101))&lt;0.5,(10^($GG$2*Raw!CB101))*(Raw!BN101))</f>
        <v>3.842163193369291</v>
      </c>
      <c r="GJ100" s="74">
        <f>IF( ( (10^($GG$2*Raw!CB101))*(Raw!BO101) )/( (10^($GG$2*Raw!CB101))*(Raw!BN101))&lt;0.5,(10^($GG$2*Raw!CB101))*(Raw!BO101))</f>
        <v>0.26258062437705071</v>
      </c>
      <c r="GL100">
        <f>(Raw!C101)/((Raw!CC101*1000)^(1/3))</f>
        <v>121.97376183130322</v>
      </c>
      <c r="GM100" s="75">
        <f>Raw!U101</f>
        <v>0.234375</v>
      </c>
      <c r="GN100" s="75">
        <f>(LOG(Raw!CC101)+5)/25</f>
        <v>0.19355396362949023</v>
      </c>
      <c r="GO100">
        <f>(Raw!C101)/((Raw!CC101*1000)^(1/3))</f>
        <v>121.97376183130322</v>
      </c>
      <c r="GP100" s="75">
        <f>Raw!W101</f>
        <v>0.25634765625</v>
      </c>
      <c r="GR100">
        <f>(Raw!C101)/((Raw!CC101*1000)^(1/3))</f>
        <v>121.97376183130322</v>
      </c>
      <c r="GS100" s="75">
        <f>Raw!AE101</f>
        <v>0.48828125</v>
      </c>
      <c r="GU100">
        <f>(Raw!C101)/((Raw!CC101*1000)^(1/3))</f>
        <v>121.97376183130322</v>
      </c>
      <c r="GV100" s="75">
        <f>Raw!AG101</f>
        <v>0.99609375</v>
      </c>
      <c r="GX100">
        <f>(Raw!C101)/((Raw!CC101*1000)^(1/3))</f>
        <v>121.97376183130322</v>
      </c>
      <c r="GY100">
        <f>Raw!BQ101</f>
        <v>3</v>
      </c>
      <c r="HA100">
        <f>Raw!C101</f>
        <v>1077.8279674882499</v>
      </c>
      <c r="HB100" s="75">
        <f>Raw!U101</f>
        <v>0.234375</v>
      </c>
      <c r="HC100" s="4"/>
      <c r="HD100">
        <f>Raw!C101</f>
        <v>1077.8279674882499</v>
      </c>
      <c r="HE100" s="75">
        <f>Raw!W101</f>
        <v>0.25634765625</v>
      </c>
      <c r="HG100">
        <f>Raw!C101</f>
        <v>1077.8279674882499</v>
      </c>
      <c r="HH100" s="75">
        <f>Raw!AE101</f>
        <v>0.48828125</v>
      </c>
      <c r="HJ100">
        <f>Raw!C101</f>
        <v>1077.8279674882499</v>
      </c>
      <c r="HK100" s="75">
        <f>Raw!AG101</f>
        <v>0.99609375</v>
      </c>
      <c r="HM100">
        <f>Raw!C101</f>
        <v>1077.8279674882499</v>
      </c>
      <c r="HN100">
        <f>Raw!BQ101</f>
        <v>3</v>
      </c>
      <c r="HP100">
        <f>Raw!CC101*1000</f>
        <v>690</v>
      </c>
      <c r="HQ100">
        <f>Raw!N101</f>
        <v>4.0844643572814796</v>
      </c>
      <c r="HR100">
        <f>MIN(ABS(Raw!CB101)/100,0.3)</f>
        <v>4.6394000000000005E-2</v>
      </c>
      <c r="HS100" t="str">
        <f>IF( Raw!CB101&gt;0,"@rgb(255,0,0)","@rgb(0,128,255)" )</f>
        <v>@rgb(0,128,255)</v>
      </c>
      <c r="HU100" t="str">
        <f t="shared" si="169"/>
        <v xml:space="preserve"> </v>
      </c>
      <c r="HV100" t="b">
        <f>IF(Raw!CC101&gt;7,(Raw!C101)/((Raw!CC101*1000)^(1/3)))</f>
        <v>0</v>
      </c>
      <c r="HW100" t="b">
        <f>IF(Raw!CC101&gt;7,(10^($FM$2*Raw!CB101))*(Raw!D101))</f>
        <v>0</v>
      </c>
      <c r="HX100" t="b">
        <f>IF(Raw!CC101&gt;7,(10^($HU$2*Raw!CB101))*(Raw!E101))</f>
        <v>0</v>
      </c>
      <c r="IA100" t="b">
        <f>IF(Raw!CC101&gt;7,(Raw!C101)/((Raw!CC101*1000)^(1/3)))</f>
        <v>0</v>
      </c>
      <c r="IB100" t="b">
        <f>IF(Raw!CC101&gt;7,(10^($HZ$2*Raw!CB101))*(Raw!F101))</f>
        <v>0</v>
      </c>
      <c r="IC100" t="b">
        <f>IF(Raw!CC101&gt;7,(10^($HZ$2*Raw!CB101))*(Raw!G101))</f>
        <v>0</v>
      </c>
      <c r="IF100" t="b">
        <f>IF(Raw!CC101&gt;7,(Raw!C101)/((Raw!CC101*1000)^(1/3)))</f>
        <v>0</v>
      </c>
      <c r="IG100" t="b">
        <f>IF(Raw!CC101&gt;7,(10^($IE$2*Raw!CB101))*(Raw!BJ101))</f>
        <v>0</v>
      </c>
      <c r="IH100" t="b">
        <f>IF(Raw!CC101&gt;7,(10^($IE$2*Raw!CB101))*(Raw!BK101))</f>
        <v>0</v>
      </c>
      <c r="IJ100" t="str">
        <f t="shared" si="170"/>
        <v xml:space="preserve"> </v>
      </c>
      <c r="IK100" t="b">
        <f>IF(Raw!CC101&gt;7,(Raw!C101)/((Raw!CC101*1000)^(1/3)))</f>
        <v>0</v>
      </c>
      <c r="IL100" t="b">
        <f>IF(Raw!CC101&gt;7,(10^($IJ$2*Raw!CB101))*(Raw!BL101))</f>
        <v>0</v>
      </c>
      <c r="IM100" t="b">
        <f>IF(Raw!CC101&gt;7,(10^($IJ$2*Raw!CB101))*(Raw!BM101))</f>
        <v>0</v>
      </c>
      <c r="IO100" t="str">
        <f t="shared" si="171"/>
        <v xml:space="preserve"> </v>
      </c>
      <c r="IP100" t="b">
        <f>IF(Raw!CC101&gt;7,(Raw!C101)/((Raw!CC101*1000)^(1/3)))</f>
        <v>0</v>
      </c>
      <c r="IQ100" t="b">
        <f>IF(Raw!CC101&gt;7,(10^($IO$2*Raw!CB101))*(Raw!BN101))</f>
        <v>0</v>
      </c>
      <c r="IR100" t="b">
        <f>IF(Raw!CC101&gt;7,(10^($IO$2*Raw!CB101))*(Raw!BO101))</f>
        <v>0</v>
      </c>
      <c r="IT100" s="68" t="str">
        <f t="shared" si="172"/>
        <v xml:space="preserve"> </v>
      </c>
      <c r="IU100" s="68">
        <f>IF(Raw!CC101&lt;3.5,(Raw!C101)/((Raw!CC101*1000)^(1/3)))</f>
        <v>121.97376183130322</v>
      </c>
      <c r="IV100" s="68">
        <f>IF(Raw!CC101&lt;3.5,(10^($IT$2*Raw!CB101))*(Raw!D101))</f>
        <v>0.16037893603343523</v>
      </c>
      <c r="IW100" s="68">
        <f>IF(Raw!CC101&lt;3.5,(10^($IT$2*Raw!CB101))*(Raw!E101))</f>
        <v>5.4476430337459143E-2</v>
      </c>
      <c r="IY100" s="68" t="str">
        <f t="shared" si="173"/>
        <v xml:space="preserve"> </v>
      </c>
      <c r="IZ100" s="74">
        <f>IF(Raw!CC101&lt;3.5,(Raw!C101)/((Raw!CC101*1000)^(1/3)))</f>
        <v>121.97376183130322</v>
      </c>
      <c r="JA100" s="68">
        <f>IF(Raw!CC101&lt;3.5,(10^($IY$2*Raw!CB101))*(Raw!F101))</f>
        <v>0.26657506369059647</v>
      </c>
      <c r="JB100" s="68">
        <f>IF(Raw!CC101&lt;3.5,(10^($IY$2*Raw!CB101))*(Raw!G101))</f>
        <v>0.10892958513591468</v>
      </c>
      <c r="JD100" s="68" t="str">
        <f t="shared" si="174"/>
        <v xml:space="preserve"> </v>
      </c>
      <c r="JE100" s="74">
        <f>IF(Raw!CC101&lt;3.5,(Raw!C101)/((Raw!CC101*1000)^(1/3)))</f>
        <v>121.97376183130322</v>
      </c>
      <c r="JF100" s="74">
        <f>IF(Raw!CC101&lt;3.5,(10^($JD$2*Raw!CB101))*(Raw!BJ101))</f>
        <v>0.27497093501397152</v>
      </c>
      <c r="JG100" s="74">
        <f>IF(Raw!CC101&lt;3.5,(10^($JD$2*Raw!CB101))*(Raw!BK101))</f>
        <v>5.3092260670393382E-2</v>
      </c>
      <c r="JI100" s="68" t="str">
        <f t="shared" si="175"/>
        <v xml:space="preserve"> </v>
      </c>
      <c r="JJ100" s="74">
        <f>IF( AND( Raw!CC101&lt;3.5, ( (10^($JI$2*Raw!CB101))*(Raw!BM101) )/( (10^($JI$2*Raw!CB101))*(Raw!BL101))&lt;0.9 ),(Raw!C101)/((Raw!CC101*1000)^(1/3)) )</f>
        <v>121.97376183130322</v>
      </c>
      <c r="JK100" s="74">
        <f>IF( AND( Raw!CC101&lt;3.5, ( (10^($JI$2*Raw!CB101))*(Raw!BM101) )/( (10^($JI$2*Raw!CB101))*(Raw!BL101))&lt;0.9 ), (10^($JI$2*Raw!CB101))*(Raw!BL101) )</f>
        <v>14.469226037531099</v>
      </c>
      <c r="JL100" s="74">
        <f>IF( AND( Raw!CC101&lt;3.5, ( (10^($JI$2*Raw!CB101))*(Raw!BM101) )/( (10^($JI$2*Raw!CB101))*(Raw!BL101))&lt;0.9 ), (10^($JI$2*Raw!CB101))*(Raw!BM101) )</f>
        <v>10.1808467796237</v>
      </c>
      <c r="JN100" s="68" t="str">
        <f t="shared" si="176"/>
        <v xml:space="preserve"> </v>
      </c>
      <c r="JO100" s="74">
        <f>IF( AND( Raw!CC101&lt;3.5, ( (10^($JN$2*Raw!CB101))*(Raw!BO101) )/( (10^($JN$2*Raw!CB101))*(Raw!BN101))&lt;0.5 ),(Raw!C101)/((Raw!CC101*1000)^(1/3)))</f>
        <v>121.97376183130322</v>
      </c>
      <c r="JP100" s="74">
        <f>IF( AND( Raw!CC101&lt;3.5, ( (10^($JN$2*Raw!CB101))*(Raw!BO101) )/( (10^($JN$2*Raw!CB101))*(Raw!BN101))&lt;0.5 ),(10^($JN$2*Raw!CB101))*(Raw!BN101))</f>
        <v>3.5959324700787416</v>
      </c>
      <c r="JQ100" s="74">
        <f>IF( AND( Raw!CC101&lt;3.5, ( (10^($JN$2*Raw!CB101))*(Raw!BO101) )/( (10^($JN$2*Raw!CB101))*(Raw!BN101))&lt;0.5 ),(10^($JN$2*Raw!CB101))*(Raw!BO101))</f>
        <v>0.24575275585391615</v>
      </c>
      <c r="KQ100">
        <f>Raw!CC101*1000</f>
        <v>690</v>
      </c>
      <c r="KR100">
        <f>Raw!N101</f>
        <v>4.0844643572814796</v>
      </c>
      <c r="KS100">
        <f>(1/ABS(Raw!BL101))*2</f>
        <v>0.14134519210834259</v>
      </c>
      <c r="KU100">
        <f>Raw!CC101*1000</f>
        <v>690</v>
      </c>
      <c r="KV100">
        <f>Raw!N101</f>
        <v>4.0844643572814796</v>
      </c>
      <c r="KW100">
        <f>MIN(1/ABS(Raw!BN101)/2,0.8)</f>
        <v>0.14031431067688721</v>
      </c>
      <c r="KY100">
        <f>Raw!CC101*1000</f>
        <v>690</v>
      </c>
      <c r="KZ100">
        <f>Raw!CP101</f>
        <v>4.0250725022025202</v>
      </c>
      <c r="LA100">
        <f t="shared" si="156"/>
        <v>4.0844643572814796</v>
      </c>
      <c r="PR100" s="76"/>
      <c r="QD100" s="76"/>
      <c r="QP100" s="76"/>
      <c r="RB100" s="76"/>
      <c r="RN100" s="76"/>
      <c r="RZ100" s="76"/>
      <c r="SL100" s="76"/>
      <c r="SX100" s="76"/>
      <c r="TJ100" s="76"/>
      <c r="TV100" s="76"/>
      <c r="UF100">
        <f>IF(Raw!CC101&lt;3.5,Raw!C101)</f>
        <v>1077.8279674882499</v>
      </c>
      <c r="UK100" t="b">
        <f>IF(Raw!CC101&gt;7,Raw!C101)</f>
        <v>0</v>
      </c>
      <c r="UP100">
        <f>Raw!C101</f>
        <v>1077.8279674882499</v>
      </c>
      <c r="UU100" t="str">
        <f t="shared" si="144"/>
        <v xml:space="preserve"> </v>
      </c>
      <c r="UV100" t="b">
        <f>IF(AND(Raw!BL101&lt;$UU$3,Raw!BL101&gt;$UU$4),(Raw!C101)/((Raw!CC101*1000)^(1/3)))</f>
        <v>0</v>
      </c>
      <c r="UW100" t="b">
        <f>IF(AND(Raw!BL101&lt;$UU$3,Raw!BL101&gt;$UU$4),(10^($UU$2*Raw!CB101))*(Raw!D101))</f>
        <v>0</v>
      </c>
      <c r="UX100" t="b">
        <f>IF(AND(Raw!BL101&lt;$UU$3,Raw!BL101&gt;$UU$4),(10^($FM$2*Raw!CB101))*(Raw!E101))</f>
        <v>0</v>
      </c>
      <c r="UZ100">
        <f>Raw!C101</f>
        <v>1077.8279674882499</v>
      </c>
      <c r="VA100">
        <f>((LOG10(Raw!CC102))+ABS(LOG10(MIN(Raw!CC$3:$CC299)))+0.3)/5</f>
        <v>0.34943160626844383</v>
      </c>
      <c r="VB100">
        <f>Raw!BQ101</f>
        <v>3</v>
      </c>
      <c r="VE100">
        <f>(Raw!C101)/((Raw!CC101)^(1/2))</f>
        <v>1297.5523934577368</v>
      </c>
      <c r="VF100">
        <f>((LOG10(Raw!CC102))+ABS(LOG10(MIN(Raw!CC$3:$CC299)))+0.3)/5</f>
        <v>0.34943160626844383</v>
      </c>
      <c r="VG100">
        <f>Raw!BQ101</f>
        <v>3</v>
      </c>
      <c r="VK100">
        <f>(Raw!C101)/((Raw!CC101)^(1/2))</f>
        <v>1297.5523934577368</v>
      </c>
      <c r="VL100">
        <f>Raw!BZ101</f>
        <v>235.91972792148599</v>
      </c>
      <c r="VM100">
        <f>MIN(Raw!BL102/150,0.6)</f>
        <v>6.9156064234652662E-2</v>
      </c>
      <c r="VO100">
        <f>(Raw!C101)/((Raw!CC101)^(1/2))</f>
        <v>1297.5523934577368</v>
      </c>
      <c r="VP100">
        <f>Raw!BZ101</f>
        <v>235.91972792148599</v>
      </c>
      <c r="VQ100">
        <f>MIN(Raw!BN102/50,0.6)</f>
        <v>5.1814315258682804E-2</v>
      </c>
      <c r="VS100">
        <f>(Raw!C101)/((Raw!CC101)^(1/2))</f>
        <v>1297.5523934577368</v>
      </c>
      <c r="VT100">
        <f>Raw!BZ101</f>
        <v>235.91972792148599</v>
      </c>
      <c r="VU100">
        <f>(LOG10(Raw!AS102)-LOG10(MIN(Raw!AS$3:AS$200)) + 0.1)/10</f>
        <v>0.31807853686352322</v>
      </c>
      <c r="VW100">
        <f>Raw!CB101</f>
        <v>-4.6394000000000002</v>
      </c>
      <c r="VX100">
        <f>IF(ABS((Raw!BR101)-(Raw!CJ101))=343.0818,16.89,ABS((Raw!BR101)-(Raw!CJ101)))</f>
        <v>4.8010198874609955</v>
      </c>
      <c r="VY100">
        <f>(LOG10(Raw!C102)-LOG10(MIN(Raw!C$3:C$200)))/2</f>
        <v>0.43727666259817544</v>
      </c>
      <c r="WN100">
        <f t="shared" si="132"/>
        <v>19600</v>
      </c>
      <c r="WO100">
        <f t="shared" si="157"/>
        <v>0.51428373638565095</v>
      </c>
      <c r="WQ100">
        <f>Raw!BP101</f>
        <v>0.17</v>
      </c>
      <c r="WR100">
        <f>Raw!BZ101</f>
        <v>235.91972792148599</v>
      </c>
      <c r="WT100">
        <f>Raw!N101</f>
        <v>4.0844643572814796</v>
      </c>
      <c r="WU100">
        <f>Raw!CP101</f>
        <v>4.0250725022025202</v>
      </c>
      <c r="WV100">
        <f t="shared" si="158"/>
        <v>-5.9391855078959388E-2</v>
      </c>
      <c r="WX100">
        <f>Raw!C101</f>
        <v>1077.8279674882499</v>
      </c>
      <c r="WY100">
        <f>Raw!BP101</f>
        <v>0.17</v>
      </c>
      <c r="WZ100">
        <f>((LOG10(Raw!CC102))+ABS(LOG10(MIN(Raw!CC$3:$CC299)))+0.3)/5</f>
        <v>0.34943160626844383</v>
      </c>
      <c r="XD100">
        <f t="shared" si="133"/>
        <v>19600</v>
      </c>
      <c r="XE100">
        <f t="shared" si="159"/>
        <v>5.9010000029580678E-2</v>
      </c>
      <c r="XG100">
        <f>(Raw!C101)/((Raw!CC101)^(1/2))</f>
        <v>1297.5523934577368</v>
      </c>
      <c r="XH100">
        <f>Raw!BP101</f>
        <v>0.17</v>
      </c>
      <c r="XL100">
        <f t="shared" si="134"/>
        <v>19600</v>
      </c>
      <c r="XM100">
        <f t="shared" si="160"/>
        <v>0.3089917107832712</v>
      </c>
      <c r="XR100">
        <f>Raw!CB101</f>
        <v>-4.6394000000000002</v>
      </c>
      <c r="XS100">
        <f>IF(ABS((Raw!BR101)-(Raw!CJ101))=343.0818,16.89,(Raw!BR101)-(Raw!CJ101))</f>
        <v>-4.8010198874609955</v>
      </c>
      <c r="XT100">
        <f>(LOG10(Raw!C102)-LOG10(MIN(Raw!C$3:C$200)))/2</f>
        <v>0.43727666259817544</v>
      </c>
      <c r="XW100">
        <f t="shared" si="177"/>
        <v>19600</v>
      </c>
      <c r="XX100">
        <f t="shared" si="161"/>
        <v>1.1882297016190588</v>
      </c>
      <c r="YC100">
        <v>1077.8279674882499</v>
      </c>
      <c r="YD100">
        <f>Raw!CC101</f>
        <v>0.69</v>
      </c>
      <c r="YE100">
        <f>((LOG10(Raw!CC102))+ABS(LOG10(MIN(Raw!CC$3:$CC299)))+0.3)/5</f>
        <v>0.34943160626844383</v>
      </c>
      <c r="YF100">
        <v>7.5679711654902098E-3</v>
      </c>
      <c r="YG100">
        <v>2.7372580893700099E-3</v>
      </c>
      <c r="YH100">
        <v>1.04294381767113E-3</v>
      </c>
      <c r="YI100">
        <v>3.8492691881765798E-4</v>
      </c>
      <c r="YJ100">
        <v>1.1383009598419801E-4</v>
      </c>
      <c r="YM100" s="10"/>
      <c r="YT100">
        <v>1077.8279674882499</v>
      </c>
      <c r="YU100">
        <v>0.69</v>
      </c>
      <c r="YV100" s="79">
        <v>-8.7264933122586602E-12</v>
      </c>
    </row>
    <row r="101" spans="1:672">
      <c r="A101" s="37">
        <f>Raw!CC102*1000</f>
        <v>560</v>
      </c>
      <c r="B101" s="37">
        <f>Raw!N102</f>
        <v>3.8936830489807099</v>
      </c>
      <c r="C101" s="37">
        <f>Raw!O102</f>
        <v>0.438638268945994</v>
      </c>
      <c r="E101" s="37">
        <f>(Raw!C102)/((Raw!CC102*1000)^(1/2))</f>
        <v>102.15468220926648</v>
      </c>
      <c r="F101" s="37">
        <f>Raw!N102</f>
        <v>3.8936830489807099</v>
      </c>
      <c r="G101" s="37">
        <f>Raw!O102</f>
        <v>0.438638268945994</v>
      </c>
      <c r="I101" s="37">
        <f>(Raw!C102)/((Raw!CC102*1000)^(1/3))</f>
        <v>293.28484014211847</v>
      </c>
      <c r="J101" s="37">
        <f>Raw!N102</f>
        <v>3.8936830489807099</v>
      </c>
      <c r="K101" s="37">
        <f>Raw!O102</f>
        <v>0.438638268945994</v>
      </c>
      <c r="M101" s="39">
        <f>Raw!CC102*1000</f>
        <v>560</v>
      </c>
      <c r="N101" s="39">
        <f>1/(Raw!R102)</f>
        <v>3.5008547008547009</v>
      </c>
      <c r="O101" s="39">
        <f>IF(1/(Raw!R102-Raw!S102)-1/(Raw!R102+Raw!S102)&gt;0,1/(Raw!R102-Raw!S102)-1/(Raw!R102+Raw!S102),2)</f>
        <v>6.1779754453395341E-2</v>
      </c>
      <c r="Q101" s="39">
        <f>(Raw!C102)/((Raw!CC102*1000)^(1/2))</f>
        <v>102.15468220926648</v>
      </c>
      <c r="R101" s="39">
        <f>1/(Raw!R102)</f>
        <v>3.5008547008547009</v>
      </c>
      <c r="S101" s="39">
        <f>IF(1/(Raw!R102-Raw!S102)-1/(Raw!R102+Raw!S102)&gt;0,1/(Raw!R102-Raw!S102)-1/(Raw!R102+Raw!S102),2)</f>
        <v>6.1779754453395341E-2</v>
      </c>
      <c r="U101" s="39">
        <f>(Raw!C102)/((Raw!CC102*1000)^(1/3))</f>
        <v>293.28484014211847</v>
      </c>
      <c r="V101" s="39">
        <f>1/(Raw!R102)</f>
        <v>3.5008547008547009</v>
      </c>
      <c r="W101" s="39">
        <f>IF(1/(Raw!R102-Raw!S102)-1/(Raw!R102+Raw!S102)&gt;0,1/(Raw!R102-Raw!S102)-1/(Raw!R102+Raw!S102),2)</f>
        <v>6.1779754453395341E-2</v>
      </c>
      <c r="Y101" s="41">
        <f>Raw!CC102*1000</f>
        <v>560</v>
      </c>
      <c r="Z101" s="41">
        <f>1/(Raw!AB102)</f>
        <v>4.2666666666666666</v>
      </c>
      <c r="AA101" s="41">
        <f>IF(1/(Raw!AB102-Raw!AC102)-1/(Raw!AB102+Raw!AC102)&gt;0,1/(Raw!AB102-Raw!AC102)-1/(Raw!AB102+Raw!AC102),5)</f>
        <v>5.8724978890531911</v>
      </c>
      <c r="AC101" s="41">
        <f>(Raw!C102)/((Raw!CC102*1000)^(1/2))</f>
        <v>102.15468220926648</v>
      </c>
      <c r="AD101" s="41">
        <f>1/(Raw!AB102)</f>
        <v>4.2666666666666666</v>
      </c>
      <c r="AE101" s="41">
        <f>IF(1/(Raw!AB102-Raw!AC102)-1/(Raw!AB102+Raw!AC102)&gt;0,1/(Raw!AB102-Raw!AC102)-1/(Raw!AB102+Raw!AC102),5)</f>
        <v>5.8724978890531911</v>
      </c>
      <c r="AG101" s="41">
        <f>(Raw!C102)/((Raw!CC102*1000)^(1/3))</f>
        <v>293.28484014211847</v>
      </c>
      <c r="AH101" s="41">
        <f>1/(Raw!AB102)</f>
        <v>4.2666666666666666</v>
      </c>
      <c r="AI101" s="41">
        <f>IF(1/(Raw!AB102-Raw!AC102)-1/(Raw!AB102+Raw!AC102)&gt;0,1/(Raw!AB102-Raw!AC102)-1/(Raw!AB102+Raw!AC102),5)</f>
        <v>5.8724978890531911</v>
      </c>
      <c r="AK101" s="43">
        <f>Raw!CC102*1000</f>
        <v>560</v>
      </c>
      <c r="AL101" s="43">
        <f>Raw!BL102</f>
        <v>10.3734096351979</v>
      </c>
      <c r="AM101" s="43">
        <f>Raw!BM102</f>
        <v>8.7570903411736705</v>
      </c>
      <c r="AO101" s="43">
        <f>(Raw!C102)/((Raw!CC102*1000)^(1/2))</f>
        <v>102.15468220926648</v>
      </c>
      <c r="AP101" s="43">
        <f>Raw!BL102</f>
        <v>10.3734096351979</v>
      </c>
      <c r="AQ101" s="43">
        <f>Raw!BM102</f>
        <v>8.7570903411736705</v>
      </c>
      <c r="AS101" s="43">
        <f>(Raw!C102)/((Raw!CC102*1000)^(1/3))</f>
        <v>293.28484014211847</v>
      </c>
      <c r="AT101" s="43">
        <f>Raw!BL102</f>
        <v>10.3734096351979</v>
      </c>
      <c r="AU101" s="43">
        <f>Raw!BM102</f>
        <v>8.7570903411736705</v>
      </c>
      <c r="AW101" s="21">
        <f>Raw!CC102*1000</f>
        <v>560</v>
      </c>
      <c r="AX101" s="21">
        <f>Raw!BN102</f>
        <v>2.5907157629341402</v>
      </c>
      <c r="AY101" s="21">
        <f>Raw!BO102</f>
        <v>0.18711906368586101</v>
      </c>
      <c r="BA101" s="21">
        <f>(Raw!C102)/((Raw!CC102*1000)^(1/2))</f>
        <v>102.15468220926648</v>
      </c>
      <c r="BB101" s="21">
        <f>Raw!BN102</f>
        <v>2.5907157629341402</v>
      </c>
      <c r="BC101" s="21">
        <f>Raw!BO102</f>
        <v>0.18711906368586101</v>
      </c>
      <c r="BE101" s="21">
        <f>(Raw!C102)/((Raw!CC102*1000)^(1/3))</f>
        <v>293.28484014211847</v>
      </c>
      <c r="BF101" s="21">
        <f>Raw!BN102</f>
        <v>2.5907157629341402</v>
      </c>
      <c r="BG101" s="21">
        <f>Raw!BO102</f>
        <v>0.18711906368586101</v>
      </c>
      <c r="BI101" s="46">
        <f>Raw!C102</f>
        <v>2417.4210006688299</v>
      </c>
      <c r="BJ101" s="46">
        <f>(Raw!C102)/(Raw!CG102)</f>
        <v>0.30365795762703557</v>
      </c>
      <c r="BK101" s="46"/>
      <c r="BM101" s="47">
        <f>Raw!CC102*1000</f>
        <v>560</v>
      </c>
      <c r="BN101" s="47">
        <f>(Raw!C102)/(Raw!CG102)</f>
        <v>0.30365795762703557</v>
      </c>
      <c r="BO101" s="47"/>
      <c r="BQ101" s="46">
        <f>(Raw!C102)/((Raw!CC102*1000)^(1/2))</f>
        <v>102.15468220926648</v>
      </c>
      <c r="BR101" s="47">
        <f>(Raw!C102)/(Raw!CG102)</f>
        <v>0.30365795762703557</v>
      </c>
      <c r="BS101" s="47"/>
      <c r="BU101" s="49">
        <f>(Raw!C102)/((Raw!CC102*1000)^(1/3))</f>
        <v>293.28484014211847</v>
      </c>
      <c r="BV101" s="49">
        <f>(Raw!C102)/(Raw!CG102)</f>
        <v>0.30365795762703557</v>
      </c>
      <c r="BW101" s="49"/>
      <c r="BY101" s="51">
        <f>Raw!C102</f>
        <v>2417.4210006688299</v>
      </c>
      <c r="BZ101" s="51">
        <f>Raw!BS102</f>
        <v>0.34499999999999997</v>
      </c>
      <c r="CA101" s="51"/>
      <c r="CG101" s="55"/>
      <c r="CH101" s="55" t="e">
        <f t="shared" si="137"/>
        <v>#N/A</v>
      </c>
      <c r="CI101" s="55" t="e">
        <f>CI3</f>
        <v>#N/A</v>
      </c>
      <c r="CK101" s="55"/>
      <c r="CL101" s="55" t="e">
        <f t="shared" si="138"/>
        <v>#N/A</v>
      </c>
      <c r="CM101" s="55" t="e">
        <f>CM3</f>
        <v>#N/A</v>
      </c>
      <c r="CO101" s="57"/>
      <c r="CP101" s="57" t="e">
        <f t="shared" si="139"/>
        <v>#N/A</v>
      </c>
      <c r="CQ101" s="57" t="e">
        <f>CQ3</f>
        <v>#N/A</v>
      </c>
      <c r="CS101" s="57"/>
      <c r="CT101" s="57" t="e">
        <f t="shared" si="140"/>
        <v>#N/A</v>
      </c>
      <c r="CU101" s="57" t="e">
        <f>CU3</f>
        <v>#N/A</v>
      </c>
      <c r="CW101" s="57"/>
      <c r="CX101" s="57" t="e">
        <f t="shared" si="141"/>
        <v>#N/A</v>
      </c>
      <c r="CY101" s="57" t="e">
        <f>CY3</f>
        <v>#N/A</v>
      </c>
      <c r="DA101" s="57"/>
      <c r="DB101" s="57" t="e">
        <f t="shared" si="142"/>
        <v>#N/A</v>
      </c>
      <c r="DC101" s="57" t="e">
        <f>DC3</f>
        <v>#N/A</v>
      </c>
      <c r="DE101" s="57"/>
      <c r="DF101" s="57" t="e">
        <f t="shared" si="143"/>
        <v>#N/A</v>
      </c>
      <c r="DG101" s="57" t="e">
        <f>DG3</f>
        <v>#N/A</v>
      </c>
      <c r="DI101" s="59">
        <f t="shared" si="162"/>
        <v>14860</v>
      </c>
      <c r="DJ101" s="59">
        <f t="shared" si="145"/>
        <v>10.795187346605353</v>
      </c>
      <c r="DL101" s="25">
        <f t="shared" si="163"/>
        <v>14860</v>
      </c>
      <c r="DM101" s="25">
        <f t="shared" si="146"/>
        <v>12.088278240524923</v>
      </c>
      <c r="DO101" s="39">
        <f t="shared" si="147"/>
        <v>560</v>
      </c>
      <c r="DP101" s="39">
        <f t="shared" si="148"/>
        <v>3.5008547008547009</v>
      </c>
      <c r="DQ101" s="39">
        <f t="shared" si="149"/>
        <v>6.1779754453395341E-2</v>
      </c>
      <c r="DS101" s="39">
        <f t="shared" si="150"/>
        <v>102.15468220926648</v>
      </c>
      <c r="DT101" s="39">
        <f t="shared" si="151"/>
        <v>3.5008547008547009</v>
      </c>
      <c r="DU101" s="39">
        <f t="shared" si="152"/>
        <v>6.1779754453395341E-2</v>
      </c>
      <c r="DW101" s="39">
        <f t="shared" si="153"/>
        <v>293.28484014211847</v>
      </c>
      <c r="DX101" s="39">
        <f t="shared" si="154"/>
        <v>3.5008547008547009</v>
      </c>
      <c r="DY101" s="39">
        <f t="shared" si="155"/>
        <v>6.1779754453395341E-2</v>
      </c>
      <c r="EA101" s="61">
        <f>Raw!N102</f>
        <v>3.8936830489807099</v>
      </c>
      <c r="EB101" s="61">
        <f>Raw!O102</f>
        <v>0.438638268945994</v>
      </c>
      <c r="EC101" s="61">
        <f>1/Raw!R102</f>
        <v>3.5008547008547009</v>
      </c>
      <c r="ED101" s="61">
        <f>1/(Raw!R102-Raw!S102)-1/(Raw!R102+Raw!S102)</f>
        <v>6.1779754453395341E-2</v>
      </c>
      <c r="EF101" s="62">
        <f>Raw!N102</f>
        <v>3.8936830489807099</v>
      </c>
      <c r="EG101" s="61">
        <f>Raw!O102</f>
        <v>0.438638268945994</v>
      </c>
      <c r="EH101" s="61">
        <f>1/Raw!AB102</f>
        <v>4.2666666666666666</v>
      </c>
      <c r="EI101" s="61">
        <f>1/(Raw!AB102-Raw!AC102)-1/(Raw!AB102+Raw!AC102)</f>
        <v>5.8724978890531911</v>
      </c>
      <c r="EK101" s="37">
        <f>Raw!CB102</f>
        <v>-6.8818000000000001</v>
      </c>
      <c r="EL101" s="72">
        <f>(Raw!C102)/(Raw!CG102)</f>
        <v>0.30365795762703557</v>
      </c>
      <c r="EN101" s="37">
        <f>Raw!BS102</f>
        <v>0.34499999999999997</v>
      </c>
      <c r="EO101" s="72">
        <f>(Raw!C102)/(Raw!CG102)</f>
        <v>0.30365795762703557</v>
      </c>
      <c r="EQ101" s="64">
        <f>(Raw!C102)/((Raw!CC102*1000)^(1/3))</f>
        <v>293.28484014211847</v>
      </c>
      <c r="ER101" s="64">
        <f>Raw!BZ102</f>
        <v>292.65306127071398</v>
      </c>
      <c r="ET101" s="64">
        <f>Raw!BN102</f>
        <v>2.5907157629341402</v>
      </c>
      <c r="EU101" s="64">
        <f>Raw!BZ102</f>
        <v>292.65306127071398</v>
      </c>
      <c r="EW101" s="66">
        <f>Raw!AI102</f>
        <v>1.4250011538768899E-3</v>
      </c>
      <c r="EX101" s="66">
        <f>Raw!BZ102</f>
        <v>292.65306127071398</v>
      </c>
      <c r="EZ101" s="73">
        <f>Raw!AI102</f>
        <v>1.4250011538768899E-3</v>
      </c>
      <c r="FA101" s="66">
        <f>Raw!F102</f>
        <v>5.2505667471520599E-2</v>
      </c>
      <c r="FB101" s="66">
        <f>Raw!G102</f>
        <v>3.1891050591384203E-2</v>
      </c>
      <c r="FD101" s="66">
        <f>(Raw!C102)/((Raw!CC102*1000)^(1/3))</f>
        <v>293.28484014211847</v>
      </c>
      <c r="FE101" s="66">
        <f>(Raw!BZ102)*(Raw!AI102)</f>
        <v>0.41703094999637158</v>
      </c>
      <c r="FG101" s="59">
        <f>Raw!CJ102</f>
        <v>252.46997379596499</v>
      </c>
      <c r="FH101" s="59">
        <f>Raw!BR102</f>
        <v>250.14099999999999</v>
      </c>
      <c r="FJ101" s="25">
        <f>Raw!CB102</f>
        <v>-6.8818000000000001</v>
      </c>
      <c r="FK101" s="25">
        <f>(Raw!BR102)-(Raw!CJ102)</f>
        <v>-2.3289737959649983</v>
      </c>
      <c r="FM101" s="68" t="str">
        <f t="shared" si="164"/>
        <v xml:space="preserve"> </v>
      </c>
      <c r="FN101" s="68">
        <f>(Raw!C102)/((Raw!CC102*1000)^(1/3))</f>
        <v>293.28484014211847</v>
      </c>
      <c r="FO101" s="68">
        <f>(10^($FM$2*Raw!CB102))*(Raw!D102)</f>
        <v>3.4658595660535141E-2</v>
      </c>
      <c r="FP101" s="68">
        <f>(10^($FM$2*Raw!CB102))*(Raw!E102)</f>
        <v>1.8043337424303602E-2</v>
      </c>
      <c r="FR101" s="68" t="str">
        <f t="shared" si="165"/>
        <v xml:space="preserve"> </v>
      </c>
      <c r="FS101" s="74">
        <f>(Raw!C102)/((Raw!CC102*1000)^(1/3))</f>
        <v>293.28484014211847</v>
      </c>
      <c r="FT101" s="68">
        <f>(10^($FR$2*Raw!CB102))*(Raw!F102)</f>
        <v>5.9441625577130681E-2</v>
      </c>
      <c r="FU101" s="68">
        <f>(10^($FR$2*Raw!CB102))*(Raw!G102)</f>
        <v>3.6103833734569837E-2</v>
      </c>
      <c r="FW101" s="68" t="str">
        <f t="shared" si="166"/>
        <v xml:space="preserve"> </v>
      </c>
      <c r="FX101" s="74">
        <f>(Raw!C102)/((Raw!CC102*1000)^(1/3))</f>
        <v>293.28484014211847</v>
      </c>
      <c r="FY101" s="74">
        <f>(10^($FW$2*Raw!CB102))*(Raw!BJ102)</f>
        <v>1.8080315080473589E-2</v>
      </c>
      <c r="FZ101" s="74">
        <f>(10^($FW$2*Raw!CB102))*(Raw!BK102)</f>
        <v>7.8085725545011461E-3</v>
      </c>
      <c r="GB101" s="68" t="str">
        <f t="shared" si="167"/>
        <v xml:space="preserve"> </v>
      </c>
      <c r="GC101" s="74">
        <f>IF(  ( (10^($FR$2*Raw!CB102))*(Raw!BM102) )/( (10^($FR$2*Raw!CB102))*(Raw!BL102))&lt;0.9,(Raw!C102)/((Raw!CC102*1000)^(1/3)) )</f>
        <v>293.28484014211847</v>
      </c>
      <c r="GD101" s="74">
        <f>IF(  ( (10^($FR$2*Raw!CB102))*(Raw!BM102) )/( (10^($FR$2*Raw!CB102))*(Raw!BL102))&lt;0.9, (10^($GB$2*Raw!CB102))*(Raw!BL102) )</f>
        <v>11.138348704419126</v>
      </c>
      <c r="GE101" s="74">
        <f>IF( ( (10^($FR$2*Raw!CB102))*(Raw!BM102) )/( (10^($FR$2*Raw!CB102))*(Raw!BL102))&lt;0.9, (10^($FR$2*Raw!CB102))*(Raw!BM102) )</f>
        <v>9.9138952092646893</v>
      </c>
      <c r="GG101" s="68" t="str">
        <f t="shared" si="168"/>
        <v xml:space="preserve"> </v>
      </c>
      <c r="GH101" s="74">
        <f>IF( ( (10^($GG$2*Raw!CB102))*(Raw!BO102) )/( (10^($GG$2*Raw!CB102))*(Raw!BN102))&lt;0.5,(Raw!C102)/((Raw!CC102*1000)^(1/3)))</f>
        <v>293.28484014211847</v>
      </c>
      <c r="GI101" s="74">
        <f>IF( ( (10^($GG$2*Raw!CB102))*(Raw!BO102) )/( (10^($GG$2*Raw!CB102))*(Raw!BN102))&lt;0.5,(10^($GG$2*Raw!CB102))*(Raw!BN102))</f>
        <v>2.8969197027780287</v>
      </c>
      <c r="GJ101" s="74">
        <f>IF( ( (10^($GG$2*Raw!CB102))*(Raw!BO102) )/( (10^($GG$2*Raw!CB102))*(Raw!BN102))&lt;0.5,(10^($GG$2*Raw!CB102))*(Raw!BO102))</f>
        <v>0.20923518902089905</v>
      </c>
      <c r="GL101">
        <f>(Raw!C102)/((Raw!CC102*1000)^(1/3))</f>
        <v>293.28484014211847</v>
      </c>
      <c r="GM101" s="75">
        <f>Raw!U102</f>
        <v>0.2978515625</v>
      </c>
      <c r="GN101" s="75">
        <f>(LOG(Raw!CC102)+5)/25</f>
        <v>0.18992752108024802</v>
      </c>
      <c r="GO101">
        <f>(Raw!C102)/((Raw!CC102*1000)^(1/3))</f>
        <v>293.28484014211847</v>
      </c>
      <c r="GP101" s="75">
        <f>Raw!W102</f>
        <v>0.32470703125</v>
      </c>
      <c r="GR101">
        <f>(Raw!C102)/((Raw!CC102*1000)^(1/3))</f>
        <v>293.28484014211847</v>
      </c>
      <c r="GS101" s="75">
        <f>Raw!AE102</f>
        <v>0.25390625</v>
      </c>
      <c r="GU101">
        <f>(Raw!C102)/((Raw!CC102*1000)^(1/3))</f>
        <v>293.28484014211847</v>
      </c>
      <c r="GV101" s="75">
        <f>Raw!AG102</f>
        <v>0.37109375</v>
      </c>
      <c r="GX101">
        <f>(Raw!C102)/((Raw!CC102*1000)^(1/3))</f>
        <v>293.28484014211847</v>
      </c>
      <c r="GY101">
        <f>Raw!BQ102</f>
        <v>2.2999999999999998</v>
      </c>
      <c r="HA101">
        <f>Raw!C102</f>
        <v>2417.4210006688299</v>
      </c>
      <c r="HB101" s="75">
        <f>Raw!U102</f>
        <v>0.2978515625</v>
      </c>
      <c r="HC101" s="4"/>
      <c r="HD101">
        <f>Raw!C102</f>
        <v>2417.4210006688299</v>
      </c>
      <c r="HE101" s="75">
        <f>Raw!W102</f>
        <v>0.32470703125</v>
      </c>
      <c r="HG101">
        <f>Raw!C102</f>
        <v>2417.4210006688299</v>
      </c>
      <c r="HH101" s="75">
        <f>Raw!AE102</f>
        <v>0.25390625</v>
      </c>
      <c r="HJ101">
        <f>Raw!C102</f>
        <v>2417.4210006688299</v>
      </c>
      <c r="HK101" s="75">
        <f>Raw!AG102</f>
        <v>0.37109375</v>
      </c>
      <c r="HM101">
        <f>Raw!C102</f>
        <v>2417.4210006688299</v>
      </c>
      <c r="HN101">
        <f>Raw!BQ102</f>
        <v>2.2999999999999998</v>
      </c>
      <c r="HP101">
        <f>Raw!CC102*1000</f>
        <v>560</v>
      </c>
      <c r="HQ101">
        <f>Raw!N102</f>
        <v>3.8936830489807099</v>
      </c>
      <c r="HR101">
        <f>MIN(ABS(Raw!CB102)/100,0.3)</f>
        <v>6.8818000000000004E-2</v>
      </c>
      <c r="HS101" t="str">
        <f>IF( Raw!CB102&gt;0,"@rgb(255,0,0)","@rgb(0,128,255)" )</f>
        <v>@rgb(0,128,255)</v>
      </c>
      <c r="HU101" t="str">
        <f t="shared" si="169"/>
        <v xml:space="preserve"> </v>
      </c>
      <c r="HV101" t="b">
        <f>IF(Raw!CC102&gt;7,(Raw!C102)/((Raw!CC102*1000)^(1/3)))</f>
        <v>0</v>
      </c>
      <c r="HW101" t="b">
        <f>IF(Raw!CC102&gt;7,(10^($FM$2*Raw!CB102))*(Raw!D102))</f>
        <v>0</v>
      </c>
      <c r="HX101" t="b">
        <f>IF(Raw!CC102&gt;7,(10^($HU$2*Raw!CB102))*(Raw!E102))</f>
        <v>0</v>
      </c>
      <c r="IA101" t="b">
        <f>IF(Raw!CC102&gt;7,(Raw!C102)/((Raw!CC102*1000)^(1/3)))</f>
        <v>0</v>
      </c>
      <c r="IB101" t="b">
        <f>IF(Raw!CC102&gt;7,(10^($HZ$2*Raw!CB102))*(Raw!F102))</f>
        <v>0</v>
      </c>
      <c r="IC101" t="b">
        <f>IF(Raw!CC102&gt;7,(10^($HZ$2*Raw!CB102))*(Raw!G102))</f>
        <v>0</v>
      </c>
      <c r="IF101" t="b">
        <f>IF(Raw!CC102&gt;7,(Raw!C102)/((Raw!CC102*1000)^(1/3)))</f>
        <v>0</v>
      </c>
      <c r="IG101" t="b">
        <f>IF(Raw!CC102&gt;7,(10^($IE$2*Raw!CB102))*(Raw!BJ102))</f>
        <v>0</v>
      </c>
      <c r="IH101" t="b">
        <f>IF(Raw!CC102&gt;7,(10^($IE$2*Raw!CB102))*(Raw!BK102))</f>
        <v>0</v>
      </c>
      <c r="IJ101" t="str">
        <f t="shared" si="170"/>
        <v xml:space="preserve"> </v>
      </c>
      <c r="IK101" t="b">
        <f>IF(Raw!CC102&gt;7,(Raw!C102)/((Raw!CC102*1000)^(1/3)))</f>
        <v>0</v>
      </c>
      <c r="IL101" t="b">
        <f>IF(Raw!CC102&gt;7,(10^($IJ$2*Raw!CB102))*(Raw!BL102))</f>
        <v>0</v>
      </c>
      <c r="IM101" t="b">
        <f>IF(Raw!CC102&gt;7,(10^($IJ$2*Raw!CB102))*(Raw!BM102))</f>
        <v>0</v>
      </c>
      <c r="IO101" t="str">
        <f t="shared" si="171"/>
        <v xml:space="preserve"> </v>
      </c>
      <c r="IP101" t="b">
        <f>IF(Raw!CC102&gt;7,(Raw!C102)/((Raw!CC102*1000)^(1/3)))</f>
        <v>0</v>
      </c>
      <c r="IQ101" t="b">
        <f>IF(Raw!CC102&gt;7,(10^($IO$2*Raw!CB102))*(Raw!BN102))</f>
        <v>0</v>
      </c>
      <c r="IR101" t="b">
        <f>IF(Raw!CC102&gt;7,(10^($IO$2*Raw!CB102))*(Raw!BO102))</f>
        <v>0</v>
      </c>
      <c r="IT101" s="68" t="str">
        <f t="shared" si="172"/>
        <v xml:space="preserve"> </v>
      </c>
      <c r="IU101" s="68">
        <f>IF(Raw!CC102&lt;3.5,(Raw!C102)/((Raw!CC102*1000)^(1/3)))</f>
        <v>293.28484014211847</v>
      </c>
      <c r="IV101" s="68">
        <f>IF(Raw!CC102&lt;3.5,(10^($IT$2*Raw!CB102))*(Raw!D102))</f>
        <v>3.4532510096238866E-2</v>
      </c>
      <c r="IW101" s="68">
        <f>IF(Raw!CC102&lt;3.5,(10^($IT$2*Raw!CB102))*(Raw!E102))</f>
        <v>1.7977697015695761E-2</v>
      </c>
      <c r="IY101" s="68" t="str">
        <f t="shared" si="173"/>
        <v xml:space="preserve"> </v>
      </c>
      <c r="IZ101" s="74">
        <f>IF(Raw!CC102&lt;3.5,(Raw!C102)/((Raw!CC102*1000)^(1/3)))</f>
        <v>293.28484014211847</v>
      </c>
      <c r="JA101" s="68">
        <f>IF(Raw!CC102&lt;3.5,(10^($IY$2*Raw!CB102))*(Raw!F102))</f>
        <v>5.9178475592516502E-2</v>
      </c>
      <c r="JB101" s="68">
        <f>IF(Raw!CC102&lt;3.5,(10^($IY$2*Raw!CB102))*(Raw!G102))</f>
        <v>3.5944000903628218E-2</v>
      </c>
      <c r="JD101" s="68" t="str">
        <f t="shared" si="174"/>
        <v xml:space="preserve"> </v>
      </c>
      <c r="JE101" s="74">
        <f>IF(Raw!CC102&lt;3.5,(Raw!C102)/((Raw!CC102*1000)^(1/3)))</f>
        <v>293.28484014211847</v>
      </c>
      <c r="JF101" s="74">
        <f>IF(Raw!CC102&lt;3.5,(10^($JD$2*Raw!CB102))*(Raw!BJ102))</f>
        <v>1.8293572526611172E-2</v>
      </c>
      <c r="JG101" s="74">
        <f>IF(Raw!CC102&lt;3.5,(10^($JD$2*Raw!CB102))*(Raw!BK102))</f>
        <v>7.9006747238240336E-3</v>
      </c>
      <c r="JI101" s="68" t="str">
        <f t="shared" si="175"/>
        <v xml:space="preserve"> </v>
      </c>
      <c r="JJ101" s="74">
        <f>IF( AND( Raw!CC102&lt;3.5, ( (10^($JI$2*Raw!CB102))*(Raw!BM102) )/( (10^($JI$2*Raw!CB102))*(Raw!BL102))&lt;0.9 ),(Raw!C102)/((Raw!CC102*1000)^(1/3)) )</f>
        <v>293.28484014211847</v>
      </c>
      <c r="JK101" s="74">
        <f>IF( AND( Raw!CC102&lt;3.5, ( (10^($JI$2*Raw!CB102))*(Raw!BM102) )/( (10^($JI$2*Raw!CB102))*(Raw!BL102))&lt;0.9 ), (10^($JI$2*Raw!CB102))*(Raw!BL102) )</f>
        <v>10.722708261694148</v>
      </c>
      <c r="JL101" s="74">
        <f>IF( AND( Raw!CC102&lt;3.5, ( (10^($JI$2*Raw!CB102))*(Raw!BM102) )/( (10^($JI$2*Raw!CB102))*(Raw!BL102))&lt;0.9 ), (10^($JI$2*Raw!CB102))*(Raw!BM102) )</f>
        <v>9.0519634577135406</v>
      </c>
      <c r="JN101" s="68" t="str">
        <f t="shared" si="176"/>
        <v xml:space="preserve"> </v>
      </c>
      <c r="JO101" s="74">
        <f>IF( AND( Raw!CC102&lt;3.5, ( (10^($JN$2*Raw!CB102))*(Raw!BO102) )/( (10^($JN$2*Raw!CB102))*(Raw!BN102))&lt;0.5 ),(Raw!C102)/((Raw!CC102*1000)^(1/3)))</f>
        <v>293.28484014211847</v>
      </c>
      <c r="JP101" s="74">
        <f>IF( AND( Raw!CC102&lt;3.5, ( (10^($JN$2*Raw!CB102))*(Raw!BO102) )/( (10^($JN$2*Raw!CB102))*(Raw!BN102))&lt;0.5 ),(10^($JN$2*Raw!CB102))*(Raw!BN102))</f>
        <v>2.6258462747195077</v>
      </c>
      <c r="JQ101" s="74">
        <f>IF( AND( Raw!CC102&lt;3.5, ( (10^($JN$2*Raw!CB102))*(Raw!BO102) )/( (10^($JN$2*Raw!CB102))*(Raw!BN102))&lt;0.5 ),(10^($JN$2*Raw!CB102))*(Raw!BO102))</f>
        <v>0.18965642751640263</v>
      </c>
      <c r="KQ101">
        <f>Raw!CC102*1000</f>
        <v>560</v>
      </c>
      <c r="KR101">
        <f>Raw!N102</f>
        <v>3.8936830489807099</v>
      </c>
      <c r="KS101">
        <f>(1/ABS(Raw!BL102))*2</f>
        <v>0.19280063839509648</v>
      </c>
      <c r="KU101">
        <f>Raw!CC102*1000</f>
        <v>560</v>
      </c>
      <c r="KV101">
        <f>Raw!N102</f>
        <v>3.8936830489807099</v>
      </c>
      <c r="KW101">
        <f>MIN(1/ABS(Raw!BN102)/2,0.8)</f>
        <v>0.19299685714411224</v>
      </c>
      <c r="KY101">
        <f>Raw!CC102*1000</f>
        <v>560</v>
      </c>
      <c r="KZ101">
        <f>Raw!CP102</f>
        <v>3.8073960362927601</v>
      </c>
      <c r="LA101">
        <f t="shared" si="156"/>
        <v>3.8936830489807099</v>
      </c>
      <c r="PR101" s="76"/>
      <c r="QD101" s="76"/>
      <c r="QP101" s="76"/>
      <c r="RB101" s="76"/>
      <c r="RN101" s="76"/>
      <c r="RZ101" s="76"/>
      <c r="SL101" s="76"/>
      <c r="SX101" s="76"/>
      <c r="TJ101" s="76"/>
      <c r="TV101" s="76"/>
      <c r="UF101">
        <f>IF(Raw!CC102&lt;3.5,Raw!C102)</f>
        <v>2417.4210006688299</v>
      </c>
      <c r="UK101" t="b">
        <f>IF(Raw!CC102&gt;7,Raw!C102)</f>
        <v>0</v>
      </c>
      <c r="UP101">
        <f>Raw!C102</f>
        <v>2417.4210006688299</v>
      </c>
      <c r="UU101" t="str">
        <f t="shared" ref="UU101:UU121" si="178">IF(ROW()=2,-0.0078," ")</f>
        <v xml:space="preserve"> </v>
      </c>
      <c r="UV101" t="b">
        <f>IF(AND(Raw!BL102&lt;$UU$3,Raw!BL102&gt;$UU$4),(Raw!C102)/((Raw!CC102*1000)^(1/3)))</f>
        <v>0</v>
      </c>
      <c r="UW101" t="b">
        <f>IF(AND(Raw!BL102&lt;$UU$3,Raw!BL102&gt;$UU$4),(10^($UU$2*Raw!CB102))*(Raw!D102))</f>
        <v>0</v>
      </c>
      <c r="UX101" t="b">
        <f>IF(AND(Raw!BL102&lt;$UU$3,Raw!BL102&gt;$UU$4),(10^($FM$2*Raw!CB102))*(Raw!E102))</f>
        <v>0</v>
      </c>
      <c r="UZ101">
        <f>Raw!C102</f>
        <v>2417.4210006688299</v>
      </c>
      <c r="VA101">
        <f>((LOG10(Raw!CC103))+ABS(LOG10(MIN(Raw!CC$3:$CC300)))+0.3)/5</f>
        <v>0.57572784199361438</v>
      </c>
      <c r="VB101">
        <f>Raw!BQ102</f>
        <v>2.2999999999999998</v>
      </c>
      <c r="VE101">
        <f>(Raw!C102)/((Raw!CC102)^(1/2))</f>
        <v>3230.4146943196356</v>
      </c>
      <c r="VF101">
        <f>((LOG10(Raw!CC103))+ABS(LOG10(MIN(Raw!CC$3:$CC300)))+0.3)/5</f>
        <v>0.57572784199361438</v>
      </c>
      <c r="VG101">
        <f>Raw!BQ102</f>
        <v>2.2999999999999998</v>
      </c>
      <c r="VK101">
        <f>(Raw!C102)/((Raw!CC102)^(1/2))</f>
        <v>3230.4146943196356</v>
      </c>
      <c r="VL101">
        <f>Raw!BZ102</f>
        <v>292.65306127071398</v>
      </c>
      <c r="VM101">
        <f>MIN(Raw!BL103/150,0.6)</f>
        <v>0.6</v>
      </c>
      <c r="VO101">
        <f>(Raw!C102)/((Raw!CC102)^(1/2))</f>
        <v>3230.4146943196356</v>
      </c>
      <c r="VP101">
        <f>Raw!BZ102</f>
        <v>292.65306127071398</v>
      </c>
      <c r="VQ101">
        <f>MIN(Raw!BN103/50,0.6)</f>
        <v>0.285835106277252</v>
      </c>
      <c r="VS101">
        <f>(Raw!C102)/((Raw!CC102)^(1/2))</f>
        <v>3230.4146943196356</v>
      </c>
      <c r="VT101">
        <f>Raw!BZ102</f>
        <v>292.65306127071398</v>
      </c>
      <c r="VU101">
        <f>(LOG10(Raw!AS103)-LOG10(MIN(Raw!AS$3:AS$200)) + 0.1)/10</f>
        <v>0.41467802969452822</v>
      </c>
      <c r="VW101">
        <f>Raw!CB102</f>
        <v>-6.8818000000000001</v>
      </c>
      <c r="VX101">
        <f>IF(ABS((Raw!BR102)-(Raw!CJ102))=343.0818,16.89,ABS((Raw!BR102)-(Raw!CJ102)))</f>
        <v>2.3289737959649983</v>
      </c>
      <c r="VY101">
        <f>(LOG10(Raw!C103)-LOG10(MIN(Raw!C$3:C$200)))/2</f>
        <v>0.36797448832545143</v>
      </c>
      <c r="WN101">
        <f t="shared" si="132"/>
        <v>19800</v>
      </c>
      <c r="WO101">
        <f t="shared" si="157"/>
        <v>0.51422019579103773</v>
      </c>
      <c r="WQ101">
        <f>Raw!BP102</f>
        <v>0.25</v>
      </c>
      <c r="WR101">
        <f>Raw!BZ102</f>
        <v>292.65306127071398</v>
      </c>
      <c r="WT101">
        <f>Raw!N102</f>
        <v>3.8936830489807099</v>
      </c>
      <c r="WU101">
        <f>Raw!CP102</f>
        <v>3.8073960362927601</v>
      </c>
      <c r="WV101">
        <f t="shared" si="158"/>
        <v>-8.6287012687949805E-2</v>
      </c>
      <c r="WX101">
        <f>Raw!C102</f>
        <v>2417.4210006688299</v>
      </c>
      <c r="WY101">
        <f>Raw!BP102</f>
        <v>0.25</v>
      </c>
      <c r="WZ101">
        <f>((LOG10(Raw!CC103))+ABS(LOG10(MIN(Raw!CC$3:$CC300)))+0.3)/5</f>
        <v>0.57572784199361438</v>
      </c>
      <c r="XD101">
        <f t="shared" si="133"/>
        <v>19800</v>
      </c>
      <c r="XE101">
        <f t="shared" si="159"/>
        <v>5.9010000022032959E-2</v>
      </c>
      <c r="XG101">
        <f>(Raw!C102)/((Raw!CC102)^(1/2))</f>
        <v>3230.4146943196356</v>
      </c>
      <c r="XH101">
        <f>Raw!BP102</f>
        <v>0.25</v>
      </c>
      <c r="XL101">
        <f t="shared" si="134"/>
        <v>19800</v>
      </c>
      <c r="XM101">
        <f t="shared" si="160"/>
        <v>0.30897756064890192</v>
      </c>
      <c r="XR101">
        <f>Raw!CB102</f>
        <v>-6.8818000000000001</v>
      </c>
      <c r="XS101">
        <f>IF(ABS((Raw!BR102)-(Raw!CJ102))=343.0818,16.89,(Raw!BR102)-(Raw!CJ102))</f>
        <v>-2.3289737959649983</v>
      </c>
      <c r="XT101">
        <f>(LOG10(Raw!C103)-LOG10(MIN(Raw!C$3:C$200)))/2</f>
        <v>0.36797448832545143</v>
      </c>
      <c r="XW101">
        <f t="shared" si="177"/>
        <v>19800</v>
      </c>
      <c r="XX101">
        <f t="shared" si="161"/>
        <v>1.1836085042192848</v>
      </c>
      <c r="YC101">
        <v>2417.4210006688299</v>
      </c>
      <c r="YD101">
        <f>Raw!CC102</f>
        <v>0.56000000000000005</v>
      </c>
      <c r="YE101">
        <f>((LOG10(Raw!CC103))+ABS(LOG10(MIN(Raw!CC$3:$CC300)))+0.3)/5</f>
        <v>0.57572784199361438</v>
      </c>
      <c r="YF101">
        <v>9.1923308406960003E-2</v>
      </c>
      <c r="YG101">
        <v>1.33615147548862E-2</v>
      </c>
      <c r="YH101">
        <v>2.3554121642577401E-3</v>
      </c>
      <c r="YI101">
        <v>4.4588673048303403E-4</v>
      </c>
      <c r="YJ101" s="10" t="s">
        <v>840</v>
      </c>
      <c r="YT101">
        <v>2417.4210006688299</v>
      </c>
      <c r="YU101">
        <v>0.56000000000000005</v>
      </c>
      <c r="YV101" s="79">
        <v>-8.15567638845758E-10</v>
      </c>
    </row>
    <row r="102" spans="1:672">
      <c r="A102" s="37">
        <f>Raw!CC103*1000</f>
        <v>7580</v>
      </c>
      <c r="B102" s="37">
        <f>Raw!N103</f>
        <v>13.3310309192881</v>
      </c>
      <c r="C102" s="37">
        <f>Raw!O103</f>
        <v>0.76135085259375002</v>
      </c>
      <c r="E102" s="37">
        <f>(Raw!C103)/((Raw!CC103*1000)^(1/2))</f>
        <v>20.179636514148228</v>
      </c>
      <c r="F102" s="37">
        <f>Raw!N103</f>
        <v>13.3310309192881</v>
      </c>
      <c r="G102" s="37">
        <f>Raw!O103</f>
        <v>0.76135085259375002</v>
      </c>
      <c r="I102" s="37">
        <f>(Raw!C103)/((Raw!CC103*1000)^(1/3))</f>
        <v>89.438575495656423</v>
      </c>
      <c r="J102" s="37">
        <f>Raw!N103</f>
        <v>13.3310309192881</v>
      </c>
      <c r="K102" s="37">
        <f>Raw!O103</f>
        <v>0.76135085259375002</v>
      </c>
      <c r="M102" s="39">
        <f>Raw!CC103*1000</f>
        <v>7580</v>
      </c>
      <c r="N102" s="39">
        <f>1/(Raw!R103)</f>
        <v>13.159839357429719</v>
      </c>
      <c r="O102" s="39">
        <f>IF(1/(Raw!R103-Raw!S103)-1/(Raw!R103+Raw!S103)&gt;0,1/(Raw!R103-Raw!S103)-1/(Raw!R103+Raw!S103),2)</f>
        <v>1.9970744946657959E-3</v>
      </c>
      <c r="Q102" s="39">
        <f>(Raw!C103)/((Raw!CC103*1000)^(1/2))</f>
        <v>20.179636514148228</v>
      </c>
      <c r="R102" s="39">
        <f>1/(Raw!R103)</f>
        <v>13.159839357429719</v>
      </c>
      <c r="S102" s="39">
        <f>IF(1/(Raw!R103-Raw!S103)-1/(Raw!R103+Raw!S103)&gt;0,1/(Raw!R103-Raw!S103)-1/(Raw!R103+Raw!S103),2)</f>
        <v>1.9970744946657959E-3</v>
      </c>
      <c r="U102" s="39">
        <f>(Raw!C103)/((Raw!CC103*1000)^(1/3))</f>
        <v>89.438575495656423</v>
      </c>
      <c r="V102" s="39">
        <f>1/(Raw!R103)</f>
        <v>13.159839357429719</v>
      </c>
      <c r="W102" s="39">
        <f>IF(1/(Raw!R103-Raw!S103)-1/(Raw!R103+Raw!S103)&gt;0,1/(Raw!R103-Raw!S103)-1/(Raw!R103+Raw!S103),2)</f>
        <v>1.9970744946657959E-3</v>
      </c>
      <c r="Y102" s="41">
        <f>Raw!CC103*1000</f>
        <v>7580</v>
      </c>
      <c r="Z102" s="41">
        <f>1/(Raw!AB103)</f>
        <v>12.8</v>
      </c>
      <c r="AA102" s="41">
        <f>IF(1/(Raw!AB103-Raw!AC103)-1/(Raw!AB103+Raw!AC103)&gt;0,1/(Raw!AB103-Raw!AC103)-1/(Raw!AB103+Raw!AC103),5)</f>
        <v>0.46279963767665855</v>
      </c>
      <c r="AC102" s="41">
        <f>(Raw!C103)/((Raw!CC103*1000)^(1/2))</f>
        <v>20.179636514148228</v>
      </c>
      <c r="AD102" s="41">
        <f>1/(Raw!AB103)</f>
        <v>12.8</v>
      </c>
      <c r="AE102" s="41">
        <f>IF(1/(Raw!AB103-Raw!AC103)-1/(Raw!AB103+Raw!AC103)&gt;0,1/(Raw!AB103-Raw!AC103)-1/(Raw!AB103+Raw!AC103),5)</f>
        <v>0.46279963767665855</v>
      </c>
      <c r="AG102" s="41">
        <f>(Raw!C103)/((Raw!CC103*1000)^(1/3))</f>
        <v>89.438575495656423</v>
      </c>
      <c r="AH102" s="41">
        <f>1/(Raw!AB103)</f>
        <v>12.8</v>
      </c>
      <c r="AI102" s="41">
        <f>IF(1/(Raw!AB103-Raw!AC103)-1/(Raw!AB103+Raw!AC103)&gt;0,1/(Raw!AB103-Raw!AC103)-1/(Raw!AB103+Raw!AC103),5)</f>
        <v>0.46279963767665855</v>
      </c>
      <c r="AK102" s="43">
        <f>Raw!CC103*1000</f>
        <v>7580</v>
      </c>
      <c r="AL102" s="43">
        <f>Raw!BL103</f>
        <v>108.83988498764</v>
      </c>
      <c r="AM102" s="43">
        <f>Raw!BM103</f>
        <v>63.698956133206501</v>
      </c>
      <c r="AO102" s="43">
        <f>(Raw!C103)/((Raw!CC103*1000)^(1/2))</f>
        <v>20.179636514148228</v>
      </c>
      <c r="AP102" s="43">
        <f>Raw!BL103</f>
        <v>108.83988498764</v>
      </c>
      <c r="AQ102" s="43">
        <f>Raw!BM103</f>
        <v>63.698956133206501</v>
      </c>
      <c r="AS102" s="43">
        <f>(Raw!C103)/((Raw!CC103*1000)^(1/3))</f>
        <v>89.438575495656423</v>
      </c>
      <c r="AT102" s="43">
        <f>Raw!BL103</f>
        <v>108.83988498764</v>
      </c>
      <c r="AU102" s="43">
        <f>Raw!BM103</f>
        <v>63.698956133206501</v>
      </c>
      <c r="AW102" s="21">
        <f>Raw!CC103*1000</f>
        <v>7580</v>
      </c>
      <c r="AX102" s="21">
        <f>Raw!BN103</f>
        <v>14.2917553138626</v>
      </c>
      <c r="AY102" s="21">
        <f>Raw!BO103</f>
        <v>5.1095440896840802</v>
      </c>
      <c r="BA102" s="21">
        <f>(Raw!C103)/((Raw!CC103*1000)^(1/2))</f>
        <v>20.179636514148228</v>
      </c>
      <c r="BB102" s="21">
        <f>Raw!BN103</f>
        <v>14.2917553138626</v>
      </c>
      <c r="BC102" s="21">
        <f>Raw!BO103</f>
        <v>5.1095440896840802</v>
      </c>
      <c r="BE102" s="21">
        <f>(Raw!C103)/((Raw!CC103*1000)^(1/3))</f>
        <v>89.438575495656423</v>
      </c>
      <c r="BF102" s="21">
        <f>Raw!BN103</f>
        <v>14.2917553138626</v>
      </c>
      <c r="BG102" s="21">
        <f>Raw!BO103</f>
        <v>5.1095440896840802</v>
      </c>
      <c r="BI102" s="46">
        <f>Raw!C103</f>
        <v>1756.9036377135301</v>
      </c>
      <c r="BJ102" s="46">
        <f>(Raw!C103)/(Raw!CG103)</f>
        <v>0.33086697508729379</v>
      </c>
      <c r="BK102" s="46"/>
      <c r="BM102" s="47">
        <f>Raw!CC103*1000</f>
        <v>7580</v>
      </c>
      <c r="BN102" s="47">
        <f>(Raw!C103)/(Raw!CG103)</f>
        <v>0.33086697508729379</v>
      </c>
      <c r="BO102" s="47"/>
      <c r="BQ102" s="46">
        <f>(Raw!C103)/((Raw!CC103*1000)^(1/2))</f>
        <v>20.179636514148228</v>
      </c>
      <c r="BR102" s="47">
        <f>(Raw!C103)/(Raw!CG103)</f>
        <v>0.33086697508729379</v>
      </c>
      <c r="BS102" s="47"/>
      <c r="BU102" s="49">
        <f>(Raw!C103)/((Raw!CC103*1000)^(1/3))</f>
        <v>89.438575495656423</v>
      </c>
      <c r="BV102" s="49">
        <f>(Raw!C103)/(Raw!CG103)</f>
        <v>0.33086697508729379</v>
      </c>
      <c r="BW102" s="49"/>
      <c r="BY102" s="51">
        <f>Raw!C103</f>
        <v>1756.9036377135301</v>
      </c>
      <c r="BZ102" s="51">
        <f>Raw!BS103</f>
        <v>0.39</v>
      </c>
      <c r="CA102" s="51"/>
      <c r="CG102" s="55"/>
      <c r="CH102" s="55" t="e">
        <f t="shared" si="137"/>
        <v>#N/A</v>
      </c>
      <c r="CI102" s="55" t="e">
        <f>CI3</f>
        <v>#N/A</v>
      </c>
      <c r="CK102" s="55"/>
      <c r="CL102" s="55" t="e">
        <f t="shared" si="138"/>
        <v>#N/A</v>
      </c>
      <c r="CM102" s="55" t="e">
        <f>CM3</f>
        <v>#N/A</v>
      </c>
      <c r="CO102" s="57"/>
      <c r="CP102" s="57" t="e">
        <f t="shared" si="139"/>
        <v>#N/A</v>
      </c>
      <c r="CQ102" s="57" t="e">
        <f>CQ3</f>
        <v>#N/A</v>
      </c>
      <c r="CS102" s="57"/>
      <c r="CT102" s="57" t="e">
        <f t="shared" si="140"/>
        <v>#N/A</v>
      </c>
      <c r="CU102" s="57" t="e">
        <f>CU3</f>
        <v>#N/A</v>
      </c>
      <c r="CW102" s="57"/>
      <c r="CX102" s="57" t="e">
        <f t="shared" si="141"/>
        <v>#N/A</v>
      </c>
      <c r="CY102" s="57" t="e">
        <f>CY3</f>
        <v>#N/A</v>
      </c>
      <c r="DA102" s="57"/>
      <c r="DB102" s="57" t="e">
        <f t="shared" si="142"/>
        <v>#N/A</v>
      </c>
      <c r="DC102" s="57" t="e">
        <f>DC3</f>
        <v>#N/A</v>
      </c>
      <c r="DE102" s="57"/>
      <c r="DF102" s="57" t="e">
        <f t="shared" si="143"/>
        <v>#N/A</v>
      </c>
      <c r="DG102" s="57" t="e">
        <f>DG3</f>
        <v>#N/A</v>
      </c>
      <c r="DI102" s="59">
        <f t="shared" si="162"/>
        <v>15010</v>
      </c>
      <c r="DJ102" s="59">
        <f t="shared" si="145"/>
        <v>10.827698063024961</v>
      </c>
      <c r="DL102" s="25">
        <f t="shared" si="163"/>
        <v>15010</v>
      </c>
      <c r="DM102" s="25">
        <f t="shared" si="146"/>
        <v>12.117639906480468</v>
      </c>
      <c r="DO102" s="39">
        <f t="shared" si="147"/>
        <v>7580</v>
      </c>
      <c r="DP102" s="39">
        <f t="shared" si="148"/>
        <v>13.159839357429719</v>
      </c>
      <c r="DQ102" s="39">
        <f t="shared" si="149"/>
        <v>1.9970744946657959E-3</v>
      </c>
      <c r="DS102" s="39">
        <f t="shared" si="150"/>
        <v>20.179636514148228</v>
      </c>
      <c r="DT102" s="39">
        <f t="shared" si="151"/>
        <v>13.159839357429719</v>
      </c>
      <c r="DU102" s="39">
        <f t="shared" si="152"/>
        <v>1.9970744946657959E-3</v>
      </c>
      <c r="DW102" s="39">
        <f t="shared" si="153"/>
        <v>89.438575495656423</v>
      </c>
      <c r="DX102" s="39">
        <f t="shared" si="154"/>
        <v>13.159839357429719</v>
      </c>
      <c r="DY102" s="39">
        <f t="shared" si="155"/>
        <v>1.9970744946657959E-3</v>
      </c>
      <c r="EA102" s="61">
        <f>Raw!N103</f>
        <v>13.3310309192881</v>
      </c>
      <c r="EB102" s="61">
        <f>Raw!O103</f>
        <v>0.76135085259375002</v>
      </c>
      <c r="EC102" s="61">
        <f>1/Raw!R103</f>
        <v>13.159839357429719</v>
      </c>
      <c r="ED102" s="61">
        <f>1/(Raw!R103-Raw!S103)-1/(Raw!R103+Raw!S103)</f>
        <v>1.9970744946657959E-3</v>
      </c>
      <c r="EF102" s="62">
        <f>Raw!N103</f>
        <v>13.3310309192881</v>
      </c>
      <c r="EG102" s="61">
        <f>Raw!O103</f>
        <v>0.76135085259375002</v>
      </c>
      <c r="EH102" s="61">
        <f>1/Raw!AB103</f>
        <v>12.8</v>
      </c>
      <c r="EI102" s="61">
        <f>1/(Raw!AB103-Raw!AC103)-1/(Raw!AB103+Raw!AC103)</f>
        <v>0.46279963767665855</v>
      </c>
      <c r="EK102" s="37">
        <f>Raw!CB103</f>
        <v>12.9655</v>
      </c>
      <c r="EL102" s="72">
        <f>(Raw!C103)/(Raw!CG103)</f>
        <v>0.33086697508729379</v>
      </c>
      <c r="EN102" s="37">
        <f>Raw!BS103</f>
        <v>0.39</v>
      </c>
      <c r="EO102" s="72">
        <f>(Raw!C103)/(Raw!CG103)</f>
        <v>0.33086697508729379</v>
      </c>
      <c r="EQ102" s="64">
        <f>(Raw!C103)/((Raw!CC103*1000)^(1/3))</f>
        <v>89.438575495656423</v>
      </c>
      <c r="ER102" s="64">
        <f>Raw!BZ103</f>
        <v>2081.42794549465</v>
      </c>
      <c r="ET102" s="64">
        <f>Raw!BN103</f>
        <v>14.2917553138626</v>
      </c>
      <c r="EU102" s="64">
        <f>Raw!BZ103</f>
        <v>2081.42794549465</v>
      </c>
      <c r="EW102" s="66">
        <f>Raw!AI103</f>
        <v>3.3544982534131598E-3</v>
      </c>
      <c r="EX102" s="66">
        <f>Raw!BZ103</f>
        <v>2081.42794549465</v>
      </c>
      <c r="EZ102" s="73">
        <f>Raw!AI103</f>
        <v>3.3544982534131598E-3</v>
      </c>
      <c r="FA102" s="66">
        <f>Raw!F103</f>
        <v>1.65891510922262</v>
      </c>
      <c r="FB102" s="66">
        <f>Raw!G103</f>
        <v>0.18804102156921201</v>
      </c>
      <c r="FD102" s="66">
        <f>(Raw!C103)/((Raw!CC103*1000)^(1/3))</f>
        <v>89.438575495656423</v>
      </c>
      <c r="FE102" s="66">
        <f>(Raw!BZ103)*(Raw!AI103)</f>
        <v>6.9821464077671447</v>
      </c>
      <c r="FG102" s="59">
        <f>Raw!CJ103</f>
        <v>157.31962024355499</v>
      </c>
      <c r="FH102" s="59">
        <f>Raw!BR103</f>
        <v>159.58799999999999</v>
      </c>
      <c r="FJ102" s="25">
        <f>Raw!CB103</f>
        <v>12.9655</v>
      </c>
      <c r="FK102" s="25">
        <f>(Raw!BR103)-(Raw!CJ103)</f>
        <v>2.2683797564450003</v>
      </c>
      <c r="FM102" s="68" t="str">
        <f t="shared" si="164"/>
        <v xml:space="preserve"> </v>
      </c>
      <c r="FN102" s="68">
        <f>(Raw!C103)/((Raw!CC103*1000)^(1/3))</f>
        <v>89.438575495656423</v>
      </c>
      <c r="FO102" s="68">
        <f>(10^($FM$2*Raw!CB103))*(Raw!D103)</f>
        <v>0.77960554655055159</v>
      </c>
      <c r="FP102" s="68">
        <f>(10^($FM$2*Raw!CB103))*(Raw!E103)</f>
        <v>7.4488924918531943E-2</v>
      </c>
      <c r="FR102" s="68" t="str">
        <f t="shared" si="165"/>
        <v xml:space="preserve"> </v>
      </c>
      <c r="FS102" s="74">
        <f>(Raw!C103)/((Raw!CC103*1000)^(1/3))</f>
        <v>89.438575495656423</v>
      </c>
      <c r="FT102" s="68">
        <f>(10^($FR$2*Raw!CB103))*(Raw!F103)</f>
        <v>1.3131196419914402</v>
      </c>
      <c r="FU102" s="68">
        <f>(10^($FR$2*Raw!CB103))*(Raw!G103)</f>
        <v>0.14884448128173183</v>
      </c>
      <c r="FW102" s="68" t="str">
        <f t="shared" si="166"/>
        <v xml:space="preserve"> </v>
      </c>
      <c r="FX102" s="74">
        <f>(Raw!C103)/((Raw!CC103*1000)^(1/3))</f>
        <v>89.438575495656423</v>
      </c>
      <c r="FY102" s="74">
        <f>(10^($FW$2*Raw!CB103))*(Raw!BJ103)</f>
        <v>14.629695178768674</v>
      </c>
      <c r="FZ102" s="74">
        <f>(10^($FW$2*Raw!CB103))*(Raw!BK103)</f>
        <v>3.7536467724981226</v>
      </c>
      <c r="GB102" s="68" t="str">
        <f t="shared" si="167"/>
        <v xml:space="preserve"> </v>
      </c>
      <c r="GC102" s="74">
        <f>IF(  ( (10^($FR$2*Raw!CB103))*(Raw!BM103) )/( (10^($FR$2*Raw!CB103))*(Raw!BL103))&lt;0.9,(Raw!C103)/((Raw!CC103*1000)^(1/3)) )</f>
        <v>89.438575495656423</v>
      </c>
      <c r="GD102" s="74">
        <f>IF(  ( (10^($FR$2*Raw!CB103))*(Raw!BM103) )/( (10^($FR$2*Raw!CB103))*(Raw!BL103))&lt;0.9, (10^($GB$2*Raw!CB103))*(Raw!BL103) )</f>
        <v>95.185978593648883</v>
      </c>
      <c r="GE102" s="74">
        <f>IF( ( (10^($FR$2*Raw!CB103))*(Raw!BM103) )/( (10^($FR$2*Raw!CB103))*(Raw!BL103))&lt;0.9, (10^($FR$2*Raw!CB103))*(Raw!BM103) )</f>
        <v>50.421115588042923</v>
      </c>
      <c r="GG102" s="68" t="str">
        <f t="shared" si="168"/>
        <v xml:space="preserve"> </v>
      </c>
      <c r="GH102" s="74">
        <f>IF( ( (10^($GG$2*Raw!CB103))*(Raw!BO103) )/( (10^($GG$2*Raw!CB103))*(Raw!BN103))&lt;0.5,(Raw!C103)/((Raw!CC103*1000)^(1/3)))</f>
        <v>89.438575495656423</v>
      </c>
      <c r="GI102" s="74">
        <f>IF( ( (10^($GG$2*Raw!CB103))*(Raw!BO103) )/( (10^($GG$2*Raw!CB103))*(Raw!BN103))&lt;0.5,(10^($GG$2*Raw!CB103))*(Raw!BN103))</f>
        <v>11.57920644816439</v>
      </c>
      <c r="GJ102" s="74">
        <f>IF( ( (10^($GG$2*Raw!CB103))*(Raw!BO103) )/( (10^($GG$2*Raw!CB103))*(Raw!BN103))&lt;0.5,(10^($GG$2*Raw!CB103))*(Raw!BO103))</f>
        <v>4.1397620216085205</v>
      </c>
      <c r="GL102">
        <f>(Raw!C103)/((Raw!CC103*1000)^(1/3))</f>
        <v>89.438575495656423</v>
      </c>
      <c r="GM102" s="75">
        <f>Raw!U103</f>
        <v>7.781982421875E-2</v>
      </c>
      <c r="GN102" s="75">
        <f>(LOG(Raw!CC103)+5)/25</f>
        <v>0.23518676822528214</v>
      </c>
      <c r="GO102">
        <f>(Raw!C103)/((Raw!CC103*1000)^(1/3))</f>
        <v>89.438575495656423</v>
      </c>
      <c r="GP102" s="75">
        <f>Raw!W103</f>
        <v>8.758544921875E-2</v>
      </c>
      <c r="GR102">
        <f>(Raw!C103)/((Raw!CC103*1000)^(1/3))</f>
        <v>89.438575495656423</v>
      </c>
      <c r="GS102" s="75">
        <f>Raw!AE103</f>
        <v>1.318359375</v>
      </c>
      <c r="GU102">
        <f>(Raw!C103)/((Raw!CC103*1000)^(1/3))</f>
        <v>89.438575495656423</v>
      </c>
      <c r="GV102" s="75">
        <f>Raw!AG103</f>
        <v>1.40625</v>
      </c>
      <c r="GX102">
        <f>(Raw!C103)/((Raw!CC103*1000)^(1/3))</f>
        <v>89.438575495656423</v>
      </c>
      <c r="GY102">
        <f>Raw!BQ103</f>
        <v>6.2</v>
      </c>
      <c r="HA102">
        <f>Raw!C103</f>
        <v>1756.9036377135301</v>
      </c>
      <c r="HB102" s="75">
        <f>Raw!U103</f>
        <v>7.781982421875E-2</v>
      </c>
      <c r="HC102" s="4"/>
      <c r="HD102">
        <f>Raw!C103</f>
        <v>1756.9036377135301</v>
      </c>
      <c r="HE102" s="75">
        <f>Raw!W103</f>
        <v>8.758544921875E-2</v>
      </c>
      <c r="HG102">
        <f>Raw!C103</f>
        <v>1756.9036377135301</v>
      </c>
      <c r="HH102" s="75">
        <f>Raw!AE103</f>
        <v>1.318359375</v>
      </c>
      <c r="HJ102">
        <f>Raw!C103</f>
        <v>1756.9036377135301</v>
      </c>
      <c r="HK102" s="75">
        <f>Raw!AG103</f>
        <v>1.40625</v>
      </c>
      <c r="HM102">
        <f>Raw!C103</f>
        <v>1756.9036377135301</v>
      </c>
      <c r="HN102">
        <f>Raw!BQ103</f>
        <v>6.2</v>
      </c>
      <c r="HP102">
        <f>Raw!CC103*1000</f>
        <v>7580</v>
      </c>
      <c r="HQ102">
        <f>Raw!N103</f>
        <v>13.3310309192881</v>
      </c>
      <c r="HR102">
        <f>MIN(ABS(Raw!CB103)/100,0.3)</f>
        <v>0.12965499999999999</v>
      </c>
      <c r="HS102" t="str">
        <f>IF( Raw!CB103&gt;0,"@rgb(255,0,0)","@rgb(0,128,255)" )</f>
        <v>@rgb(255,0,0)</v>
      </c>
      <c r="HU102" t="str">
        <f t="shared" si="169"/>
        <v xml:space="preserve"> </v>
      </c>
      <c r="HV102">
        <f>IF(Raw!CC103&gt;7,(Raw!C103)/((Raw!CC103*1000)^(1/3)))</f>
        <v>89.438575495656423</v>
      </c>
      <c r="HW102">
        <f>IF(Raw!CC103&gt;7,(10^($FM$2*Raw!CB103))*(Raw!D103))</f>
        <v>0.77960554655055159</v>
      </c>
      <c r="HX102">
        <f>IF(Raw!CC103&gt;7,(10^($HU$2*Raw!CB103))*(Raw!E103))</f>
        <v>8.2816949823564898E-2</v>
      </c>
      <c r="IA102">
        <f>IF(Raw!CC103&gt;7,(Raw!C103)/((Raw!CC103*1000)^(1/3)))</f>
        <v>89.438575495656423</v>
      </c>
      <c r="IB102">
        <f>IF(Raw!CC103&gt;7,(10^($HZ$2*Raw!CB103))*(Raw!F103))</f>
        <v>1.4594935084645475</v>
      </c>
      <c r="IC102">
        <f>IF(Raw!CC103&gt;7,(10^($HZ$2*Raw!CB103))*(Raw!G103))</f>
        <v>0.16543622321573387</v>
      </c>
      <c r="IF102">
        <f>IF(Raw!CC103&gt;7,(Raw!C103)/((Raw!CC103*1000)^(1/3)))</f>
        <v>89.438575495656423</v>
      </c>
      <c r="IG102">
        <f>IF(Raw!CC103&gt;7,(10^($IE$2*Raw!CB103))*(Raw!BJ103))</f>
        <v>20.920013832354627</v>
      </c>
      <c r="IH102">
        <f>IF(Raw!CC103&gt;7,(10^($IE$2*Raw!CB103))*(Raw!BK103))</f>
        <v>5.3675993547968979</v>
      </c>
      <c r="IJ102" t="str">
        <f t="shared" si="170"/>
        <v xml:space="preserve"> </v>
      </c>
      <c r="IK102">
        <f>IF(Raw!CC103&gt;7,(Raw!C103)/((Raw!CC103*1000)^(1/3)))</f>
        <v>89.438575495656423</v>
      </c>
      <c r="IL102">
        <f>IF(Raw!CC103&gt;7,(10^($IJ$2*Raw!CB103))*(Raw!BL103))</f>
        <v>94.168445041968766</v>
      </c>
      <c r="IM102">
        <f>IF(Raw!CC103&gt;7,(10^($IJ$2*Raw!CB103))*(Raw!BM103))</f>
        <v>55.112440173396223</v>
      </c>
      <c r="IO102" t="str">
        <f t="shared" si="171"/>
        <v xml:space="preserve"> </v>
      </c>
      <c r="IP102">
        <f>IF(Raw!CC103&gt;7,(Raw!C103)/((Raw!CC103*1000)^(1/3)))</f>
        <v>89.438575495656423</v>
      </c>
      <c r="IQ102">
        <f>IF(Raw!CC103&gt;7,(10^($IO$2*Raw!CB103))*(Raw!BN103))</f>
        <v>10.637921399707118</v>
      </c>
      <c r="IR102">
        <f>IF(Raw!CC103&gt;7,(10^($IO$2*Raw!CB103))*(Raw!BO103))</f>
        <v>3.8032367068077737</v>
      </c>
      <c r="IT102" s="68" t="str">
        <f t="shared" si="172"/>
        <v xml:space="preserve"> </v>
      </c>
      <c r="IU102" s="68" t="b">
        <f>IF(Raw!CC103&lt;3.5,(Raw!C103)/((Raw!CC103*1000)^(1/3)))</f>
        <v>0</v>
      </c>
      <c r="IV102" s="68" t="b">
        <f>IF(Raw!CC103&lt;3.5,(10^($IT$2*Raw!CB103))*(Raw!D103))</f>
        <v>0</v>
      </c>
      <c r="IW102" s="68" t="b">
        <f>IF(Raw!CC103&lt;3.5,(10^($IT$2*Raw!CB103))*(Raw!E103))</f>
        <v>0</v>
      </c>
      <c r="IY102" s="68" t="str">
        <f t="shared" si="173"/>
        <v xml:space="preserve"> </v>
      </c>
      <c r="IZ102" s="74" t="b">
        <f>IF(Raw!CC103&lt;3.5,(Raw!C103)/((Raw!CC103*1000)^(1/3)))</f>
        <v>0</v>
      </c>
      <c r="JA102" s="68" t="b">
        <f>IF(Raw!CC103&lt;3.5,(10^($IY$2*Raw!CB103))*(Raw!F103))</f>
        <v>0</v>
      </c>
      <c r="JB102" s="68" t="b">
        <f>IF(Raw!CC103&lt;3.5,(10^($IY$2*Raw!CB103))*(Raw!G103))</f>
        <v>0</v>
      </c>
      <c r="JD102" s="68" t="str">
        <f t="shared" si="174"/>
        <v xml:space="preserve"> </v>
      </c>
      <c r="JE102" s="74" t="b">
        <f>IF(Raw!CC103&lt;3.5,(Raw!C103)/((Raw!CC103*1000)^(1/3)))</f>
        <v>0</v>
      </c>
      <c r="JF102" s="74" t="b">
        <f>IF(Raw!CC103&lt;3.5,(10^($JD$2*Raw!CB103))*(Raw!BJ103))</f>
        <v>0</v>
      </c>
      <c r="JG102" s="74" t="b">
        <f>IF(Raw!CC103&lt;3.5,(10^($JD$2*Raw!CB103))*(Raw!BK103))</f>
        <v>0</v>
      </c>
      <c r="JI102" s="68" t="str">
        <f t="shared" si="175"/>
        <v xml:space="preserve"> </v>
      </c>
      <c r="JJ102" s="74" t="b">
        <f>IF( AND( Raw!CC103&lt;3.5, ( (10^($JI$2*Raw!CB103))*(Raw!BM103) )/( (10^($JI$2*Raw!CB103))*(Raw!BL103))&lt;0.9 ),(Raw!C103)/((Raw!CC103*1000)^(1/3)) )</f>
        <v>0</v>
      </c>
      <c r="JK102" s="74" t="b">
        <f>IF( AND( Raw!CC103&lt;3.5, ( (10^($JI$2*Raw!CB103))*(Raw!BM103) )/( (10^($JI$2*Raw!CB103))*(Raw!BL103))&lt;0.9 ), (10^($JI$2*Raw!CB103))*(Raw!BL103) )</f>
        <v>0</v>
      </c>
      <c r="JL102" s="74" t="b">
        <f>IF( AND( Raw!CC103&lt;3.5, ( (10^($JI$2*Raw!CB103))*(Raw!BM103) )/( (10^($JI$2*Raw!CB103))*(Raw!BL103))&lt;0.9 ), (10^($JI$2*Raw!CB103))*(Raw!BM103) )</f>
        <v>0</v>
      </c>
      <c r="JN102" s="68" t="str">
        <f t="shared" si="176"/>
        <v xml:space="preserve"> </v>
      </c>
      <c r="JO102" s="74" t="b">
        <f>IF( AND( Raw!CC103&lt;3.5, ( (10^($JN$2*Raw!CB103))*(Raw!BO103) )/( (10^($JN$2*Raw!CB103))*(Raw!BN103))&lt;0.5 ),(Raw!C103)/((Raw!CC103*1000)^(1/3)))</f>
        <v>0</v>
      </c>
      <c r="JP102" s="74" t="b">
        <f>IF( AND( Raw!CC103&lt;3.5, ( (10^($JN$2*Raw!CB103))*(Raw!BO103) )/( (10^($JN$2*Raw!CB103))*(Raw!BN103))&lt;0.5 ),(10^($JN$2*Raw!CB103))*(Raw!BN103))</f>
        <v>0</v>
      </c>
      <c r="JQ102" s="74" t="b">
        <f>IF( AND( Raw!CC103&lt;3.5, ( (10^($JN$2*Raw!CB103))*(Raw!BO103) )/( (10^($JN$2*Raw!CB103))*(Raw!BN103))&lt;0.5 ),(10^($JN$2*Raw!CB103))*(Raw!BO103))</f>
        <v>0</v>
      </c>
      <c r="KQ102">
        <f>Raw!CC103*1000</f>
        <v>7580</v>
      </c>
      <c r="KR102">
        <f>Raw!N103</f>
        <v>13.3310309192881</v>
      </c>
      <c r="KS102">
        <f>(1/ABS(Raw!BL103))*2</f>
        <v>1.8375616624614427E-2</v>
      </c>
      <c r="KU102">
        <f>Raw!CC103*1000</f>
        <v>7580</v>
      </c>
      <c r="KV102">
        <f>Raw!N103</f>
        <v>13.3310309192881</v>
      </c>
      <c r="KW102">
        <f>MIN(1/ABS(Raw!BN103)/2,0.8)</f>
        <v>3.4985205737115728E-2</v>
      </c>
      <c r="KY102">
        <f>Raw!CC103*1000</f>
        <v>7580</v>
      </c>
      <c r="KZ102">
        <f>Raw!CP103</f>
        <v>13.874732332867801</v>
      </c>
      <c r="LA102">
        <f t="shared" si="156"/>
        <v>13.3310309192881</v>
      </c>
      <c r="PR102" s="76"/>
      <c r="QD102" s="76"/>
      <c r="QP102" s="76"/>
      <c r="RB102" s="76"/>
      <c r="RN102" s="76"/>
      <c r="RZ102" s="76"/>
      <c r="SL102" s="76"/>
      <c r="SX102" s="76"/>
      <c r="TJ102" s="76"/>
      <c r="TV102" s="76"/>
      <c r="UF102" t="b">
        <f>IF(Raw!CC103&lt;3.5,Raw!C103)</f>
        <v>0</v>
      </c>
      <c r="UK102">
        <f>IF(Raw!CC103&gt;7,Raw!C103)</f>
        <v>1756.9036377135301</v>
      </c>
      <c r="UP102">
        <f>Raw!C103</f>
        <v>1756.9036377135301</v>
      </c>
      <c r="UU102" t="str">
        <f t="shared" si="178"/>
        <v xml:space="preserve"> </v>
      </c>
      <c r="UV102" t="b">
        <f>IF(AND(Raw!BL103&lt;$UU$3,Raw!BL103&gt;$UU$4),(Raw!C103)/((Raw!CC103*1000)^(1/3)))</f>
        <v>0</v>
      </c>
      <c r="UW102" t="b">
        <f>IF(AND(Raw!BL103&lt;$UU$3,Raw!BL103&gt;$UU$4),(10^($UU$2*Raw!CB103))*(Raw!D103))</f>
        <v>0</v>
      </c>
      <c r="UX102" t="b">
        <f>IF(AND(Raw!BL103&lt;$UU$3,Raw!BL103&gt;$UU$4),(10^($FM$2*Raw!CB103))*(Raw!E103))</f>
        <v>0</v>
      </c>
      <c r="UZ102">
        <f>Raw!C103</f>
        <v>1756.9036377135301</v>
      </c>
      <c r="VA102">
        <f>((LOG10(Raw!CC104))+ABS(LOG10(MIN(Raw!CC$3:$CC301)))+0.3)/5</f>
        <v>0.3568599678693572</v>
      </c>
      <c r="VB102">
        <f>Raw!BQ103</f>
        <v>6.2</v>
      </c>
      <c r="VE102">
        <f>(Raw!C103)/((Raw!CC103)^(1/2))</f>
        <v>638.13613739009054</v>
      </c>
      <c r="VF102">
        <f>((LOG10(Raw!CC104))+ABS(LOG10(MIN(Raw!CC$3:$CC301)))+0.3)/5</f>
        <v>0.3568599678693572</v>
      </c>
      <c r="VG102">
        <f>Raw!BQ103</f>
        <v>6.2</v>
      </c>
      <c r="VK102">
        <f>(Raw!C103)/((Raw!CC103)^(1/2))</f>
        <v>638.13613739009054</v>
      </c>
      <c r="VL102">
        <f>Raw!BZ103</f>
        <v>2081.42794549465</v>
      </c>
      <c r="VM102">
        <f>MIN(Raw!BL104/150,0.6)</f>
        <v>8.6045616301384659E-2</v>
      </c>
      <c r="VO102">
        <f>(Raw!C103)/((Raw!CC103)^(1/2))</f>
        <v>638.13613739009054</v>
      </c>
      <c r="VP102">
        <f>Raw!BZ103</f>
        <v>2081.42794549465</v>
      </c>
      <c r="VQ102">
        <f>MIN(Raw!BN104/50,0.6)</f>
        <v>5.6569916508653E-2</v>
      </c>
      <c r="VS102">
        <f>(Raw!C103)/((Raw!CC103)^(1/2))</f>
        <v>638.13613739009054</v>
      </c>
      <c r="VT102">
        <f>Raw!BZ103</f>
        <v>2081.42794549465</v>
      </c>
      <c r="VU102">
        <f>(LOG10(Raw!AS104)-LOG10(MIN(Raw!AS$3:AS$200)) + 0.1)/10</f>
        <v>0.41033274860888974</v>
      </c>
      <c r="VW102">
        <f>Raw!CB103</f>
        <v>12.9655</v>
      </c>
      <c r="VX102">
        <f>IF(ABS((Raw!BR103)-(Raw!CJ103))=343.0818,16.89,ABS((Raw!BR103)-(Raw!CJ103)))</f>
        <v>2.2683797564450003</v>
      </c>
      <c r="VY102">
        <f>(LOG10(Raw!C104)-LOG10(MIN(Raw!C$3:C$200)))/2</f>
        <v>0.61302442493719478</v>
      </c>
      <c r="WN102">
        <f t="shared" si="132"/>
        <v>20000</v>
      </c>
      <c r="WO102">
        <f t="shared" si="157"/>
        <v>0.51416305863222733</v>
      </c>
      <c r="WQ102">
        <f>Raw!BP103</f>
        <v>2.5000000000000001E-2</v>
      </c>
      <c r="WR102">
        <f>Raw!BZ103</f>
        <v>2081.42794549465</v>
      </c>
      <c r="WT102">
        <f>Raw!N103</f>
        <v>13.3310309192881</v>
      </c>
      <c r="WU102">
        <f>Raw!CP103</f>
        <v>13.874732332867801</v>
      </c>
      <c r="WV102">
        <f t="shared" si="158"/>
        <v>0.5437014135797007</v>
      </c>
      <c r="WX102">
        <f>Raw!C103</f>
        <v>1756.9036377135301</v>
      </c>
      <c r="WY102">
        <f>Raw!BP103</f>
        <v>2.5000000000000001E-2</v>
      </c>
      <c r="WZ102">
        <f>((LOG10(Raw!CC104))+ABS(LOG10(MIN(Raw!CC$3:$CC301)))+0.3)/5</f>
        <v>0.3568599678693572</v>
      </c>
      <c r="XD102">
        <f t="shared" si="133"/>
        <v>20000</v>
      </c>
      <c r="XE102">
        <f t="shared" si="159"/>
        <v>5.9010000016411088E-2</v>
      </c>
      <c r="XG102">
        <f>(Raw!C103)/((Raw!CC103)^(1/2))</f>
        <v>638.13613739009054</v>
      </c>
      <c r="XH102">
        <f>Raw!BP103</f>
        <v>2.5000000000000001E-2</v>
      </c>
      <c r="XL102">
        <f t="shared" si="134"/>
        <v>20000</v>
      </c>
      <c r="XM102">
        <f t="shared" si="160"/>
        <v>0.3089648234366692</v>
      </c>
      <c r="XR102">
        <f>Raw!CB103</f>
        <v>12.9655</v>
      </c>
      <c r="XS102">
        <f>IF(ABS((Raw!BR103)-(Raw!CJ103))=343.0818,16.89,(Raw!BR103)-(Raw!CJ103))</f>
        <v>2.2683797564450003</v>
      </c>
      <c r="XT102">
        <f>(LOG10(Raw!C104)-LOG10(MIN(Raw!C$3:C$200)))/2</f>
        <v>0.61302442493719478</v>
      </c>
      <c r="XW102">
        <f t="shared" si="177"/>
        <v>20000</v>
      </c>
      <c r="XX102">
        <f t="shared" si="161"/>
        <v>1.1792154642285437</v>
      </c>
      <c r="YC102">
        <v>1756.9036377135301</v>
      </c>
      <c r="YD102">
        <f>Raw!CC103</f>
        <v>7.58</v>
      </c>
      <c r="YE102">
        <f>((LOG10(Raw!CC104))+ABS(LOG10(MIN(Raw!CC$3:$CC301)))+0.3)/5</f>
        <v>0.3568599678693572</v>
      </c>
      <c r="YF102">
        <v>1.5757040350536</v>
      </c>
      <c r="YG102">
        <v>0.32981255824160499</v>
      </c>
      <c r="YH102">
        <v>7.9135615665703304E-2</v>
      </c>
      <c r="YI102">
        <v>1.95665165167749E-2</v>
      </c>
      <c r="YJ102">
        <v>4.0638228243376397E-3</v>
      </c>
      <c r="YT102">
        <v>1756.9036377135301</v>
      </c>
      <c r="YU102">
        <v>7.58</v>
      </c>
      <c r="YV102" s="79">
        <v>6.0346477924325797E-9</v>
      </c>
    </row>
    <row r="103" spans="1:672">
      <c r="A103" s="37">
        <f>Raw!CC104*1000</f>
        <v>610</v>
      </c>
      <c r="B103" s="37">
        <f>Raw!N104</f>
        <v>4.9978551000435996</v>
      </c>
      <c r="C103" s="37">
        <f>Raw!O104</f>
        <v>0.51729536352696204</v>
      </c>
      <c r="E103" s="37">
        <f>(Raw!C104)/((Raw!CC104*1000)^(1/2))</f>
        <v>219.8785669334811</v>
      </c>
      <c r="F103" s="37">
        <f>Raw!N104</f>
        <v>4.9978551000435996</v>
      </c>
      <c r="G103" s="37">
        <f>Raw!O104</f>
        <v>0.51729536352696204</v>
      </c>
      <c r="I103" s="37">
        <f>(Raw!C104)/((Raw!CC104*1000)^(1/3))</f>
        <v>640.33101377589151</v>
      </c>
      <c r="J103" s="37">
        <f>Raw!N104</f>
        <v>4.9978551000435996</v>
      </c>
      <c r="K103" s="37">
        <f>Raw!O104</f>
        <v>0.51729536352696204</v>
      </c>
      <c r="M103" s="39">
        <f>Raw!CC104*1000</f>
        <v>610</v>
      </c>
      <c r="N103" s="39">
        <f>1/(Raw!R104)</f>
        <v>4.934939759036145</v>
      </c>
      <c r="O103" s="39">
        <f>IF(1/(Raw!R104-Raw!S104)-1/(Raw!R104+Raw!S104)&gt;0,1/(Raw!R104-Raw!S104)-1/(Raw!R104+Raw!S104),2)</f>
        <v>0.12044436893480803</v>
      </c>
      <c r="Q103" s="39">
        <f>(Raw!C104)/((Raw!CC104*1000)^(1/2))</f>
        <v>219.8785669334811</v>
      </c>
      <c r="R103" s="39">
        <f>1/(Raw!R104)</f>
        <v>4.934939759036145</v>
      </c>
      <c r="S103" s="39">
        <f>IF(1/(Raw!R104-Raw!S104)-1/(Raw!R104+Raw!S104)&gt;0,1/(Raw!R104-Raw!S104)-1/(Raw!R104+Raw!S104),2)</f>
        <v>0.12044436893480803</v>
      </c>
      <c r="U103" s="39">
        <f>(Raw!C104)/((Raw!CC104*1000)^(1/3))</f>
        <v>640.33101377589151</v>
      </c>
      <c r="V103" s="39">
        <f>1/(Raw!R104)</f>
        <v>4.934939759036145</v>
      </c>
      <c r="W103" s="39">
        <f>IF(1/(Raw!R104-Raw!S104)-1/(Raw!R104+Raw!S104)&gt;0,1/(Raw!R104-Raw!S104)-1/(Raw!R104+Raw!S104),2)</f>
        <v>0.12044436893480803</v>
      </c>
      <c r="Y103" s="41">
        <f>Raw!CC104*1000</f>
        <v>610</v>
      </c>
      <c r="Z103" s="41">
        <f>1/(Raw!AB104)</f>
        <v>5.6888888888888891</v>
      </c>
      <c r="AA103" s="41">
        <f>IF(1/(Raw!AB104-Raw!AC104)-1/(Raw!AB104+Raw!AC104)&gt;0,1/(Raw!AB104-Raw!AC104)-1/(Raw!AB104+Raw!AC104),5)</f>
        <v>0.91284089520276179</v>
      </c>
      <c r="AC103" s="41">
        <f>(Raw!C104)/((Raw!CC104*1000)^(1/2))</f>
        <v>219.8785669334811</v>
      </c>
      <c r="AD103" s="41">
        <f>1/(Raw!AB104)</f>
        <v>5.6888888888888891</v>
      </c>
      <c r="AE103" s="41">
        <f>IF(1/(Raw!AB104-Raw!AC104)-1/(Raw!AB104+Raw!AC104)&gt;0,1/(Raw!AB104-Raw!AC104)-1/(Raw!AB104+Raw!AC104),5)</f>
        <v>0.91284089520276179</v>
      </c>
      <c r="AG103" s="41">
        <f>(Raw!C104)/((Raw!CC104*1000)^(1/3))</f>
        <v>640.33101377589151</v>
      </c>
      <c r="AH103" s="41">
        <f>1/(Raw!AB104)</f>
        <v>5.6888888888888891</v>
      </c>
      <c r="AI103" s="41">
        <f>IF(1/(Raw!AB104-Raw!AC104)-1/(Raw!AB104+Raw!AC104)&gt;0,1/(Raw!AB104-Raw!AC104)-1/(Raw!AB104+Raw!AC104),5)</f>
        <v>0.91284089520276179</v>
      </c>
      <c r="AK103" s="43">
        <f>Raw!CC104*1000</f>
        <v>610</v>
      </c>
      <c r="AL103" s="43">
        <f>Raw!BL104</f>
        <v>12.906842445207699</v>
      </c>
      <c r="AM103" s="43">
        <f>Raw!BM104</f>
        <v>8.9467201220198902</v>
      </c>
      <c r="AO103" s="43">
        <f>(Raw!C104)/((Raw!CC104*1000)^(1/2))</f>
        <v>219.8785669334811</v>
      </c>
      <c r="AP103" s="43">
        <f>Raw!BL104</f>
        <v>12.906842445207699</v>
      </c>
      <c r="AQ103" s="43">
        <f>Raw!BM104</f>
        <v>8.9467201220198902</v>
      </c>
      <c r="AS103" s="43">
        <f>(Raw!C104)/((Raw!CC104*1000)^(1/3))</f>
        <v>640.33101377589151</v>
      </c>
      <c r="AT103" s="43">
        <f>Raw!BL104</f>
        <v>12.906842445207699</v>
      </c>
      <c r="AU103" s="43">
        <f>Raw!BM104</f>
        <v>8.9467201220198902</v>
      </c>
      <c r="AW103" s="21">
        <f>Raw!CC104*1000</f>
        <v>610</v>
      </c>
      <c r="AX103" s="21">
        <f>Raw!BN104</f>
        <v>2.82849582543265</v>
      </c>
      <c r="AY103" s="21">
        <f>Raw!BO104</f>
        <v>0.100224141762407</v>
      </c>
      <c r="BA103" s="21">
        <f>(Raw!C104)/((Raw!CC104*1000)^(1/2))</f>
        <v>219.8785669334811</v>
      </c>
      <c r="BB103" s="21">
        <f>Raw!BN104</f>
        <v>2.82849582543265</v>
      </c>
      <c r="BC103" s="21">
        <f>Raw!BO104</f>
        <v>0.100224141762407</v>
      </c>
      <c r="BE103" s="21">
        <f>(Raw!C104)/((Raw!CC104*1000)^(1/3))</f>
        <v>640.33101377589151</v>
      </c>
      <c r="BF103" s="21">
        <f>Raw!BN104</f>
        <v>2.82849582543265</v>
      </c>
      <c r="BG103" s="21">
        <f>Raw!BO104</f>
        <v>0.100224141762407</v>
      </c>
      <c r="BI103" s="46">
        <f>Raw!C104</f>
        <v>5430.6</v>
      </c>
      <c r="BJ103" s="46">
        <f>(Raw!C104)/(Raw!CG104)</f>
        <v>0.30220367278797999</v>
      </c>
      <c r="BK103" s="46"/>
      <c r="BM103" s="47">
        <f>Raw!CC104*1000</f>
        <v>610</v>
      </c>
      <c r="BN103" s="47">
        <f>(Raw!C104)/(Raw!CG104)</f>
        <v>0.30220367278797999</v>
      </c>
      <c r="BO103" s="47"/>
      <c r="BQ103" s="46">
        <f>(Raw!C104)/((Raw!CC104*1000)^(1/2))</f>
        <v>219.8785669334811</v>
      </c>
      <c r="BR103" s="47">
        <f>(Raw!C104)/(Raw!CG104)</f>
        <v>0.30220367278797999</v>
      </c>
      <c r="BS103" s="47"/>
      <c r="BU103" s="49">
        <f>(Raw!C104)/((Raw!CC104*1000)^(1/3))</f>
        <v>640.33101377589151</v>
      </c>
      <c r="BV103" s="49">
        <f>(Raw!C104)/(Raw!CG104)</f>
        <v>0.30220367278797999</v>
      </c>
      <c r="BW103" s="49"/>
      <c r="BY103" s="51">
        <f>Raw!C104</f>
        <v>5430.6</v>
      </c>
      <c r="BZ103" s="51">
        <f>Raw!BS104</f>
        <v>0.441</v>
      </c>
      <c r="CA103" s="51"/>
      <c r="CG103" s="55"/>
      <c r="CH103" s="55" t="e">
        <f t="shared" si="137"/>
        <v>#N/A</v>
      </c>
      <c r="CI103" s="55" t="e">
        <f>CI3</f>
        <v>#N/A</v>
      </c>
      <c r="CK103" s="55"/>
      <c r="CL103" s="55" t="e">
        <f t="shared" si="138"/>
        <v>#N/A</v>
      </c>
      <c r="CM103" s="55" t="e">
        <f>CM3</f>
        <v>#N/A</v>
      </c>
      <c r="CO103" s="57"/>
      <c r="CP103" s="57" t="e">
        <f t="shared" si="139"/>
        <v>#N/A</v>
      </c>
      <c r="CQ103" s="57" t="e">
        <f>CQ3</f>
        <v>#N/A</v>
      </c>
      <c r="CS103" s="57"/>
      <c r="CT103" s="57" t="e">
        <f t="shared" si="140"/>
        <v>#N/A</v>
      </c>
      <c r="CU103" s="57" t="e">
        <f>CU3</f>
        <v>#N/A</v>
      </c>
      <c r="CW103" s="57"/>
      <c r="CX103" s="57" t="e">
        <f t="shared" si="141"/>
        <v>#N/A</v>
      </c>
      <c r="CY103" s="57" t="e">
        <f>CY3</f>
        <v>#N/A</v>
      </c>
      <c r="DA103" s="57"/>
      <c r="DB103" s="57" t="e">
        <f t="shared" si="142"/>
        <v>#N/A</v>
      </c>
      <c r="DC103" s="57" t="e">
        <f>DC3</f>
        <v>#N/A</v>
      </c>
      <c r="DE103" s="57"/>
      <c r="DF103" s="57" t="e">
        <f t="shared" si="143"/>
        <v>#N/A</v>
      </c>
      <c r="DG103" s="57" t="e">
        <f>DG3</f>
        <v>#N/A</v>
      </c>
      <c r="DI103" s="59">
        <f t="shared" si="162"/>
        <v>15160</v>
      </c>
      <c r="DJ103" s="59">
        <f t="shared" si="145"/>
        <v>10.859981951376456</v>
      </c>
      <c r="DL103" s="25">
        <f t="shared" si="163"/>
        <v>15160</v>
      </c>
      <c r="DM103" s="25">
        <f t="shared" si="146"/>
        <v>12.146779862235686</v>
      </c>
      <c r="DO103" s="39">
        <f t="shared" si="147"/>
        <v>610</v>
      </c>
      <c r="DP103" s="39">
        <f t="shared" si="148"/>
        <v>4.934939759036145</v>
      </c>
      <c r="DQ103" s="39">
        <f t="shared" si="149"/>
        <v>0.12044436893480803</v>
      </c>
      <c r="DS103" s="39">
        <f t="shared" si="150"/>
        <v>219.8785669334811</v>
      </c>
      <c r="DT103" s="39">
        <f t="shared" si="151"/>
        <v>4.934939759036145</v>
      </c>
      <c r="DU103" s="39">
        <f t="shared" si="152"/>
        <v>0.12044436893480803</v>
      </c>
      <c r="DW103" s="39">
        <f t="shared" si="153"/>
        <v>640.33101377589151</v>
      </c>
      <c r="DX103" s="39">
        <f t="shared" si="154"/>
        <v>4.934939759036145</v>
      </c>
      <c r="DY103" s="39">
        <f t="shared" si="155"/>
        <v>0.12044436893480803</v>
      </c>
      <c r="EA103" s="61">
        <f>Raw!N104</f>
        <v>4.9978551000435996</v>
      </c>
      <c r="EB103" s="61">
        <f>Raw!O104</f>
        <v>0.51729536352696204</v>
      </c>
      <c r="EC103" s="61">
        <f>1/Raw!R104</f>
        <v>4.934939759036145</v>
      </c>
      <c r="ED103" s="61">
        <f>1/(Raw!R104-Raw!S104)-1/(Raw!R104+Raw!S104)</f>
        <v>0.12044436893480803</v>
      </c>
      <c r="EF103" s="62">
        <f>Raw!N104</f>
        <v>4.9978551000435996</v>
      </c>
      <c r="EG103" s="61">
        <f>Raw!O104</f>
        <v>0.51729536352696204</v>
      </c>
      <c r="EH103" s="61">
        <f>1/Raw!AB104</f>
        <v>5.6888888888888891</v>
      </c>
      <c r="EI103" s="61">
        <f>1/(Raw!AB104-Raw!AC104)-1/(Raw!AB104+Raw!AC104)</f>
        <v>0.91284089520276179</v>
      </c>
      <c r="EK103" s="37">
        <f>Raw!CB104</f>
        <v>20.485299999999999</v>
      </c>
      <c r="EL103" s="72">
        <f>(Raw!C104)/(Raw!CG104)</f>
        <v>0.30220367278797999</v>
      </c>
      <c r="EN103" s="37">
        <f>Raw!BS104</f>
        <v>0.441</v>
      </c>
      <c r="EO103" s="72">
        <f>(Raw!C104)/(Raw!CG104)</f>
        <v>0.30220367278797999</v>
      </c>
      <c r="EQ103" s="64">
        <f>(Raw!C104)/((Raw!CC104*1000)^(1/3))</f>
        <v>640.33101377589151</v>
      </c>
      <c r="ER103" s="64">
        <f>Raw!BZ104</f>
        <v>372.244897961616</v>
      </c>
      <c r="ET103" s="64">
        <f>Raw!BN104</f>
        <v>2.82849582543265</v>
      </c>
      <c r="EU103" s="64">
        <f>Raw!BZ104</f>
        <v>372.244897961616</v>
      </c>
      <c r="EW103" s="66">
        <f>Raw!AI104</f>
        <v>7.7621707859615197E-2</v>
      </c>
      <c r="EX103" s="66">
        <f>Raw!BZ104</f>
        <v>372.244897961616</v>
      </c>
      <c r="EZ103" s="73">
        <f>Raw!AI104</f>
        <v>7.7621707859615197E-2</v>
      </c>
      <c r="FA103" s="66">
        <f>Raw!F104</f>
        <v>0.47232004911953501</v>
      </c>
      <c r="FB103" s="66">
        <f>Raw!G104</f>
        <v>0.17466036831001799</v>
      </c>
      <c r="FD103" s="66">
        <f>(Raw!C104)/((Raw!CC104*1000)^(1/3))</f>
        <v>640.33101377589151</v>
      </c>
      <c r="FE103" s="66">
        <f>(Raw!BZ104)*(Raw!AI104)</f>
        <v>28.894284721808827</v>
      </c>
      <c r="FG103" s="59">
        <f>Raw!CJ104</f>
        <v>233.725104293535</v>
      </c>
      <c r="FH103" s="59">
        <f>Raw!BR104</f>
        <v>249.53200000000001</v>
      </c>
      <c r="FJ103" s="25">
        <f>Raw!CB104</f>
        <v>20.485299999999999</v>
      </c>
      <c r="FK103" s="25">
        <f>(Raw!BR104)-(Raw!CJ104)</f>
        <v>15.806895706465014</v>
      </c>
      <c r="FM103" s="68" t="str">
        <f t="shared" si="164"/>
        <v xml:space="preserve"> </v>
      </c>
      <c r="FN103" s="68">
        <f>(Raw!C104)/((Raw!CC104*1000)^(1/3))</f>
        <v>640.33101377589151</v>
      </c>
      <c r="FO103" s="68">
        <f>(10^($FM$2*Raw!CB104))*(Raw!D104)</f>
        <v>0.20693434701295271</v>
      </c>
      <c r="FP103" s="68">
        <f>(10^($FM$2*Raw!CB104))*(Raw!E104)</f>
        <v>6.044759632156211E-2</v>
      </c>
      <c r="FR103" s="68" t="str">
        <f t="shared" si="165"/>
        <v xml:space="preserve"> </v>
      </c>
      <c r="FS103" s="74">
        <f>(Raw!C104)/((Raw!CC104*1000)^(1/3))</f>
        <v>640.33101377589151</v>
      </c>
      <c r="FT103" s="68">
        <f>(10^($FR$2*Raw!CB104))*(Raw!F104)</f>
        <v>0.32646489037064091</v>
      </c>
      <c r="FU103" s="68">
        <f>(10^($FR$2*Raw!CB104))*(Raw!G104)</f>
        <v>0.12072423793721916</v>
      </c>
      <c r="FW103" s="68" t="str">
        <f t="shared" si="166"/>
        <v xml:space="preserve"> </v>
      </c>
      <c r="FX103" s="74">
        <f>(Raw!C104)/((Raw!CC104*1000)^(1/3))</f>
        <v>640.33101377589151</v>
      </c>
      <c r="FY103" s="74">
        <f>(10^($FW$2*Raw!CB104))*(Raw!BJ104)</f>
        <v>0.44950684394520085</v>
      </c>
      <c r="FZ103" s="74">
        <f>(10^($FW$2*Raw!CB104))*(Raw!BK104)</f>
        <v>0.68233439768470672</v>
      </c>
      <c r="GB103" s="68" t="str">
        <f t="shared" si="167"/>
        <v xml:space="preserve"> </v>
      </c>
      <c r="GC103" s="74">
        <f>IF(  ( (10^($FR$2*Raw!CB104))*(Raw!BM104) )/( (10^($FR$2*Raw!CB104))*(Raw!BL104))&lt;0.9,(Raw!C104)/((Raw!CC104*1000)^(1/3)) )</f>
        <v>640.33101377589151</v>
      </c>
      <c r="GD103" s="74">
        <f>IF(  ( (10^($FR$2*Raw!CB104))*(Raw!BM104) )/( (10^($FR$2*Raw!CB104))*(Raw!BL104))&lt;0.9, (10^($GB$2*Raw!CB104))*(Raw!BL104) )</f>
        <v>10.443378335799826</v>
      </c>
      <c r="GE103" s="74">
        <f>IF( ( (10^($FR$2*Raw!CB104))*(Raw!BM104) )/( (10^($FR$2*Raw!CB104))*(Raw!BL104))&lt;0.9, (10^($FR$2*Raw!CB104))*(Raw!BM104) )</f>
        <v>6.1839212823100702</v>
      </c>
      <c r="GG103" s="68" t="str">
        <f t="shared" si="168"/>
        <v xml:space="preserve"> </v>
      </c>
      <c r="GH103" s="74">
        <f>IF( ( (10^($GG$2*Raw!CB104))*(Raw!BO104) )/( (10^($GG$2*Raw!CB104))*(Raw!BN104))&lt;0.5,(Raw!C104)/((Raw!CC104*1000)^(1/3)))</f>
        <v>640.33101377589151</v>
      </c>
      <c r="GI103" s="74">
        <f>IF( ( (10^($GG$2*Raw!CB104))*(Raw!BO104) )/( (10^($GG$2*Raw!CB104))*(Raw!BN104))&lt;0.5,(10^($GG$2*Raw!CB104))*(Raw!BN104))</f>
        <v>2.0283092773926286</v>
      </c>
      <c r="GJ103" s="74">
        <f>IF( ( (10^($GG$2*Raw!CB104))*(Raw!BO104) )/( (10^($GG$2*Raw!CB104))*(Raw!BN104))&lt;0.5,(10^($GG$2*Raw!CB104))*(Raw!BO104))</f>
        <v>7.1870552089045178E-2</v>
      </c>
      <c r="GL103">
        <f>(Raw!C104)/((Raw!CC104*1000)^(1/3))</f>
        <v>640.33101377589151</v>
      </c>
      <c r="GM103" s="75">
        <f>Raw!U104</f>
        <v>0.20751953125</v>
      </c>
      <c r="GN103" s="75">
        <f>(LOG(Raw!CC104)+5)/25</f>
        <v>0.1914131934004307</v>
      </c>
      <c r="GO103">
        <f>(Raw!C104)/((Raw!CC104*1000)^(1/3))</f>
        <v>640.33101377589151</v>
      </c>
      <c r="GP103" s="75">
        <f>Raw!W104</f>
        <v>0.2197265625</v>
      </c>
      <c r="GR103">
        <f>(Raw!C104)/((Raw!CC104*1000)^(1/3))</f>
        <v>640.33101377589151</v>
      </c>
      <c r="GS103" s="75">
        <f>Raw!AE104</f>
        <v>0.234375</v>
      </c>
      <c r="GU103">
        <f>(Raw!C104)/((Raw!CC104*1000)^(1/3))</f>
        <v>640.33101377589151</v>
      </c>
      <c r="GV103" s="75">
        <f>Raw!AG104</f>
        <v>0.3515625</v>
      </c>
      <c r="GX103">
        <f>(Raw!C104)/((Raw!CC104*1000)^(1/3))</f>
        <v>640.33101377589151</v>
      </c>
      <c r="GY103">
        <f>Raw!BQ104</f>
        <v>2.2000000000000002</v>
      </c>
      <c r="HA103">
        <f>Raw!C104</f>
        <v>5430.6</v>
      </c>
      <c r="HB103" s="75">
        <f>Raw!U104</f>
        <v>0.20751953125</v>
      </c>
      <c r="HC103" s="4"/>
      <c r="HD103">
        <f>Raw!C104</f>
        <v>5430.6</v>
      </c>
      <c r="HE103" s="75">
        <f>Raw!W104</f>
        <v>0.2197265625</v>
      </c>
      <c r="HG103">
        <f>Raw!C104</f>
        <v>5430.6</v>
      </c>
      <c r="HH103" s="75">
        <f>Raw!AE104</f>
        <v>0.234375</v>
      </c>
      <c r="HJ103">
        <f>Raw!C104</f>
        <v>5430.6</v>
      </c>
      <c r="HK103" s="75">
        <f>Raw!AG104</f>
        <v>0.3515625</v>
      </c>
      <c r="HM103">
        <f>Raw!C104</f>
        <v>5430.6</v>
      </c>
      <c r="HN103">
        <f>Raw!BQ104</f>
        <v>2.2000000000000002</v>
      </c>
      <c r="HP103">
        <f>Raw!CC104*1000</f>
        <v>610</v>
      </c>
      <c r="HQ103">
        <f>Raw!N104</f>
        <v>4.9978551000435996</v>
      </c>
      <c r="HR103">
        <f>MIN(ABS(Raw!CB104)/100,0.3)</f>
        <v>0.20485299999999998</v>
      </c>
      <c r="HS103" t="str">
        <f>IF( Raw!CB104&gt;0,"@rgb(255,0,0)","@rgb(0,128,255)" )</f>
        <v>@rgb(255,0,0)</v>
      </c>
      <c r="HU103" t="str">
        <f t="shared" si="169"/>
        <v xml:space="preserve"> </v>
      </c>
      <c r="HV103" t="b">
        <f>IF(Raw!CC104&gt;7,(Raw!C104)/((Raw!CC104*1000)^(1/3)))</f>
        <v>0</v>
      </c>
      <c r="HW103" t="b">
        <f>IF(Raw!CC104&gt;7,(10^($FM$2*Raw!CB104))*(Raw!D104))</f>
        <v>0</v>
      </c>
      <c r="HX103" t="b">
        <f>IF(Raw!CC104&gt;7,(10^($HU$2*Raw!CB104))*(Raw!E104))</f>
        <v>0</v>
      </c>
      <c r="IA103" t="b">
        <f>IF(Raw!CC104&gt;7,(Raw!C104)/((Raw!CC104*1000)^(1/3)))</f>
        <v>0</v>
      </c>
      <c r="IB103" t="b">
        <f>IF(Raw!CC104&gt;7,(10^($HZ$2*Raw!CB104))*(Raw!F104))</f>
        <v>0</v>
      </c>
      <c r="IC103" t="b">
        <f>IF(Raw!CC104&gt;7,(10^($HZ$2*Raw!CB104))*(Raw!G104))</f>
        <v>0</v>
      </c>
      <c r="IF103" t="b">
        <f>IF(Raw!CC104&gt;7,(Raw!C104)/((Raw!CC104*1000)^(1/3)))</f>
        <v>0</v>
      </c>
      <c r="IG103" t="b">
        <f>IF(Raw!CC104&gt;7,(10^($IE$2*Raw!CB104))*(Raw!BJ104))</f>
        <v>0</v>
      </c>
      <c r="IH103" t="b">
        <f>IF(Raw!CC104&gt;7,(10^($IE$2*Raw!CB104))*(Raw!BK104))</f>
        <v>0</v>
      </c>
      <c r="IJ103" t="str">
        <f t="shared" si="170"/>
        <v xml:space="preserve"> </v>
      </c>
      <c r="IK103" t="b">
        <f>IF(Raw!CC104&gt;7,(Raw!C104)/((Raw!CC104*1000)^(1/3)))</f>
        <v>0</v>
      </c>
      <c r="IL103" t="b">
        <f>IF(Raw!CC104&gt;7,(10^($IJ$2*Raw!CB104))*(Raw!BL104))</f>
        <v>0</v>
      </c>
      <c r="IM103" t="b">
        <f>IF(Raw!CC104&gt;7,(10^($IJ$2*Raw!CB104))*(Raw!BM104))</f>
        <v>0</v>
      </c>
      <c r="IO103" t="str">
        <f t="shared" si="171"/>
        <v xml:space="preserve"> </v>
      </c>
      <c r="IP103" t="b">
        <f>IF(Raw!CC104&gt;7,(Raw!C104)/((Raw!CC104*1000)^(1/3)))</f>
        <v>0</v>
      </c>
      <c r="IQ103" t="b">
        <f>IF(Raw!CC104&gt;7,(10^($IO$2*Raw!CB104))*(Raw!BN104))</f>
        <v>0</v>
      </c>
      <c r="IR103" t="b">
        <f>IF(Raw!CC104&gt;7,(10^($IO$2*Raw!CB104))*(Raw!BO104))</f>
        <v>0</v>
      </c>
      <c r="IT103" s="68" t="str">
        <f t="shared" si="172"/>
        <v xml:space="preserve"> </v>
      </c>
      <c r="IU103" s="68">
        <f>IF(Raw!CC104&lt;3.5,(Raw!C104)/((Raw!CC104*1000)^(1/3)))</f>
        <v>640.33101377589151</v>
      </c>
      <c r="IV103" s="68">
        <f>IF(Raw!CC104&lt;3.5,(10^($IT$2*Raw!CB104))*(Raw!D104))</f>
        <v>0.20919157992217999</v>
      </c>
      <c r="IW103" s="68">
        <f>IF(Raw!CC104&lt;3.5,(10^($IT$2*Raw!CB104))*(Raw!E104))</f>
        <v>6.1106956672660202E-2</v>
      </c>
      <c r="IY103" s="68" t="str">
        <f t="shared" si="173"/>
        <v xml:space="preserve"> </v>
      </c>
      <c r="IZ103" s="74">
        <f>IF(Raw!CC104&lt;3.5,(Raw!C104)/((Raw!CC104*1000)^(1/3)))</f>
        <v>640.33101377589151</v>
      </c>
      <c r="JA103" s="68">
        <f>IF(Raw!CC104&lt;3.5,(10^($IY$2*Raw!CB104))*(Raw!F104))</f>
        <v>0.33080522914817451</v>
      </c>
      <c r="JB103" s="68">
        <f>IF(Raw!CC104&lt;3.5,(10^($IY$2*Raw!CB104))*(Raw!G104))</f>
        <v>0.12232926226529382</v>
      </c>
      <c r="JD103" s="68" t="str">
        <f t="shared" si="174"/>
        <v xml:space="preserve"> </v>
      </c>
      <c r="JE103" s="74">
        <f>IF(Raw!CC104&lt;3.5,(Raw!C104)/((Raw!CC104*1000)^(1/3)))</f>
        <v>640.33101377589151</v>
      </c>
      <c r="JF103" s="74">
        <f>IF(Raw!CC104&lt;3.5,(10^($JD$2*Raw!CB104))*(Raw!BJ104))</f>
        <v>0.43408740643581234</v>
      </c>
      <c r="JG103" s="74">
        <f>IF(Raw!CC104&lt;3.5,(10^($JD$2*Raw!CB104))*(Raw!BK104))</f>
        <v>0.6589282744024364</v>
      </c>
      <c r="JI103" s="68" t="str">
        <f t="shared" si="175"/>
        <v xml:space="preserve"> </v>
      </c>
      <c r="JJ103" s="74">
        <f>IF( AND( Raw!CC104&lt;3.5, ( (10^($JI$2*Raw!CB104))*(Raw!BM104) )/( (10^($JI$2*Raw!CB104))*(Raw!BL104))&lt;0.9 ),(Raw!C104)/((Raw!CC104*1000)^(1/3)) )</f>
        <v>640.33101377589151</v>
      </c>
      <c r="JK103" s="74">
        <f>IF( AND( Raw!CC104&lt;3.5, ( (10^($JI$2*Raw!CB104))*(Raw!BM104) )/( (10^($JI$2*Raw!CB104))*(Raw!BL104))&lt;0.9 ), (10^($JI$2*Raw!CB104))*(Raw!BL104) )</f>
        <v>11.695148256454956</v>
      </c>
      <c r="JL103" s="74">
        <f>IF( AND( Raw!CC104&lt;3.5, ( (10^($JI$2*Raw!CB104))*(Raw!BM104) )/( (10^($JI$2*Raw!CB104))*(Raw!BL104))&lt;0.9 ), (10^($JI$2*Raw!CB104))*(Raw!BM104) )</f>
        <v>8.1068021617387629</v>
      </c>
      <c r="JN103" s="68" t="str">
        <f t="shared" si="176"/>
        <v xml:space="preserve"> </v>
      </c>
      <c r="JO103" s="74">
        <f>IF( AND( Raw!CC104&lt;3.5, ( (10^($JN$2*Raw!CB104))*(Raw!BO104) )/( (10^($JN$2*Raw!CB104))*(Raw!BN104))&lt;0.5 ),(Raw!C104)/((Raw!CC104*1000)^(1/3)))</f>
        <v>640.33101377589151</v>
      </c>
      <c r="JP103" s="74">
        <f>IF( AND( Raw!CC104&lt;3.5, ( (10^($JN$2*Raw!CB104))*(Raw!BO104) )/( (10^($JN$2*Raw!CB104))*(Raw!BN104))&lt;0.5 ),(10^($JN$2*Raw!CB104))*(Raw!BN104))</f>
        <v>2.7173340893188644</v>
      </c>
      <c r="JQ103" s="74">
        <f>IF( AND( Raw!CC104&lt;3.5, ( (10^($JN$2*Raw!CB104))*(Raw!BO104) )/( (10^($JN$2*Raw!CB104))*(Raw!BN104))&lt;0.5 ),(10^($JN$2*Raw!CB104))*(Raw!BO104))</f>
        <v>9.6285267432578647E-2</v>
      </c>
      <c r="KQ103">
        <f>Raw!CC104*1000</f>
        <v>610</v>
      </c>
      <c r="KR103">
        <f>Raw!N104</f>
        <v>4.9978551000435996</v>
      </c>
      <c r="KS103">
        <f>(1/ABS(Raw!BL104))*2</f>
        <v>0.15495656730067225</v>
      </c>
      <c r="KU103">
        <f>Raw!CC104*1000</f>
        <v>610</v>
      </c>
      <c r="KV103">
        <f>Raw!N104</f>
        <v>4.9978551000435996</v>
      </c>
      <c r="KW103">
        <f>MIN(1/ABS(Raw!BN104)/2,0.8)</f>
        <v>0.1767724016080241</v>
      </c>
      <c r="KY103">
        <f>Raw!CC104*1000</f>
        <v>610</v>
      </c>
      <c r="KZ103">
        <f>Raw!CP104</f>
        <v>5.3612767685265998</v>
      </c>
      <c r="LA103">
        <f t="shared" si="156"/>
        <v>4.9978551000435996</v>
      </c>
      <c r="PR103" s="76"/>
      <c r="QD103" s="76"/>
      <c r="QP103" s="76"/>
      <c r="RB103" s="76"/>
      <c r="RN103" s="76"/>
      <c r="RZ103" s="76"/>
      <c r="SL103" s="76"/>
      <c r="SX103" s="76"/>
      <c r="TJ103" s="76"/>
      <c r="TV103" s="76"/>
      <c r="UF103">
        <f>IF(Raw!CC104&lt;3.5,Raw!C104)</f>
        <v>5430.6</v>
      </c>
      <c r="UK103" t="b">
        <f>IF(Raw!CC104&gt;7,Raw!C104)</f>
        <v>0</v>
      </c>
      <c r="UP103">
        <f>Raw!C104</f>
        <v>5430.6</v>
      </c>
      <c r="UU103" t="str">
        <f t="shared" si="178"/>
        <v xml:space="preserve"> </v>
      </c>
      <c r="UV103" t="b">
        <f>IF(AND(Raw!BL104&lt;$UU$3,Raw!BL104&gt;$UU$4),(Raw!C104)/((Raw!CC104*1000)^(1/3)))</f>
        <v>0</v>
      </c>
      <c r="UW103" t="b">
        <f>IF(AND(Raw!BL104&lt;$UU$3,Raw!BL104&gt;$UU$4),(10^($UU$2*Raw!CB104))*(Raw!D104))</f>
        <v>0</v>
      </c>
      <c r="UX103" t="b">
        <f>IF(AND(Raw!BL104&lt;$UU$3,Raw!BL104&gt;$UU$4),(10^($FM$2*Raw!CB104))*(Raw!E104))</f>
        <v>0</v>
      </c>
      <c r="UZ103">
        <f>Raw!C104</f>
        <v>5430.6</v>
      </c>
      <c r="VA103">
        <f>((LOG10(Raw!CC105))+ABS(LOG10(MIN(Raw!CC$3:$CC302)))+0.3)/5</f>
        <v>0.3568599678693572</v>
      </c>
      <c r="VB103">
        <f>Raw!BQ104</f>
        <v>2.2000000000000002</v>
      </c>
      <c r="VE103">
        <f>(Raw!C104)/((Raw!CC104)^(1/2))</f>
        <v>6953.1708016358498</v>
      </c>
      <c r="VF103">
        <f>((LOG10(Raw!CC105))+ABS(LOG10(MIN(Raw!CC$3:$CC302)))+0.3)/5</f>
        <v>0.3568599678693572</v>
      </c>
      <c r="VG103">
        <f>Raw!BQ104</f>
        <v>2.2000000000000002</v>
      </c>
      <c r="VK103">
        <f>(Raw!C104)/((Raw!CC104)^(1/2))</f>
        <v>6953.1708016358498</v>
      </c>
      <c r="VL103">
        <f>Raw!BZ104</f>
        <v>372.244897961616</v>
      </c>
      <c r="VM103">
        <f>MIN(Raw!BL105/150,0.6)</f>
        <v>6.6233609980919192E-2</v>
      </c>
      <c r="VO103">
        <f>(Raw!C104)/((Raw!CC104)^(1/2))</f>
        <v>6953.1708016358498</v>
      </c>
      <c r="VP103">
        <f>Raw!BZ104</f>
        <v>372.244897961616</v>
      </c>
      <c r="VQ103">
        <f>MIN(Raw!BN105/50,0.6)</f>
        <v>3.6496935180035404E-2</v>
      </c>
      <c r="VS103">
        <f>(Raw!C104)/((Raw!CC104)^(1/2))</f>
        <v>6953.1708016358498</v>
      </c>
      <c r="VT103">
        <f>Raw!BZ104</f>
        <v>372.244897961616</v>
      </c>
      <c r="VU103">
        <f>(LOG10(Raw!AS105)-LOG10(MIN(Raw!AS$3:AS$200)) + 0.1)/10</f>
        <v>0.37671020720507636</v>
      </c>
      <c r="VW103">
        <f>Raw!CB104</f>
        <v>20.485299999999999</v>
      </c>
      <c r="VX103">
        <f>IF(ABS((Raw!BR104)-(Raw!CJ104))=343.0818,16.89,ABS((Raw!BR104)-(Raw!CJ104)))</f>
        <v>15.806895706465014</v>
      </c>
      <c r="VY103">
        <f>(LOG10(Raw!C105)-LOG10(MIN(Raw!C$3:C$200)))/2</f>
        <v>0.5761612311474702</v>
      </c>
      <c r="WQ103">
        <f>Raw!BP104</f>
        <v>0.08</v>
      </c>
      <c r="WR103">
        <f>Raw!BZ104</f>
        <v>372.244897961616</v>
      </c>
      <c r="WT103">
        <f>Raw!N104</f>
        <v>4.9978551000435996</v>
      </c>
      <c r="WU103">
        <f>Raw!CP104</f>
        <v>5.3612767685265998</v>
      </c>
      <c r="WV103">
        <f t="shared" si="158"/>
        <v>0.36342166848300028</v>
      </c>
      <c r="WX103">
        <f>Raw!C104</f>
        <v>5430.6</v>
      </c>
      <c r="WY103">
        <f>Raw!BP104</f>
        <v>0.08</v>
      </c>
      <c r="WZ103">
        <f>((LOG10(Raw!CC105))+ABS(LOG10(MIN(Raw!CC$3:$CC302)))+0.3)/5</f>
        <v>0.3568599678693572</v>
      </c>
      <c r="XG103">
        <f>(Raw!C104)/((Raw!CC104)^(1/2))</f>
        <v>6953.1708016358498</v>
      </c>
      <c r="XH103">
        <f>Raw!BP104</f>
        <v>0.08</v>
      </c>
      <c r="XR103">
        <f>Raw!CB104</f>
        <v>20.485299999999999</v>
      </c>
      <c r="XS103">
        <f>IF(ABS((Raw!BR104)-(Raw!CJ104))=343.0818,16.89,(Raw!BR104)-(Raw!CJ104))</f>
        <v>15.806895706465014</v>
      </c>
      <c r="XT103">
        <f>(LOG10(Raw!C105)-LOG10(MIN(Raw!C$3:C$200)))/2</f>
        <v>0.5761612311474702</v>
      </c>
      <c r="XW103">
        <f t="shared" si="177"/>
        <v>20200</v>
      </c>
      <c r="XX103">
        <f t="shared" si="161"/>
        <v>1.1750393170764675</v>
      </c>
      <c r="YC103">
        <v>5430.6</v>
      </c>
      <c r="YD103">
        <f>Raw!CC104</f>
        <v>0.61</v>
      </c>
      <c r="YE103">
        <f>((LOG10(Raw!CC105))+ABS(LOG10(MIN(Raw!CC$3:$CC302)))+0.3)/5</f>
        <v>0.3568599678693572</v>
      </c>
      <c r="YF103">
        <v>131234.390037687</v>
      </c>
      <c r="YG103">
        <v>2139.4530157114</v>
      </c>
      <c r="YH103">
        <v>59.313355778724898</v>
      </c>
      <c r="YI103">
        <v>2.26155298207077</v>
      </c>
      <c r="YJ103">
        <v>9.0301029918093897E-2</v>
      </c>
      <c r="YT103">
        <v>5430.6</v>
      </c>
      <c r="YU103">
        <v>0.61</v>
      </c>
      <c r="YV103" s="79">
        <v>5.5971833495200101E-8</v>
      </c>
    </row>
    <row r="104" spans="1:672">
      <c r="A104" s="37">
        <f>Raw!CC105*1000</f>
        <v>610</v>
      </c>
      <c r="B104" s="37">
        <f>Raw!N105</f>
        <v>4.4776652565258503</v>
      </c>
      <c r="C104" s="37">
        <f>Raw!O105</f>
        <v>4.9799478896666499E-2</v>
      </c>
      <c r="E104" s="37">
        <f>(Raw!C105)/((Raw!CC105*1000)^(1/2))</f>
        <v>185.54809941554592</v>
      </c>
      <c r="F104" s="37">
        <f>Raw!N105</f>
        <v>4.4776652565258503</v>
      </c>
      <c r="G104" s="37">
        <f>Raw!O105</f>
        <v>4.9799478896666499E-2</v>
      </c>
      <c r="I104" s="37">
        <f>(Raw!C105)/((Raw!CC105*1000)^(1/3))</f>
        <v>540.3537246033178</v>
      </c>
      <c r="J104" s="37">
        <f>Raw!N105</f>
        <v>4.4776652565258503</v>
      </c>
      <c r="K104" s="37">
        <f>Raw!O105</f>
        <v>4.9799478896666499E-2</v>
      </c>
      <c r="M104" s="39">
        <f>Raw!CC105*1000</f>
        <v>610</v>
      </c>
      <c r="N104" s="39">
        <f>1/(Raw!R105)</f>
        <v>4.4281081081081082</v>
      </c>
      <c r="O104" s="39">
        <f>IF(1/(Raw!R105-Raw!S105)-1/(Raw!R105+Raw!S105)&gt;0,1/(Raw!R105-Raw!S105)-1/(Raw!R105+Raw!S105),2)</f>
        <v>0.10057767845676846</v>
      </c>
      <c r="Q104" s="39">
        <f>(Raw!C105)/((Raw!CC105*1000)^(1/2))</f>
        <v>185.54809941554592</v>
      </c>
      <c r="R104" s="39">
        <f>1/(Raw!R105)</f>
        <v>4.4281081081081082</v>
      </c>
      <c r="S104" s="39">
        <f>IF(1/(Raw!R105-Raw!S105)-1/(Raw!R105+Raw!S105)&gt;0,1/(Raw!R105-Raw!S105)-1/(Raw!R105+Raw!S105),2)</f>
        <v>0.10057767845676846</v>
      </c>
      <c r="U104" s="39">
        <f>(Raw!C105)/((Raw!CC105*1000)^(1/3))</f>
        <v>540.3537246033178</v>
      </c>
      <c r="V104" s="39">
        <f>1/(Raw!R105)</f>
        <v>4.4281081081081082</v>
      </c>
      <c r="W104" s="39">
        <f>IF(1/(Raw!R105-Raw!S105)-1/(Raw!R105+Raw!S105)&gt;0,1/(Raw!R105-Raw!S105)-1/(Raw!R105+Raw!S105),2)</f>
        <v>0.10057767845676846</v>
      </c>
      <c r="Y104" s="41">
        <f>Raw!CC105*1000</f>
        <v>610</v>
      </c>
      <c r="Z104" s="41">
        <f>1/(Raw!AB105)</f>
        <v>4.6545454545454543</v>
      </c>
      <c r="AA104" s="41">
        <f>IF(1/(Raw!AB105-Raw!AC105)-1/(Raw!AB105+Raw!AC105)&gt;0,1/(Raw!AB105-Raw!AC105)-1/(Raw!AB105+Raw!AC105),5)</f>
        <v>1.2452655207707011</v>
      </c>
      <c r="AC104" s="41">
        <f>(Raw!C105)/((Raw!CC105*1000)^(1/2))</f>
        <v>185.54809941554592</v>
      </c>
      <c r="AD104" s="41">
        <f>1/(Raw!AB105)</f>
        <v>4.6545454545454543</v>
      </c>
      <c r="AE104" s="41">
        <f>IF(1/(Raw!AB105-Raw!AC105)-1/(Raw!AB105+Raw!AC105)&gt;0,1/(Raw!AB105-Raw!AC105)-1/(Raw!AB105+Raw!AC105),5)</f>
        <v>1.2452655207707011</v>
      </c>
      <c r="AG104" s="41">
        <f>(Raw!C105)/((Raw!CC105*1000)^(1/3))</f>
        <v>540.3537246033178</v>
      </c>
      <c r="AH104" s="41">
        <f>1/(Raw!AB105)</f>
        <v>4.6545454545454543</v>
      </c>
      <c r="AI104" s="41">
        <f>IF(1/(Raw!AB105-Raw!AC105)-1/(Raw!AB105+Raw!AC105)&gt;0,1/(Raw!AB105-Raw!AC105)-1/(Raw!AB105+Raw!AC105),5)</f>
        <v>1.2452655207707011</v>
      </c>
      <c r="AK104" s="43">
        <f>Raw!CC105*1000</f>
        <v>610</v>
      </c>
      <c r="AL104" s="43">
        <f>Raw!BL105</f>
        <v>9.9350414971378793</v>
      </c>
      <c r="AM104" s="43">
        <f>Raw!BM105</f>
        <v>5.95521369202672</v>
      </c>
      <c r="AO104" s="43">
        <f>(Raw!C105)/((Raw!CC105*1000)^(1/2))</f>
        <v>185.54809941554592</v>
      </c>
      <c r="AP104" s="43">
        <f>Raw!BL105</f>
        <v>9.9350414971378793</v>
      </c>
      <c r="AQ104" s="43">
        <f>Raw!BM105</f>
        <v>5.95521369202672</v>
      </c>
      <c r="AS104" s="43">
        <f>(Raw!C105)/((Raw!CC105*1000)^(1/3))</f>
        <v>540.3537246033178</v>
      </c>
      <c r="AT104" s="43">
        <f>Raw!BL105</f>
        <v>9.9350414971378793</v>
      </c>
      <c r="AU104" s="43">
        <f>Raw!BM105</f>
        <v>5.95521369202672</v>
      </c>
      <c r="AW104" s="21">
        <f>Raw!CC105*1000</f>
        <v>610</v>
      </c>
      <c r="AX104" s="21">
        <f>Raw!BN105</f>
        <v>1.8248467590017701</v>
      </c>
      <c r="AY104" s="21">
        <f>Raw!BO105</f>
        <v>8.6696613694956098E-2</v>
      </c>
      <c r="BA104" s="21">
        <f>(Raw!C105)/((Raw!CC105*1000)^(1/2))</f>
        <v>185.54809941554592</v>
      </c>
      <c r="BB104" s="21">
        <f>Raw!BN105</f>
        <v>1.8248467590017701</v>
      </c>
      <c r="BC104" s="21">
        <f>Raw!BO105</f>
        <v>8.6696613694956098E-2</v>
      </c>
      <c r="BE104" s="21">
        <f>(Raw!C105)/((Raw!CC105*1000)^(1/3))</f>
        <v>540.3537246033178</v>
      </c>
      <c r="BF104" s="21">
        <f>Raw!BN105</f>
        <v>1.8248467590017701</v>
      </c>
      <c r="BG104" s="21">
        <f>Raw!BO105</f>
        <v>8.6696613694956098E-2</v>
      </c>
      <c r="BI104" s="46">
        <f>Raw!C105</f>
        <v>4582.7</v>
      </c>
      <c r="BJ104" s="46">
        <f>(Raw!C105)/(Raw!CG105)</f>
        <v>0.30457929017679114</v>
      </c>
      <c r="BK104" s="46"/>
      <c r="BM104" s="47">
        <f>Raw!CC105*1000</f>
        <v>610</v>
      </c>
      <c r="BN104" s="47">
        <f>(Raw!C105)/(Raw!CG105)</f>
        <v>0.30457929017679114</v>
      </c>
      <c r="BO104" s="47"/>
      <c r="BQ104" s="46">
        <f>(Raw!C105)/((Raw!CC105*1000)^(1/2))</f>
        <v>185.54809941554592</v>
      </c>
      <c r="BR104" s="47">
        <f>(Raw!C105)/(Raw!CG105)</f>
        <v>0.30457929017679114</v>
      </c>
      <c r="BS104" s="47"/>
      <c r="BU104" s="49">
        <f>(Raw!C105)/((Raw!CC105*1000)^(1/3))</f>
        <v>540.3537246033178</v>
      </c>
      <c r="BV104" s="49">
        <f>(Raw!C105)/(Raw!CG105)</f>
        <v>0.30457929017679114</v>
      </c>
      <c r="BW104" s="49"/>
      <c r="BY104" s="51">
        <f>Raw!C105</f>
        <v>4582.7</v>
      </c>
      <c r="BZ104" s="51">
        <f>Raw!BS105</f>
        <v>0.36499999999999999</v>
      </c>
      <c r="CA104" s="51"/>
      <c r="CG104" s="55"/>
      <c r="CH104" s="55" t="e">
        <f t="shared" si="137"/>
        <v>#N/A</v>
      </c>
      <c r="CI104" s="55" t="e">
        <f>CI3</f>
        <v>#N/A</v>
      </c>
      <c r="CK104" s="55"/>
      <c r="CL104" s="55" t="e">
        <f t="shared" si="138"/>
        <v>#N/A</v>
      </c>
      <c r="CM104" s="55" t="e">
        <f>CM3</f>
        <v>#N/A</v>
      </c>
      <c r="CO104" s="57"/>
      <c r="CP104" s="57" t="e">
        <f t="shared" si="139"/>
        <v>#N/A</v>
      </c>
      <c r="CQ104" s="57" t="e">
        <f>CQ3</f>
        <v>#N/A</v>
      </c>
      <c r="CS104" s="57"/>
      <c r="CT104" s="57" t="e">
        <f t="shared" si="140"/>
        <v>#N/A</v>
      </c>
      <c r="CU104" s="57" t="e">
        <f>CU3</f>
        <v>#N/A</v>
      </c>
      <c r="CW104" s="57"/>
      <c r="CX104" s="57" t="e">
        <f t="shared" si="141"/>
        <v>#N/A</v>
      </c>
      <c r="CY104" s="57" t="e">
        <f>CY3</f>
        <v>#N/A</v>
      </c>
      <c r="DA104" s="57"/>
      <c r="DB104" s="57" t="e">
        <f t="shared" si="142"/>
        <v>#N/A</v>
      </c>
      <c r="DC104" s="57" t="e">
        <f>DC3</f>
        <v>#N/A</v>
      </c>
      <c r="DE104" s="57"/>
      <c r="DF104" s="57" t="e">
        <f t="shared" si="143"/>
        <v>#N/A</v>
      </c>
      <c r="DG104" s="57" t="e">
        <f>DG3</f>
        <v>#N/A</v>
      </c>
      <c r="DI104" s="59">
        <f t="shared" si="162"/>
        <v>15310</v>
      </c>
      <c r="DJ104" s="59">
        <f t="shared" si="145"/>
        <v>10.892042815309438</v>
      </c>
      <c r="DL104" s="25">
        <f t="shared" si="163"/>
        <v>15310</v>
      </c>
      <c r="DM104" s="25">
        <f t="shared" si="146"/>
        <v>12.175701951002997</v>
      </c>
      <c r="DO104" s="39">
        <f t="shared" si="147"/>
        <v>610</v>
      </c>
      <c r="DP104" s="39">
        <f t="shared" si="148"/>
        <v>4.4281081081081082</v>
      </c>
      <c r="DQ104" s="39">
        <f t="shared" si="149"/>
        <v>0.10057767845676846</v>
      </c>
      <c r="DS104" s="39">
        <f t="shared" si="150"/>
        <v>185.54809941554592</v>
      </c>
      <c r="DT104" s="39">
        <f t="shared" si="151"/>
        <v>4.4281081081081082</v>
      </c>
      <c r="DU104" s="39">
        <f t="shared" si="152"/>
        <v>0.10057767845676846</v>
      </c>
      <c r="DW104" s="39">
        <f t="shared" si="153"/>
        <v>540.3537246033178</v>
      </c>
      <c r="DX104" s="39">
        <f t="shared" si="154"/>
        <v>4.4281081081081082</v>
      </c>
      <c r="DY104" s="39">
        <f t="shared" si="155"/>
        <v>0.10057767845676846</v>
      </c>
      <c r="EA104" s="61">
        <f>Raw!N105</f>
        <v>4.4776652565258503</v>
      </c>
      <c r="EB104" s="61">
        <f>Raw!O105</f>
        <v>4.9799478896666499E-2</v>
      </c>
      <c r="EC104" s="61">
        <f>1/Raw!R105</f>
        <v>4.4281081081081082</v>
      </c>
      <c r="ED104" s="61">
        <f>1/(Raw!R105-Raw!S105)-1/(Raw!R105+Raw!S105)</f>
        <v>0.10057767845676846</v>
      </c>
      <c r="EF104" s="62">
        <f>Raw!N105</f>
        <v>4.4776652565258503</v>
      </c>
      <c r="EG104" s="61">
        <f>Raw!O105</f>
        <v>4.9799478896666499E-2</v>
      </c>
      <c r="EH104" s="61">
        <f>1/Raw!AB105</f>
        <v>4.6545454545454543</v>
      </c>
      <c r="EI104" s="61">
        <f>1/(Raw!AB105-Raw!AC105)-1/(Raw!AB105+Raw!AC105)</f>
        <v>1.2452655207707011</v>
      </c>
      <c r="EK104" s="37">
        <f>Raw!CB105</f>
        <v>16.8123</v>
      </c>
      <c r="EL104" s="72">
        <f>(Raw!C105)/(Raw!CG105)</f>
        <v>0.30457929017679114</v>
      </c>
      <c r="EN104" s="37">
        <f>Raw!BS105</f>
        <v>0.36499999999999999</v>
      </c>
      <c r="EO104" s="72">
        <f>(Raw!C105)/(Raw!CG105)</f>
        <v>0.30457929017679114</v>
      </c>
      <c r="EQ104" s="64">
        <f>(Raw!C105)/((Raw!CC105*1000)^(1/3))</f>
        <v>540.3537246033178</v>
      </c>
      <c r="ER104" s="64">
        <f>Raw!BZ105</f>
        <v>427.68007135391201</v>
      </c>
      <c r="ET104" s="64">
        <f>Raw!BN105</f>
        <v>1.8248467590017701</v>
      </c>
      <c r="EU104" s="64">
        <f>Raw!BZ105</f>
        <v>427.68007135391201</v>
      </c>
      <c r="EW104" s="66">
        <f>Raw!AI105</f>
        <v>4.7245885668354602E-2</v>
      </c>
      <c r="EX104" s="66">
        <f>Raw!BZ105</f>
        <v>427.68007135391201</v>
      </c>
      <c r="EZ104" s="73">
        <f>Raw!AI105</f>
        <v>4.7245885668354602E-2</v>
      </c>
      <c r="FA104" s="66">
        <f>Raw!F105</f>
        <v>0.216144176031563</v>
      </c>
      <c r="FB104" s="66">
        <f>Raw!G105</f>
        <v>3.72536706410223E-2</v>
      </c>
      <c r="FD104" s="66">
        <f>(Raw!C105)/((Raw!CC105*1000)^(1/3))</f>
        <v>540.3537246033178</v>
      </c>
      <c r="FE104" s="66">
        <f>(Raw!BZ105)*(Raw!AI105)</f>
        <v>20.206123753820666</v>
      </c>
      <c r="FG104" s="59">
        <f>Raw!CJ105</f>
        <v>231.5213</v>
      </c>
      <c r="FH104" s="59">
        <f>Raw!BR105</f>
        <v>240.90199999999999</v>
      </c>
      <c r="FJ104" s="25">
        <f>Raw!CB105</f>
        <v>16.8123</v>
      </c>
      <c r="FK104" s="25">
        <f>(Raw!BR105)-(Raw!CJ105)</f>
        <v>9.3806999999999903</v>
      </c>
      <c r="FM104" s="68" t="str">
        <f t="shared" si="164"/>
        <v xml:space="preserve"> </v>
      </c>
      <c r="FN104" s="68">
        <f>(Raw!C105)/((Raw!CC105*1000)^(1/3))</f>
        <v>540.3537246033178</v>
      </c>
      <c r="FO104" s="68">
        <f>(10^($FM$2*Raw!CB105))*(Raw!D105)</f>
        <v>8.8933242629249079E-2</v>
      </c>
      <c r="FP104" s="68">
        <f>(10^($FM$2*Raw!CB105))*(Raw!E105)</f>
        <v>1.3772194104395166E-2</v>
      </c>
      <c r="FR104" s="68" t="str">
        <f t="shared" si="165"/>
        <v xml:space="preserve"> </v>
      </c>
      <c r="FS104" s="74">
        <f>(Raw!C105)/((Raw!CC105*1000)^(1/3))</f>
        <v>540.3537246033178</v>
      </c>
      <c r="FT104" s="68">
        <f>(10^($FR$2*Raw!CB105))*(Raw!F105)</f>
        <v>0.15962585226437406</v>
      </c>
      <c r="FU104" s="68">
        <f>(10^($FR$2*Raw!CB105))*(Raw!G105)</f>
        <v>2.7512418031476828E-2</v>
      </c>
      <c r="FW104" s="68" t="str">
        <f t="shared" si="166"/>
        <v xml:space="preserve"> </v>
      </c>
      <c r="FX104" s="74">
        <f>(Raw!C105)/((Raw!CC105*1000)^(1/3))</f>
        <v>540.3537246033178</v>
      </c>
      <c r="FY104" s="74">
        <f>(10^($FW$2*Raw!CB105))*(Raw!BJ105)</f>
        <v>0.1211185356578437</v>
      </c>
      <c r="FZ104" s="74">
        <f>(10^($FW$2*Raw!CB105))*(Raw!BK105)</f>
        <v>4.6692666900079512E-2</v>
      </c>
      <c r="GB104" s="68" t="str">
        <f t="shared" si="167"/>
        <v xml:space="preserve"> </v>
      </c>
      <c r="GC104" s="74">
        <f>IF(  ( (10^($FR$2*Raw!CB105))*(Raw!BM105) )/( (10^($FR$2*Raw!CB105))*(Raw!BL105))&lt;0.9,(Raw!C105)/((Raw!CC105*1000)^(1/3)) )</f>
        <v>540.3537246033178</v>
      </c>
      <c r="GD104" s="74">
        <f>IF(  ( (10^($FR$2*Raw!CB105))*(Raw!BM105) )/( (10^($FR$2*Raw!CB105))*(Raw!BL105))&lt;0.9, (10^($GB$2*Raw!CB105))*(Raw!BL105) )</f>
        <v>8.3499227661473867</v>
      </c>
      <c r="GE104" s="74">
        <f>IF( ( (10^($FR$2*Raw!CB105))*(Raw!BM105) )/( (10^($FR$2*Raw!CB105))*(Raw!BL105))&lt;0.9, (10^($FR$2*Raw!CB105))*(Raw!BM105) )</f>
        <v>4.3980183896669978</v>
      </c>
      <c r="GG104" s="68" t="str">
        <f t="shared" si="168"/>
        <v xml:space="preserve"> </v>
      </c>
      <c r="GH104" s="74">
        <f>IF( ( (10^($GG$2*Raw!CB105))*(Raw!BO105) )/( (10^($GG$2*Raw!CB105))*(Raw!BN105))&lt;0.5,(Raw!C105)/((Raw!CC105*1000)^(1/3)))</f>
        <v>540.3537246033178</v>
      </c>
      <c r="GI104" s="74">
        <f>IF( ( (10^($GG$2*Raw!CB105))*(Raw!BO105) )/( (10^($GG$2*Raw!CB105))*(Raw!BN105))&lt;0.5,(10^($GG$2*Raw!CB105))*(Raw!BN105))</f>
        <v>1.3889918118496181</v>
      </c>
      <c r="GJ104" s="74">
        <f>IF( ( (10^($GG$2*Raw!CB105))*(Raw!BO105) )/( (10^($GG$2*Raw!CB105))*(Raw!BN105))&lt;0.5,(10^($GG$2*Raw!CB105))*(Raw!BO105))</f>
        <v>6.5989588409744754E-2</v>
      </c>
      <c r="GL104">
        <f>(Raw!C105)/((Raw!CC105*1000)^(1/3))</f>
        <v>540.3537246033178</v>
      </c>
      <c r="GM104" s="75">
        <f>Raw!U105</f>
        <v>0.235595703125</v>
      </c>
      <c r="GN104" s="75">
        <f>(LOG(Raw!CC105)+5)/25</f>
        <v>0.1914131934004307</v>
      </c>
      <c r="GO104">
        <f>(Raw!C105)/((Raw!CC105*1000)^(1/3))</f>
        <v>540.3537246033178</v>
      </c>
      <c r="GP104" s="75">
        <f>Raw!W105</f>
        <v>0.250244140625</v>
      </c>
      <c r="GR104">
        <f>(Raw!C105)/((Raw!CC105*1000)^(1/3))</f>
        <v>540.3537246033178</v>
      </c>
      <c r="GS104" s="75">
        <f>Raw!AE105</f>
        <v>0.3125</v>
      </c>
      <c r="GU104">
        <f>(Raw!C105)/((Raw!CC105*1000)^(1/3))</f>
        <v>540.3537246033178</v>
      </c>
      <c r="GV104" s="75">
        <f>Raw!AG105</f>
        <v>0.56640625</v>
      </c>
      <c r="GX104">
        <f>(Raw!C105)/((Raw!CC105*1000)^(1/3))</f>
        <v>540.3537246033178</v>
      </c>
      <c r="GY104">
        <f>Raw!BQ105</f>
        <v>4</v>
      </c>
      <c r="HA104">
        <f>Raw!C105</f>
        <v>4582.7</v>
      </c>
      <c r="HB104" s="75">
        <f>Raw!U105</f>
        <v>0.235595703125</v>
      </c>
      <c r="HC104" s="4"/>
      <c r="HD104">
        <f>Raw!C105</f>
        <v>4582.7</v>
      </c>
      <c r="HE104" s="75">
        <f>Raw!W105</f>
        <v>0.250244140625</v>
      </c>
      <c r="HG104">
        <f>Raw!C105</f>
        <v>4582.7</v>
      </c>
      <c r="HH104" s="75">
        <f>Raw!AE105</f>
        <v>0.3125</v>
      </c>
      <c r="HJ104">
        <f>Raw!C105</f>
        <v>4582.7</v>
      </c>
      <c r="HK104" s="75">
        <f>Raw!AG105</f>
        <v>0.56640625</v>
      </c>
      <c r="HM104">
        <f>Raw!C105</f>
        <v>4582.7</v>
      </c>
      <c r="HN104">
        <f>Raw!BQ105</f>
        <v>4</v>
      </c>
      <c r="HP104">
        <f>Raw!CC105*1000</f>
        <v>610</v>
      </c>
      <c r="HQ104">
        <f>Raw!N105</f>
        <v>4.4776652565258503</v>
      </c>
      <c r="HR104">
        <f>MIN(ABS(Raw!CB105)/100,0.3)</f>
        <v>0.16812299999999999</v>
      </c>
      <c r="HS104" t="str">
        <f>IF( Raw!CB105&gt;0,"@rgb(255,0,0)","@rgb(0,128,255)" )</f>
        <v>@rgb(255,0,0)</v>
      </c>
      <c r="HU104" t="str">
        <f t="shared" si="169"/>
        <v xml:space="preserve"> </v>
      </c>
      <c r="HV104" t="b">
        <f>IF(Raw!CC105&gt;7,(Raw!C105)/((Raw!CC105*1000)^(1/3)))</f>
        <v>0</v>
      </c>
      <c r="HW104" t="b">
        <f>IF(Raw!CC105&gt;7,(10^($FM$2*Raw!CB105))*(Raw!D105))</f>
        <v>0</v>
      </c>
      <c r="HX104" t="b">
        <f>IF(Raw!CC105&gt;7,(10^($HU$2*Raw!CB105))*(Raw!E105))</f>
        <v>0</v>
      </c>
      <c r="IA104" t="b">
        <f>IF(Raw!CC105&gt;7,(Raw!C105)/((Raw!CC105*1000)^(1/3)))</f>
        <v>0</v>
      </c>
      <c r="IB104" t="b">
        <f>IF(Raw!CC105&gt;7,(10^($HZ$2*Raw!CB105))*(Raw!F105))</f>
        <v>0</v>
      </c>
      <c r="IC104" t="b">
        <f>IF(Raw!CC105&gt;7,(10^($HZ$2*Raw!CB105))*(Raw!G105))</f>
        <v>0</v>
      </c>
      <c r="IF104" t="b">
        <f>IF(Raw!CC105&gt;7,(Raw!C105)/((Raw!CC105*1000)^(1/3)))</f>
        <v>0</v>
      </c>
      <c r="IG104" t="b">
        <f>IF(Raw!CC105&gt;7,(10^($IE$2*Raw!CB105))*(Raw!BJ105))</f>
        <v>0</v>
      </c>
      <c r="IH104" t="b">
        <f>IF(Raw!CC105&gt;7,(10^($IE$2*Raw!CB105))*(Raw!BK105))</f>
        <v>0</v>
      </c>
      <c r="IJ104" t="str">
        <f t="shared" si="170"/>
        <v xml:space="preserve"> </v>
      </c>
      <c r="IK104" t="b">
        <f>IF(Raw!CC105&gt;7,(Raw!C105)/((Raw!CC105*1000)^(1/3)))</f>
        <v>0</v>
      </c>
      <c r="IL104" t="b">
        <f>IF(Raw!CC105&gt;7,(10^($IJ$2*Raw!CB105))*(Raw!BL105))</f>
        <v>0</v>
      </c>
      <c r="IM104" t="b">
        <f>IF(Raw!CC105&gt;7,(10^($IJ$2*Raw!CB105))*(Raw!BM105))</f>
        <v>0</v>
      </c>
      <c r="IO104" t="str">
        <f t="shared" si="171"/>
        <v xml:space="preserve"> </v>
      </c>
      <c r="IP104" t="b">
        <f>IF(Raw!CC105&gt;7,(Raw!C105)/((Raw!CC105*1000)^(1/3)))</f>
        <v>0</v>
      </c>
      <c r="IQ104" t="b">
        <f>IF(Raw!CC105&gt;7,(10^($IO$2*Raw!CB105))*(Raw!BN105))</f>
        <v>0</v>
      </c>
      <c r="IR104" t="b">
        <f>IF(Raw!CC105&gt;7,(10^($IO$2*Raw!CB105))*(Raw!BO105))</f>
        <v>0</v>
      </c>
      <c r="IT104" s="68" t="str">
        <f t="shared" si="172"/>
        <v xml:space="preserve"> </v>
      </c>
      <c r="IU104" s="68">
        <f>IF(Raw!CC105&lt;3.5,(Raw!C105)/((Raw!CC105*1000)^(1/3)))</f>
        <v>540.3537246033178</v>
      </c>
      <c r="IV104" s="68">
        <f>IF(Raw!CC105&lt;3.5,(10^($IT$2*Raw!CB105))*(Raw!D105))</f>
        <v>8.9728613409832486E-2</v>
      </c>
      <c r="IW104" s="68">
        <f>IF(Raw!CC105&lt;3.5,(10^($IT$2*Raw!CB105))*(Raw!E105))</f>
        <v>1.389536515327758E-2</v>
      </c>
      <c r="IY104" s="68" t="str">
        <f t="shared" si="173"/>
        <v xml:space="preserve"> </v>
      </c>
      <c r="IZ104" s="74">
        <f>IF(Raw!CC105&lt;3.5,(Raw!C105)/((Raw!CC105*1000)^(1/3)))</f>
        <v>540.3537246033178</v>
      </c>
      <c r="JA104" s="68">
        <f>IF(Raw!CC105&lt;3.5,(10^($IY$2*Raw!CB105))*(Raw!F105))</f>
        <v>0.16136549444010903</v>
      </c>
      <c r="JB104" s="68">
        <f>IF(Raw!CC105&lt;3.5,(10^($IY$2*Raw!CB105))*(Raw!G105))</f>
        <v>2.7812255194975502E-2</v>
      </c>
      <c r="JD104" s="68" t="str">
        <f t="shared" si="174"/>
        <v xml:space="preserve"> </v>
      </c>
      <c r="JE104" s="74">
        <f>IF(Raw!CC105&lt;3.5,(Raw!C105)/((Raw!CC105*1000)^(1/3)))</f>
        <v>540.3537246033178</v>
      </c>
      <c r="JF104" s="74">
        <f>IF(Raw!CC105&lt;3.5,(10^($JD$2*Raw!CB105))*(Raw!BJ105))</f>
        <v>0.11769811555958046</v>
      </c>
      <c r="JG104" s="74">
        <f>IF(Raw!CC105&lt;3.5,(10^($JD$2*Raw!CB105))*(Raw!BK105))</f>
        <v>4.537405339935395E-2</v>
      </c>
      <c r="JI104" s="68" t="str">
        <f t="shared" si="175"/>
        <v xml:space="preserve"> </v>
      </c>
      <c r="JJ104" s="74">
        <f>IF( AND( Raw!CC105&lt;3.5, ( (10^($JI$2*Raw!CB105))*(Raw!BM105) )/( (10^($JI$2*Raw!CB105))*(Raw!BL105))&lt;0.9 ),(Raw!C105)/((Raw!CC105*1000)^(1/3)) )</f>
        <v>540.3537246033178</v>
      </c>
      <c r="JK104" s="74">
        <f>IF( AND( Raw!CC105&lt;3.5, ( (10^($JI$2*Raw!CB105))*(Raw!BM105) )/( (10^($JI$2*Raw!CB105))*(Raw!BL105))&lt;0.9 ), (10^($JI$2*Raw!CB105))*(Raw!BL105) )</f>
        <v>9.1628795672233849</v>
      </c>
      <c r="JL104" s="74">
        <f>IF( AND( Raw!CC105&lt;3.5, ( (10^($JI$2*Raw!CB105))*(Raw!BM105) )/( (10^($JI$2*Raw!CB105))*(Raw!BL105))&lt;0.9 ), (10^($JI$2*Raw!CB105))*(Raw!BM105) )</f>
        <v>5.4923681871726844</v>
      </c>
      <c r="JN104" s="68" t="str">
        <f t="shared" si="176"/>
        <v xml:space="preserve"> </v>
      </c>
      <c r="JO104" s="74">
        <f>IF( AND( Raw!CC105&lt;3.5, ( (10^($JN$2*Raw!CB105))*(Raw!BO105) )/( (10^($JN$2*Raw!CB105))*(Raw!BN105))&lt;0.5 ),(Raw!C105)/((Raw!CC105*1000)^(1/3)))</f>
        <v>540.3537246033178</v>
      </c>
      <c r="JP104" s="74">
        <f>IF( AND( Raw!CC105&lt;3.5, ( (10^($JN$2*Raw!CB105))*(Raw!BO105) )/( (10^($JN$2*Raw!CB105))*(Raw!BN105))&lt;0.5 ),(10^($JN$2*Raw!CB105))*(Raw!BN105))</f>
        <v>1.7657773655878597</v>
      </c>
      <c r="JQ104" s="74">
        <f>IF( AND( Raw!CC105&lt;3.5, ( (10^($JN$2*Raw!CB105))*(Raw!BO105) )/( (10^($JN$2*Raw!CB105))*(Raw!BN105))&lt;0.5 ),(10^($JN$2*Raw!CB105))*(Raw!BO105))</f>
        <v>8.3890286886012133E-2</v>
      </c>
      <c r="KQ104">
        <f>Raw!CC105*1000</f>
        <v>610</v>
      </c>
      <c r="KR104">
        <f>Raw!N105</f>
        <v>4.4776652565258503</v>
      </c>
      <c r="KS104">
        <f>(1/ABS(Raw!BL105))*2</f>
        <v>0.20130766444973247</v>
      </c>
      <c r="KU104">
        <f>Raw!CC105*1000</f>
        <v>610</v>
      </c>
      <c r="KV104">
        <f>Raw!N105</f>
        <v>4.4776652565258503</v>
      </c>
      <c r="KW104">
        <f>MIN(1/ABS(Raw!BN105)/2,0.8)</f>
        <v>0.27399560951271912</v>
      </c>
      <c r="KY104">
        <f>Raw!CC105*1000</f>
        <v>610</v>
      </c>
      <c r="KZ104">
        <f>Raw!CP105</f>
        <v>4.73926528071918</v>
      </c>
      <c r="LA104">
        <f t="shared" si="156"/>
        <v>4.4776652565258503</v>
      </c>
      <c r="PR104" s="76"/>
      <c r="QD104" s="76"/>
      <c r="QP104" s="76"/>
      <c r="RB104" s="76"/>
      <c r="RN104" s="76"/>
      <c r="RZ104" s="76"/>
      <c r="SL104" s="76"/>
      <c r="SX104" s="76"/>
      <c r="TJ104" s="76"/>
      <c r="TV104" s="76"/>
      <c r="UF104">
        <f>IF(Raw!CC105&lt;3.5,Raw!C105)</f>
        <v>4582.7</v>
      </c>
      <c r="UK104" t="b">
        <f>IF(Raw!CC105&gt;7,Raw!C105)</f>
        <v>0</v>
      </c>
      <c r="UP104">
        <f>Raw!C105</f>
        <v>4582.7</v>
      </c>
      <c r="UU104" t="str">
        <f t="shared" si="178"/>
        <v xml:space="preserve"> </v>
      </c>
      <c r="UV104" t="b">
        <f>IF(AND(Raw!BL105&lt;$UU$3,Raw!BL105&gt;$UU$4),(Raw!C105)/((Raw!CC105*1000)^(1/3)))</f>
        <v>0</v>
      </c>
      <c r="UW104" t="b">
        <f>IF(AND(Raw!BL105&lt;$UU$3,Raw!BL105&gt;$UU$4),(10^($UU$2*Raw!CB105))*(Raw!D105))</f>
        <v>0</v>
      </c>
      <c r="UX104" t="b">
        <f>IF(AND(Raw!BL105&lt;$UU$3,Raw!BL105&gt;$UU$4),(10^($FM$2*Raw!CB105))*(Raw!E105))</f>
        <v>0</v>
      </c>
      <c r="UZ104">
        <f>Raw!C105</f>
        <v>4582.7</v>
      </c>
      <c r="VA104">
        <f>((LOG10(Raw!CC106))+ABS(LOG10(MIN(Raw!CC$3:$CC303)))+0.3)/5</f>
        <v>0.3568599678693572</v>
      </c>
      <c r="VB104">
        <f>Raw!BQ105</f>
        <v>4</v>
      </c>
      <c r="VE104">
        <f>(Raw!C105)/((Raw!CC105)^(1/2))</f>
        <v>5867.5460966848241</v>
      </c>
      <c r="VF104">
        <f>((LOG10(Raw!CC106))+ABS(LOG10(MIN(Raw!CC$3:$CC303)))+0.3)/5</f>
        <v>0.3568599678693572</v>
      </c>
      <c r="VG104">
        <f>Raw!BQ105</f>
        <v>4</v>
      </c>
      <c r="VK104">
        <f>(Raw!C105)/((Raw!CC105)^(1/2))</f>
        <v>5867.5460966848241</v>
      </c>
      <c r="VL104">
        <f>Raw!BZ105</f>
        <v>427.68007135391201</v>
      </c>
      <c r="VM104">
        <f>MIN(Raw!BL106/150,0.6)</f>
        <v>0.16029534913757465</v>
      </c>
      <c r="VO104">
        <f>(Raw!C105)/((Raw!CC105)^(1/2))</f>
        <v>5867.5460966848241</v>
      </c>
      <c r="VP104">
        <f>Raw!BZ105</f>
        <v>427.68007135391201</v>
      </c>
      <c r="VQ104">
        <f>MIN(Raw!BN106/50,0.6)</f>
        <v>7.8497805540752197E-2</v>
      </c>
      <c r="VS104">
        <f>(Raw!C105)/((Raw!CC105)^(1/2))</f>
        <v>5867.5460966848241</v>
      </c>
      <c r="VT104">
        <f>Raw!BZ105</f>
        <v>427.68007135391201</v>
      </c>
      <c r="VU104">
        <f>(LOG10(Raw!AS106)-LOG10(MIN(Raw!AS$3:AS$200)) + 0.1)/10</f>
        <v>0.48269088474341759</v>
      </c>
      <c r="VW104">
        <f>Raw!CB105</f>
        <v>16.8123</v>
      </c>
      <c r="VX104">
        <f>IF(ABS((Raw!BR105)-(Raw!CJ105))=343.0818,16.89,ABS((Raw!BR105)-(Raw!CJ105)))</f>
        <v>9.3806999999999903</v>
      </c>
      <c r="VY104">
        <f>(LOG10(Raw!C106)-LOG10(MIN(Raw!C$3:C$200)))/2</f>
        <v>0.3594097491074022</v>
      </c>
      <c r="WQ104">
        <f>Raw!BP105</f>
        <v>0.15</v>
      </c>
      <c r="WR104">
        <f>Raw!BZ105</f>
        <v>427.68007135391201</v>
      </c>
      <c r="WT104">
        <f>Raw!N105</f>
        <v>4.4776652565258503</v>
      </c>
      <c r="WU104">
        <f>Raw!CP105</f>
        <v>4.73926528071918</v>
      </c>
      <c r="WV104">
        <f t="shared" si="158"/>
        <v>0.26160002419332962</v>
      </c>
      <c r="WX104">
        <f>Raw!C105</f>
        <v>4582.7</v>
      </c>
      <c r="WY104">
        <f>Raw!BP105</f>
        <v>0.15</v>
      </c>
      <c r="WZ104">
        <f>((LOG10(Raw!CC106))+ABS(LOG10(MIN(Raw!CC$3:$CC303)))+0.3)/5</f>
        <v>0.3568599678693572</v>
      </c>
      <c r="XG104">
        <f>(Raw!C105)/((Raw!CC105)^(1/2))</f>
        <v>5867.5460966848241</v>
      </c>
      <c r="XH104">
        <f>Raw!BP105</f>
        <v>0.15</v>
      </c>
      <c r="XR104">
        <f>Raw!CB105</f>
        <v>16.8123</v>
      </c>
      <c r="XS104">
        <f>IF(ABS((Raw!BR105)-(Raw!CJ105))=343.0818,16.89,(Raw!BR105)-(Raw!CJ105))</f>
        <v>9.3806999999999903</v>
      </c>
      <c r="XT104">
        <f>(LOG10(Raw!C106)-LOG10(MIN(Raw!C$3:C$200)))/2</f>
        <v>0.3594097491074022</v>
      </c>
      <c r="XW104">
        <f t="shared" si="177"/>
        <v>20400</v>
      </c>
      <c r="XX104">
        <f t="shared" si="161"/>
        <v>1.1710693543462047</v>
      </c>
      <c r="YC104">
        <v>4582.7</v>
      </c>
      <c r="YD104">
        <f>Raw!CC105</f>
        <v>0.61</v>
      </c>
      <c r="YE104">
        <f>((LOG10(Raw!CC106))+ABS(LOG10(MIN(Raw!CC$3:$CC303)))+0.3)/5</f>
        <v>0.3568599678693572</v>
      </c>
      <c r="YF104">
        <v>2607.6197946891898</v>
      </c>
      <c r="YG104">
        <v>73.458677220595902</v>
      </c>
      <c r="YH104">
        <v>3.2339493595698499</v>
      </c>
      <c r="YI104">
        <v>0.18406165666785301</v>
      </c>
      <c r="YJ104">
        <v>1.04642192618649E-2</v>
      </c>
      <c r="YT104">
        <v>4582.7</v>
      </c>
      <c r="YU104">
        <v>0.61</v>
      </c>
      <c r="YV104" s="79">
        <v>1.04899148913333E-8</v>
      </c>
    </row>
    <row r="105" spans="1:672">
      <c r="A105" s="37">
        <f>Raw!CC106*1000</f>
        <v>610</v>
      </c>
      <c r="B105" s="37">
        <f>Raw!N106</f>
        <v>8.5106248660483992</v>
      </c>
      <c r="C105" s="37">
        <f>Raw!O106</f>
        <v>0.71472532893000096</v>
      </c>
      <c r="E105" s="37">
        <f>(Raw!C106)/((Raw!CC106*1000)^(1/2))</f>
        <v>68.383849724982682</v>
      </c>
      <c r="F105" s="37">
        <f>Raw!N106</f>
        <v>8.5106248660483992</v>
      </c>
      <c r="G105" s="37">
        <f>Raw!O106</f>
        <v>0.71472532893000096</v>
      </c>
      <c r="I105" s="37">
        <f>(Raw!C106)/((Raw!CC106*1000)^(1/3))</f>
        <v>199.14764968221513</v>
      </c>
      <c r="J105" s="37">
        <f>Raw!N106</f>
        <v>8.5106248660483992</v>
      </c>
      <c r="K105" s="37">
        <f>Raw!O106</f>
        <v>0.71472532893000096</v>
      </c>
      <c r="M105" s="39">
        <f>Raw!CC106*1000</f>
        <v>610</v>
      </c>
      <c r="N105" s="39">
        <f>1/(Raw!R106)</f>
        <v>10.24</v>
      </c>
      <c r="O105" s="39">
        <f>IF(1/(Raw!R106-Raw!S106)-1/(Raw!R106+Raw!S106)&gt;0,1/(Raw!R106-Raw!S106)-1/(Raw!R106+Raw!S106),2)</f>
        <v>4.7258564402776315E-2</v>
      </c>
      <c r="Q105" s="39">
        <f>(Raw!C106)/((Raw!CC106*1000)^(1/2))</f>
        <v>68.383849724982682</v>
      </c>
      <c r="R105" s="39">
        <f>1/(Raw!R106)</f>
        <v>10.24</v>
      </c>
      <c r="S105" s="39">
        <f>IF(1/(Raw!R106-Raw!S106)-1/(Raw!R106+Raw!S106)&gt;0,1/(Raw!R106-Raw!S106)-1/(Raw!R106+Raw!S106),2)</f>
        <v>4.7258564402776315E-2</v>
      </c>
      <c r="U105" s="39">
        <f>(Raw!C106)/((Raw!CC106*1000)^(1/3))</f>
        <v>199.14764968221513</v>
      </c>
      <c r="V105" s="39">
        <f>1/(Raw!R106)</f>
        <v>10.24</v>
      </c>
      <c r="W105" s="39">
        <f>IF(1/(Raw!R106-Raw!S106)-1/(Raw!R106+Raw!S106)&gt;0,1/(Raw!R106-Raw!S106)-1/(Raw!R106+Raw!S106),2)</f>
        <v>4.7258564402776315E-2</v>
      </c>
      <c r="Y105" s="41">
        <f>Raw!CC106*1000</f>
        <v>610</v>
      </c>
      <c r="Z105" s="41">
        <f>1/(Raw!AB106)</f>
        <v>10.24</v>
      </c>
      <c r="AA105" s="41">
        <f>IF(1/(Raw!AB106-Raw!AC106)-1/(Raw!AB106+Raw!AC106)&gt;0,1/(Raw!AB106-Raw!AC106)-1/(Raw!AB106+Raw!AC106),5)</f>
        <v>127.21894786736536</v>
      </c>
      <c r="AC105" s="41">
        <f>(Raw!C106)/((Raw!CC106*1000)^(1/2))</f>
        <v>68.383849724982682</v>
      </c>
      <c r="AD105" s="41">
        <f>1/(Raw!AB106)</f>
        <v>10.24</v>
      </c>
      <c r="AE105" s="41">
        <f>IF(1/(Raw!AB106-Raw!AC106)-1/(Raw!AB106+Raw!AC106)&gt;0,1/(Raw!AB106-Raw!AC106)-1/(Raw!AB106+Raw!AC106),5)</f>
        <v>127.21894786736536</v>
      </c>
      <c r="AG105" s="41">
        <f>(Raw!C106)/((Raw!CC106*1000)^(1/3))</f>
        <v>199.14764968221513</v>
      </c>
      <c r="AH105" s="41">
        <f>1/(Raw!AB106)</f>
        <v>10.24</v>
      </c>
      <c r="AI105" s="41">
        <f>IF(1/(Raw!AB106-Raw!AC106)-1/(Raw!AB106+Raw!AC106)&gt;0,1/(Raw!AB106-Raw!AC106)-1/(Raw!AB106+Raw!AC106),5)</f>
        <v>127.21894786736536</v>
      </c>
      <c r="AK105" s="43">
        <f>Raw!CC106*1000</f>
        <v>610</v>
      </c>
      <c r="AL105" s="43">
        <f>Raw!BL106</f>
        <v>24.044302370636199</v>
      </c>
      <c r="AM105" s="43">
        <f>Raw!BM106</f>
        <v>14.739622783901901</v>
      </c>
      <c r="AO105" s="43">
        <f>(Raw!C106)/((Raw!CC106*1000)^(1/2))</f>
        <v>68.383849724982682</v>
      </c>
      <c r="AP105" s="43">
        <f>Raw!BL106</f>
        <v>24.044302370636199</v>
      </c>
      <c r="AQ105" s="43">
        <f>Raw!BM106</f>
        <v>14.739622783901901</v>
      </c>
      <c r="AS105" s="43">
        <f>(Raw!C106)/((Raw!CC106*1000)^(1/3))</f>
        <v>199.14764968221513</v>
      </c>
      <c r="AT105" s="43">
        <f>Raw!BL106</f>
        <v>24.044302370636199</v>
      </c>
      <c r="AU105" s="43">
        <f>Raw!BM106</f>
        <v>14.739622783901901</v>
      </c>
      <c r="AW105" s="21">
        <f>Raw!CC106*1000</f>
        <v>610</v>
      </c>
      <c r="AX105" s="21">
        <f>Raw!BN106</f>
        <v>3.9248902770376102</v>
      </c>
      <c r="AY105" s="21">
        <f>Raw!BO106</f>
        <v>0.349747813607859</v>
      </c>
      <c r="BA105" s="21">
        <f>(Raw!C106)/((Raw!CC106*1000)^(1/2))</f>
        <v>68.383849724982682</v>
      </c>
      <c r="BB105" s="21">
        <f>Raw!BN106</f>
        <v>3.9248902770376102</v>
      </c>
      <c r="BC105" s="21">
        <f>Raw!BO106</f>
        <v>0.349747813607859</v>
      </c>
      <c r="BE105" s="21">
        <f>(Raw!C106)/((Raw!CC106*1000)^(1/3))</f>
        <v>199.14764968221513</v>
      </c>
      <c r="BF105" s="21">
        <f>Raw!BN106</f>
        <v>3.9248902770376102</v>
      </c>
      <c r="BG105" s="21">
        <f>Raw!BO106</f>
        <v>0.349747813607859</v>
      </c>
      <c r="BI105" s="46">
        <f>Raw!C106</f>
        <v>1688.9564976509901</v>
      </c>
      <c r="BJ105" s="46">
        <f>(Raw!C106)/(Raw!CG106)</f>
        <v>0.28807035607214565</v>
      </c>
      <c r="BK105" s="46"/>
      <c r="BM105" s="47">
        <f>Raw!CC106*1000</f>
        <v>610</v>
      </c>
      <c r="BN105" s="47">
        <f>(Raw!C106)/(Raw!CG106)</f>
        <v>0.28807035607214565</v>
      </c>
      <c r="BO105" s="47"/>
      <c r="BQ105" s="46">
        <f>(Raw!C106)/((Raw!CC106*1000)^(1/2))</f>
        <v>68.383849724982682</v>
      </c>
      <c r="BR105" s="47">
        <f>(Raw!C106)/(Raw!CG106)</f>
        <v>0.28807035607214565</v>
      </c>
      <c r="BS105" s="47"/>
      <c r="BU105" s="49">
        <f>(Raw!C106)/((Raw!CC106*1000)^(1/3))</f>
        <v>199.14764968221513</v>
      </c>
      <c r="BV105" s="49">
        <f>(Raw!C106)/(Raw!CG106)</f>
        <v>0.28807035607214565</v>
      </c>
      <c r="BW105" s="49"/>
      <c r="BY105" s="51">
        <f>Raw!C106</f>
        <v>1688.9564976509901</v>
      </c>
      <c r="BZ105" s="51">
        <f>Raw!BS106</f>
        <v>0.34</v>
      </c>
      <c r="CA105" s="51"/>
      <c r="CG105" s="55"/>
      <c r="CH105" s="55" t="e">
        <f t="shared" si="137"/>
        <v>#N/A</v>
      </c>
      <c r="CI105" s="55" t="e">
        <f>CI3</f>
        <v>#N/A</v>
      </c>
      <c r="CK105" s="55"/>
      <c r="CL105" s="55" t="e">
        <f t="shared" si="138"/>
        <v>#N/A</v>
      </c>
      <c r="CM105" s="55" t="e">
        <f>CM3</f>
        <v>#N/A</v>
      </c>
      <c r="CO105" s="57"/>
      <c r="CP105" s="57" t="e">
        <f t="shared" si="139"/>
        <v>#N/A</v>
      </c>
      <c r="CQ105" s="57" t="e">
        <f>CQ3</f>
        <v>#N/A</v>
      </c>
      <c r="CS105" s="57"/>
      <c r="CT105" s="57" t="e">
        <f t="shared" si="140"/>
        <v>#N/A</v>
      </c>
      <c r="CU105" s="57" t="e">
        <f>CU3</f>
        <v>#N/A</v>
      </c>
      <c r="CW105" s="57"/>
      <c r="CX105" s="57" t="e">
        <f t="shared" si="141"/>
        <v>#N/A</v>
      </c>
      <c r="CY105" s="57" t="e">
        <f>CY3</f>
        <v>#N/A</v>
      </c>
      <c r="DA105" s="57"/>
      <c r="DB105" s="57" t="e">
        <f t="shared" si="142"/>
        <v>#N/A</v>
      </c>
      <c r="DC105" s="57" t="e">
        <f>DC3</f>
        <v>#N/A</v>
      </c>
      <c r="DE105" s="57"/>
      <c r="DF105" s="57" t="e">
        <f t="shared" si="143"/>
        <v>#N/A</v>
      </c>
      <c r="DG105" s="57" t="e">
        <f>DG3</f>
        <v>#N/A</v>
      </c>
      <c r="DI105" s="59">
        <f t="shared" si="162"/>
        <v>15460</v>
      </c>
      <c r="DJ105" s="59">
        <f t="shared" si="145"/>
        <v>10.923884358172455</v>
      </c>
      <c r="DL105" s="25">
        <f t="shared" si="163"/>
        <v>15460</v>
      </c>
      <c r="DM105" s="25">
        <f t="shared" si="146"/>
        <v>12.20440991250876</v>
      </c>
      <c r="DO105" s="39">
        <f t="shared" si="147"/>
        <v>610</v>
      </c>
      <c r="DP105" s="39">
        <f t="shared" si="148"/>
        <v>10.24</v>
      </c>
      <c r="DQ105" s="39">
        <f t="shared" si="149"/>
        <v>4.7258564402776315E-2</v>
      </c>
      <c r="DS105" s="39">
        <f t="shared" si="150"/>
        <v>68.383849724982682</v>
      </c>
      <c r="DT105" s="39">
        <f t="shared" si="151"/>
        <v>10.24</v>
      </c>
      <c r="DU105" s="39">
        <f t="shared" si="152"/>
        <v>4.7258564402776315E-2</v>
      </c>
      <c r="DW105" s="39">
        <f t="shared" si="153"/>
        <v>199.14764968221513</v>
      </c>
      <c r="DX105" s="39">
        <f t="shared" si="154"/>
        <v>10.24</v>
      </c>
      <c r="DY105" s="39">
        <f t="shared" si="155"/>
        <v>4.7258564402776315E-2</v>
      </c>
      <c r="EA105" s="61">
        <f>Raw!N106</f>
        <v>8.5106248660483992</v>
      </c>
      <c r="EB105" s="61">
        <f>Raw!O106</f>
        <v>0.71472532893000096</v>
      </c>
      <c r="EC105" s="61">
        <f>1/Raw!R106</f>
        <v>10.24</v>
      </c>
      <c r="ED105" s="61">
        <f>1/(Raw!R106-Raw!S106)-1/(Raw!R106+Raw!S106)</f>
        <v>4.7258564402776315E-2</v>
      </c>
      <c r="EF105" s="62">
        <f>Raw!N106</f>
        <v>8.5106248660483992</v>
      </c>
      <c r="EG105" s="61">
        <f>Raw!O106</f>
        <v>0.71472532893000096</v>
      </c>
      <c r="EH105" s="61">
        <f>1/Raw!AB106</f>
        <v>10.24</v>
      </c>
      <c r="EI105" s="61">
        <f>1/(Raw!AB106-Raw!AC106)-1/(Raw!AB106+Raw!AC106)</f>
        <v>127.21894786736536</v>
      </c>
      <c r="EK105" s="37">
        <f>Raw!CB106</f>
        <v>3.6036000000000001</v>
      </c>
      <c r="EL105" s="72">
        <f>(Raw!C106)/(Raw!CG106)</f>
        <v>0.28807035607214565</v>
      </c>
      <c r="EN105" s="37">
        <f>Raw!BS106</f>
        <v>0.34</v>
      </c>
      <c r="EO105" s="72">
        <f>(Raw!C106)/(Raw!CG106)</f>
        <v>0.28807035607214565</v>
      </c>
      <c r="EQ105" s="64">
        <f>(Raw!C106)/((Raw!CC106*1000)^(1/3))</f>
        <v>199.14764968221513</v>
      </c>
      <c r="ER105" s="64">
        <f>Raw!BZ106</f>
        <v>488.571428537369</v>
      </c>
      <c r="ET105" s="64">
        <f>Raw!BN106</f>
        <v>3.9248902770376102</v>
      </c>
      <c r="EU105" s="64">
        <f>Raw!BZ106</f>
        <v>488.571428537369</v>
      </c>
      <c r="EW105" s="66">
        <f>Raw!AI106</f>
        <v>8.6773176116557204E-4</v>
      </c>
      <c r="EX105" s="66">
        <f>Raw!BZ106</f>
        <v>488.571428537369</v>
      </c>
      <c r="EZ105" s="73">
        <f>Raw!AI106</f>
        <v>8.6773176116557204E-4</v>
      </c>
      <c r="FA105" s="66">
        <f>Raw!F106</f>
        <v>0.36137558173387602</v>
      </c>
      <c r="FB105" s="66">
        <f>Raw!G106</f>
        <v>4.5083393526520001E-2</v>
      </c>
      <c r="FD105" s="66">
        <f>(Raw!C106)/((Raw!CC106*1000)^(1/3))</f>
        <v>199.14764968221513</v>
      </c>
      <c r="FE105" s="66">
        <f>(Raw!BZ106)*(Raw!AI106)</f>
        <v>0.42394894613991063</v>
      </c>
      <c r="FG105" s="59">
        <f>Raw!CJ106</f>
        <v>147.46758342454899</v>
      </c>
      <c r="FH105" s="59">
        <f>Raw!BR106</f>
        <v>146.31399999999999</v>
      </c>
      <c r="FJ105" s="25">
        <f>Raw!CB106</f>
        <v>3.6036000000000001</v>
      </c>
      <c r="FK105" s="25">
        <f>(Raw!BR106)-(Raw!CJ106)</f>
        <v>-1.153583424548998</v>
      </c>
      <c r="FM105" s="68" t="str">
        <f t="shared" si="164"/>
        <v xml:space="preserve"> </v>
      </c>
      <c r="FN105" s="68">
        <f>(Raw!C106)/((Raw!CC106*1000)^(1/3))</f>
        <v>199.14764968221513</v>
      </c>
      <c r="FO105" s="68">
        <f>(10^($FM$2*Raw!CB106))*(Raw!D106)</f>
        <v>0.20092015995760726</v>
      </c>
      <c r="FP105" s="68">
        <f>(10^($FM$2*Raw!CB106))*(Raw!E106)</f>
        <v>2.1128979572903439E-2</v>
      </c>
      <c r="FR105" s="68" t="str">
        <f t="shared" si="165"/>
        <v xml:space="preserve"> </v>
      </c>
      <c r="FS105" s="74">
        <f>(Raw!C106)/((Raw!CC106*1000)^(1/3))</f>
        <v>199.14764968221513</v>
      </c>
      <c r="FT105" s="68">
        <f>(10^($FR$2*Raw!CB106))*(Raw!F106)</f>
        <v>0.33864339997336912</v>
      </c>
      <c r="FU105" s="68">
        <f>(10^($FR$2*Raw!CB106))*(Raw!G106)</f>
        <v>4.2247441271228918E-2</v>
      </c>
      <c r="FW105" s="68" t="str">
        <f t="shared" si="166"/>
        <v xml:space="preserve"> </v>
      </c>
      <c r="FX105" s="74">
        <f>(Raw!C106)/((Raw!CC106*1000)^(1/3))</f>
        <v>199.14764968221513</v>
      </c>
      <c r="FY105" s="74">
        <f>(10^($FW$2*Raw!CB106))*(Raw!BJ106)</f>
        <v>0.36139903128725748</v>
      </c>
      <c r="FZ105" s="74">
        <f>(10^($FW$2*Raw!CB106))*(Raw!BK106)</f>
        <v>0.11353094922709843</v>
      </c>
      <c r="GB105" s="68" t="str">
        <f t="shared" si="167"/>
        <v xml:space="preserve"> </v>
      </c>
      <c r="GC105" s="74">
        <f>IF(  ( (10^($FR$2*Raw!CB106))*(Raw!BM106) )/( (10^($FR$2*Raw!CB106))*(Raw!BL106))&lt;0.9,(Raw!C106)/((Raw!CC106*1000)^(1/3)) )</f>
        <v>199.14764968221513</v>
      </c>
      <c r="GD105" s="74">
        <f>IF(  ( (10^($FR$2*Raw!CB106))*(Raw!BM106) )/( (10^($FR$2*Raw!CB106))*(Raw!BL106))&lt;0.9, (10^($GB$2*Raw!CB106))*(Raw!BL106) )</f>
        <v>23.16498465369413</v>
      </c>
      <c r="GE105" s="74">
        <f>IF( ( (10^($FR$2*Raw!CB106))*(Raw!BM106) )/( (10^($FR$2*Raw!CB106))*(Raw!BL106))&lt;0.9, (10^($FR$2*Raw!CB106))*(Raw!BM106) )</f>
        <v>13.812432898527426</v>
      </c>
      <c r="GG105" s="68" t="str">
        <f t="shared" si="168"/>
        <v xml:space="preserve"> </v>
      </c>
      <c r="GH105" s="74">
        <f>IF( ( (10^($GG$2*Raw!CB106))*(Raw!BO106) )/( (10^($GG$2*Raw!CB106))*(Raw!BN106))&lt;0.5,(Raw!C106)/((Raw!CC106*1000)^(1/3)))</f>
        <v>199.14764968221513</v>
      </c>
      <c r="GI105" s="74">
        <f>IF( ( (10^($GG$2*Raw!CB106))*(Raw!BO106) )/( (10^($GG$2*Raw!CB106))*(Raw!BN106))&lt;0.5,(10^($GG$2*Raw!CB106))*(Raw!BN106))</f>
        <v>3.7018783266167166</v>
      </c>
      <c r="GJ105" s="74">
        <f>IF( ( (10^($GG$2*Raw!CB106))*(Raw!BO106) )/( (10^($GG$2*Raw!CB106))*(Raw!BN106))&lt;0.5,(10^($GG$2*Raw!CB106))*(Raw!BO106))</f>
        <v>0.32987517091910534</v>
      </c>
      <c r="GL105">
        <f>(Raw!C106)/((Raw!CC106*1000)^(1/3))</f>
        <v>199.14764968221513</v>
      </c>
      <c r="GM105" s="75">
        <f>Raw!U106</f>
        <v>0.15380859375</v>
      </c>
      <c r="GN105" s="75">
        <f>(LOG(Raw!CC106)+5)/25</f>
        <v>0.1914131934004307</v>
      </c>
      <c r="GO105">
        <f>(Raw!C106)/((Raw!CC106*1000)^(1/3))</f>
        <v>199.14764968221513</v>
      </c>
      <c r="GP105" s="75">
        <f>Raw!W106</f>
        <v>0.172119140625</v>
      </c>
      <c r="GR105">
        <f>(Raw!C106)/((Raw!CC106*1000)^(1/3))</f>
        <v>199.14764968221513</v>
      </c>
      <c r="GS105" s="75">
        <f>Raw!AE106</f>
        <v>0.1953125</v>
      </c>
      <c r="GU105">
        <f>(Raw!C106)/((Raw!CC106*1000)^(1/3))</f>
        <v>199.14764968221513</v>
      </c>
      <c r="GV105" s="75">
        <f>Raw!AG106</f>
        <v>1.3671875</v>
      </c>
      <c r="GX105">
        <f>(Raw!C106)/((Raw!CC106*1000)^(1/3))</f>
        <v>199.14764968221513</v>
      </c>
      <c r="GY105">
        <f>Raw!BQ106</f>
        <v>5</v>
      </c>
      <c r="HA105">
        <f>Raw!C106</f>
        <v>1688.9564976509901</v>
      </c>
      <c r="HB105" s="75">
        <f>Raw!U106</f>
        <v>0.15380859375</v>
      </c>
      <c r="HC105" s="4"/>
      <c r="HD105">
        <f>Raw!C106</f>
        <v>1688.9564976509901</v>
      </c>
      <c r="HE105" s="75">
        <f>Raw!W106</f>
        <v>0.172119140625</v>
      </c>
      <c r="HG105">
        <f>Raw!C106</f>
        <v>1688.9564976509901</v>
      </c>
      <c r="HH105" s="75">
        <f>Raw!AE106</f>
        <v>0.1953125</v>
      </c>
      <c r="HJ105">
        <f>Raw!C106</f>
        <v>1688.9564976509901</v>
      </c>
      <c r="HK105" s="75">
        <f>Raw!AG106</f>
        <v>1.3671875</v>
      </c>
      <c r="HM105">
        <f>Raw!C106</f>
        <v>1688.9564976509901</v>
      </c>
      <c r="HN105">
        <f>Raw!BQ106</f>
        <v>5</v>
      </c>
      <c r="HP105">
        <f>Raw!CC106*1000</f>
        <v>610</v>
      </c>
      <c r="HQ105">
        <f>Raw!N106</f>
        <v>8.5106248660483992</v>
      </c>
      <c r="HR105">
        <f>MIN(ABS(Raw!CB106)/100,0.3)</f>
        <v>3.6035999999999999E-2</v>
      </c>
      <c r="HS105" t="str">
        <f>IF( Raw!CB106&gt;0,"@rgb(255,0,0)","@rgb(0,128,255)" )</f>
        <v>@rgb(255,0,0)</v>
      </c>
      <c r="HU105" t="str">
        <f t="shared" si="169"/>
        <v xml:space="preserve"> </v>
      </c>
      <c r="HV105" t="b">
        <f>IF(Raw!CC106&gt;7,(Raw!C106)/((Raw!CC106*1000)^(1/3)))</f>
        <v>0</v>
      </c>
      <c r="HW105" t="b">
        <f>IF(Raw!CC106&gt;7,(10^($FM$2*Raw!CB106))*(Raw!D106))</f>
        <v>0</v>
      </c>
      <c r="HX105" t="b">
        <f>IF(Raw!CC106&gt;7,(10^($HU$2*Raw!CB106))*(Raw!E106))</f>
        <v>0</v>
      </c>
      <c r="IA105" t="b">
        <f>IF(Raw!CC106&gt;7,(Raw!C106)/((Raw!CC106*1000)^(1/3)))</f>
        <v>0</v>
      </c>
      <c r="IB105" t="b">
        <f>IF(Raw!CC106&gt;7,(10^($HZ$2*Raw!CB106))*(Raw!F106))</f>
        <v>0</v>
      </c>
      <c r="IC105" t="b">
        <f>IF(Raw!CC106&gt;7,(10^($HZ$2*Raw!CB106))*(Raw!G106))</f>
        <v>0</v>
      </c>
      <c r="IF105" t="b">
        <f>IF(Raw!CC106&gt;7,(Raw!C106)/((Raw!CC106*1000)^(1/3)))</f>
        <v>0</v>
      </c>
      <c r="IG105" t="b">
        <f>IF(Raw!CC106&gt;7,(10^($IE$2*Raw!CB106))*(Raw!BJ106))</f>
        <v>0</v>
      </c>
      <c r="IH105" t="b">
        <f>IF(Raw!CC106&gt;7,(10^($IE$2*Raw!CB106))*(Raw!BK106))</f>
        <v>0</v>
      </c>
      <c r="IJ105" t="str">
        <f t="shared" si="170"/>
        <v xml:space="preserve"> </v>
      </c>
      <c r="IK105" t="b">
        <f>IF(Raw!CC106&gt;7,(Raw!C106)/((Raw!CC106*1000)^(1/3)))</f>
        <v>0</v>
      </c>
      <c r="IL105" t="b">
        <f>IF(Raw!CC106&gt;7,(10^($IJ$2*Raw!CB106))*(Raw!BL106))</f>
        <v>0</v>
      </c>
      <c r="IM105" t="b">
        <f>IF(Raw!CC106&gt;7,(10^($IJ$2*Raw!CB106))*(Raw!BM106))</f>
        <v>0</v>
      </c>
      <c r="IO105" t="str">
        <f t="shared" si="171"/>
        <v xml:space="preserve"> </v>
      </c>
      <c r="IP105" t="b">
        <f>IF(Raw!CC106&gt;7,(Raw!C106)/((Raw!CC106*1000)^(1/3)))</f>
        <v>0</v>
      </c>
      <c r="IQ105" t="b">
        <f>IF(Raw!CC106&gt;7,(10^($IO$2*Raw!CB106))*(Raw!BN106))</f>
        <v>0</v>
      </c>
      <c r="IR105" t="b">
        <f>IF(Raw!CC106&gt;7,(10^($IO$2*Raw!CB106))*(Raw!BO106))</f>
        <v>0</v>
      </c>
      <c r="IT105" s="68" t="str">
        <f t="shared" si="172"/>
        <v xml:space="preserve"> </v>
      </c>
      <c r="IU105" s="68">
        <f>IF(Raw!CC106&lt;3.5,(Raw!C106)/((Raw!CC106*1000)^(1/3)))</f>
        <v>199.14764968221513</v>
      </c>
      <c r="IV105" s="68">
        <f>IF(Raw!CC106&lt;3.5,(10^($IT$2*Raw!CB106))*(Raw!D106))</f>
        <v>0.20130397155916377</v>
      </c>
      <c r="IW105" s="68">
        <f>IF(Raw!CC106&lt;3.5,(10^($IT$2*Raw!CB106))*(Raw!E106))</f>
        <v>2.1169341612685022E-2</v>
      </c>
      <c r="IY105" s="68" t="str">
        <f t="shared" si="173"/>
        <v xml:space="preserve"> </v>
      </c>
      <c r="IZ105" s="74">
        <f>IF(Raw!CC106&lt;3.5,(Raw!C106)/((Raw!CC106*1000)^(1/3)))</f>
        <v>199.14764968221513</v>
      </c>
      <c r="JA105" s="68">
        <f>IF(Raw!CC106&lt;3.5,(10^($IY$2*Raw!CB106))*(Raw!F106))</f>
        <v>0.33943109393414778</v>
      </c>
      <c r="JB105" s="68">
        <f>IF(Raw!CC106&lt;3.5,(10^($IY$2*Raw!CB106))*(Raw!G106))</f>
        <v>4.2345709993874374E-2</v>
      </c>
      <c r="JD105" s="68" t="str">
        <f t="shared" si="174"/>
        <v xml:space="preserve"> </v>
      </c>
      <c r="JE105" s="74">
        <f>IF(Raw!CC106&lt;3.5,(Raw!C106)/((Raw!CC106*1000)^(1/3)))</f>
        <v>199.14764968221513</v>
      </c>
      <c r="JF105" s="74">
        <f>IF(Raw!CC106&lt;3.5,(10^($JD$2*Raw!CB106))*(Raw!BJ106))</f>
        <v>0.3591867603142242</v>
      </c>
      <c r="JG105" s="74">
        <f>IF(Raw!CC106&lt;3.5,(10^($JD$2*Raw!CB106))*(Raw!BK106))</f>
        <v>0.11283597995000484</v>
      </c>
      <c r="JI105" s="68" t="str">
        <f t="shared" si="175"/>
        <v xml:space="preserve"> </v>
      </c>
      <c r="JJ105" s="74">
        <f>IF( AND( Raw!CC106&lt;3.5, ( (10^($JI$2*Raw!CB106))*(Raw!BM106) )/( (10^($JI$2*Raw!CB106))*(Raw!BL106))&lt;0.9 ),(Raw!C106)/((Raw!CC106*1000)^(1/3)) )</f>
        <v>199.14764968221513</v>
      </c>
      <c r="JK105" s="74">
        <f>IF( AND( Raw!CC106&lt;3.5, ( (10^($JI$2*Raw!CB106))*(Raw!BM106) )/( (10^($JI$2*Raw!CB106))*(Raw!BL106))&lt;0.9 ), (10^($JI$2*Raw!CB106))*(Raw!BL106) )</f>
        <v>23.630921463438689</v>
      </c>
      <c r="JL105" s="74">
        <f>IF( AND( Raw!CC106&lt;3.5, ( (10^($JI$2*Raw!CB106))*(Raw!BM106) )/( (10^($JI$2*Raw!CB106))*(Raw!BL106))&lt;0.9 ), (10^($JI$2*Raw!CB106))*(Raw!BM106) )</f>
        <v>14.486212285887222</v>
      </c>
      <c r="JN105" s="68" t="str">
        <f t="shared" si="176"/>
        <v xml:space="preserve"> </v>
      </c>
      <c r="JO105" s="74">
        <f>IF( AND( Raw!CC106&lt;3.5, ( (10^($JN$2*Raw!CB106))*(Raw!BO106) )/( (10^($JN$2*Raw!CB106))*(Raw!BN106))&lt;0.5 ),(Raw!C106)/((Raw!CC106*1000)^(1/3)))</f>
        <v>199.14764968221513</v>
      </c>
      <c r="JP105" s="74">
        <f>IF( AND( Raw!CC106&lt;3.5, ( (10^($JN$2*Raw!CB106))*(Raw!BO106) )/( (10^($JN$2*Raw!CB106))*(Raw!BN106))&lt;0.5 ),(10^($JN$2*Raw!CB106))*(Raw!BN106))</f>
        <v>3.8973055886002599</v>
      </c>
      <c r="JQ105" s="74">
        <f>IF( AND( Raw!CC106&lt;3.5, ( (10^($JN$2*Raw!CB106))*(Raw!BO106) )/( (10^($JN$2*Raw!CB106))*(Raw!BN106))&lt;0.5 ),(10^($JN$2*Raw!CB106))*(Raw!BO106))</f>
        <v>0.34728973611039099</v>
      </c>
      <c r="KQ105">
        <f>Raw!CC106*1000</f>
        <v>610</v>
      </c>
      <c r="KR105">
        <f>Raw!N106</f>
        <v>8.5106248660483992</v>
      </c>
      <c r="KS105">
        <f>(1/ABS(Raw!BL106))*2</f>
        <v>8.3179789089762687E-2</v>
      </c>
      <c r="KU105">
        <f>Raw!CC106*1000</f>
        <v>610</v>
      </c>
      <c r="KV105">
        <f>Raw!N106</f>
        <v>8.5106248660483992</v>
      </c>
      <c r="KW105">
        <f>MIN(1/ABS(Raw!BN106)/2,0.8)</f>
        <v>0.12739209626450629</v>
      </c>
      <c r="KY105">
        <f>Raw!CC106*1000</f>
        <v>610</v>
      </c>
      <c r="KZ105">
        <f>Raw!CP106</f>
        <v>8.6184367179173496</v>
      </c>
      <c r="LA105">
        <f t="shared" si="156"/>
        <v>8.5106248660483992</v>
      </c>
      <c r="PR105" s="76"/>
      <c r="QD105" s="76"/>
      <c r="QP105" s="76"/>
      <c r="RB105" s="76"/>
      <c r="RN105" s="76"/>
      <c r="RZ105" s="76"/>
      <c r="SL105" s="76"/>
      <c r="SX105" s="76"/>
      <c r="TJ105" s="76"/>
      <c r="TV105" s="76"/>
      <c r="UF105">
        <f>IF(Raw!CC106&lt;3.5,Raw!C106)</f>
        <v>1688.9564976509901</v>
      </c>
      <c r="UK105" t="b">
        <f>IF(Raw!CC106&gt;7,Raw!C106)</f>
        <v>0</v>
      </c>
      <c r="UP105">
        <f>Raw!C106</f>
        <v>1688.9564976509901</v>
      </c>
      <c r="UU105" t="str">
        <f t="shared" si="178"/>
        <v xml:space="preserve"> </v>
      </c>
      <c r="UV105">
        <f>IF(AND(Raw!BL106&lt;$UU$3,Raw!BL106&gt;$UU$4),(Raw!C106)/((Raw!CC106*1000)^(1/3)))</f>
        <v>199.14764968221513</v>
      </c>
      <c r="UW105">
        <f>IF(AND(Raw!BL106&lt;$UU$3,Raw!BL106&gt;$UU$4),(10^($UU$2*Raw!CB106))*(Raw!D106))</f>
        <v>0.20092015995760726</v>
      </c>
      <c r="UX105">
        <f>IF(AND(Raw!BL106&lt;$UU$3,Raw!BL106&gt;$UU$4),(10^($FM$2*Raw!CB106))*(Raw!E106))</f>
        <v>2.1128979572903439E-2</v>
      </c>
      <c r="UZ105">
        <f>Raw!C106</f>
        <v>1688.9564976509901</v>
      </c>
      <c r="VA105">
        <f>((LOG10(Raw!CC107))+ABS(LOG10(MIN(Raw!CC$3:$CC304)))+0.3)/5</f>
        <v>0.4913703802140022</v>
      </c>
      <c r="VB105">
        <f>Raw!BQ106</f>
        <v>5</v>
      </c>
      <c r="VE105">
        <f>(Raw!C106)/((Raw!CC106)^(1/2))</f>
        <v>2162.4872030162433</v>
      </c>
      <c r="VF105">
        <f>((LOG10(Raw!CC107))+ABS(LOG10(MIN(Raw!CC$3:$CC304)))+0.3)/5</f>
        <v>0.4913703802140022</v>
      </c>
      <c r="VG105">
        <f>Raw!BQ106</f>
        <v>5</v>
      </c>
      <c r="VK105">
        <f>(Raw!C106)/((Raw!CC106)^(1/2))</f>
        <v>2162.4872030162433</v>
      </c>
      <c r="VL105">
        <f>Raw!BZ106</f>
        <v>488.571428537369</v>
      </c>
      <c r="VM105">
        <f>MIN(Raw!BL107/150,0.6)</f>
        <v>0.297607831401422</v>
      </c>
      <c r="VO105">
        <f>(Raw!C106)/((Raw!CC106)^(1/2))</f>
        <v>2162.4872030162433</v>
      </c>
      <c r="VP105">
        <f>Raw!BZ106</f>
        <v>488.571428537369</v>
      </c>
      <c r="VQ105">
        <f>MIN(Raw!BN107/50,0.6)</f>
        <v>0.17218339951913919</v>
      </c>
      <c r="VS105">
        <f>(Raw!C106)/((Raw!CC106)^(1/2))</f>
        <v>2162.4872030162433</v>
      </c>
      <c r="VT105">
        <f>Raw!BZ106</f>
        <v>488.571428537369</v>
      </c>
      <c r="VU105">
        <f>(LOG10(Raw!AS107)-LOG10(MIN(Raw!AS$3:AS$200)) + 0.1)/10</f>
        <v>0.45300079632067575</v>
      </c>
      <c r="VW105">
        <f>Raw!CB106</f>
        <v>3.6036000000000001</v>
      </c>
      <c r="VX105">
        <f>IF(ABS((Raw!BR106)-(Raw!CJ106))=343.0818,16.89,ABS((Raw!BR106)-(Raw!CJ106)))</f>
        <v>1.153583424548998</v>
      </c>
      <c r="VY105">
        <f>(LOG10(Raw!C107)-LOG10(MIN(Raw!C$3:C$200)))/2</f>
        <v>0</v>
      </c>
      <c r="WQ105">
        <f>Raw!BP106</f>
        <v>5.1999999999999998E-2</v>
      </c>
      <c r="WR105">
        <f>Raw!BZ106</f>
        <v>488.571428537369</v>
      </c>
      <c r="WT105">
        <f>Raw!N106</f>
        <v>8.5106248660483992</v>
      </c>
      <c r="WU105">
        <f>Raw!CP106</f>
        <v>8.6184367179173496</v>
      </c>
      <c r="WV105">
        <f t="shared" si="158"/>
        <v>0.10781185186895037</v>
      </c>
      <c r="WX105">
        <f>Raw!C106</f>
        <v>1688.9564976509901</v>
      </c>
      <c r="WY105">
        <f>Raw!BP106</f>
        <v>5.1999999999999998E-2</v>
      </c>
      <c r="WZ105">
        <f>((LOG10(Raw!CC107))+ABS(LOG10(MIN(Raw!CC$3:$CC304)))+0.3)/5</f>
        <v>0.4913703802140022</v>
      </c>
      <c r="XG105">
        <f>(Raw!C106)/((Raw!CC106)^(1/2))</f>
        <v>2162.4872030162433</v>
      </c>
      <c r="XH105">
        <f>Raw!BP106</f>
        <v>5.1999999999999998E-2</v>
      </c>
      <c r="XR105">
        <f>Raw!CB106</f>
        <v>3.6036000000000001</v>
      </c>
      <c r="XS105">
        <f>IF(ABS((Raw!BR106)-(Raw!CJ106))=343.0818,16.89,(Raw!BR106)-(Raw!CJ106))</f>
        <v>-1.153583424548998</v>
      </c>
      <c r="XT105">
        <f>(LOG10(Raw!C107)-LOG10(MIN(Raw!C$3:C$200)))/2</f>
        <v>0</v>
      </c>
      <c r="XW105">
        <f t="shared" si="177"/>
        <v>20600</v>
      </c>
      <c r="XX105">
        <f t="shared" si="161"/>
        <v>1.1672953963160526</v>
      </c>
      <c r="YC105">
        <v>1688.9564976509901</v>
      </c>
      <c r="YD105">
        <f>Raw!CC106</f>
        <v>0.61</v>
      </c>
      <c r="YE105">
        <f>((LOG10(Raw!CC107))+ABS(LOG10(MIN(Raw!CC$3:$CC304)))+0.3)/5</f>
        <v>0.4913703802140022</v>
      </c>
      <c r="YF105">
        <v>0.15162482354378301</v>
      </c>
      <c r="YG105">
        <v>3.8084134964499999E-2</v>
      </c>
      <c r="YH105">
        <v>1.0660944499837999E-2</v>
      </c>
      <c r="YI105">
        <v>3.0125145821528298E-3</v>
      </c>
      <c r="YJ105">
        <v>7.03886979345317E-4</v>
      </c>
      <c r="YT105">
        <v>1688.9564976509901</v>
      </c>
      <c r="YU105">
        <v>0.61</v>
      </c>
      <c r="YV105" s="79">
        <v>9.4626304259039398E-8</v>
      </c>
    </row>
    <row r="106" spans="1:672">
      <c r="A106" s="37">
        <f>Raw!CC107*1000</f>
        <v>2870</v>
      </c>
      <c r="B106" s="37">
        <f>Raw!N107</f>
        <v>2.8209940377271598</v>
      </c>
      <c r="C106" s="37">
        <f>Raw!O107</f>
        <v>0.24553686330003199</v>
      </c>
      <c r="E106" s="37">
        <f>(Raw!C107)/((Raw!CC107*1000)^(1/2))</f>
        <v>6.0236262475963516</v>
      </c>
      <c r="F106" s="37">
        <f>Raw!N107</f>
        <v>2.8209940377271598</v>
      </c>
      <c r="G106" s="37">
        <f>Raw!O107</f>
        <v>0.24553686330003199</v>
      </c>
      <c r="I106" s="37">
        <f>(Raw!C107)/((Raw!CC107*1000)^(1/3))</f>
        <v>22.707622539366625</v>
      </c>
      <c r="J106" s="37">
        <f>Raw!N107</f>
        <v>2.8209940377271598</v>
      </c>
      <c r="K106" s="37">
        <f>Raw!O107</f>
        <v>0.24553686330003199</v>
      </c>
      <c r="M106" s="39">
        <f>Raw!CC107*1000</f>
        <v>2870</v>
      </c>
      <c r="N106" s="39">
        <f>1/(Raw!R107)</f>
        <v>2.7725131315319218</v>
      </c>
      <c r="O106" s="39">
        <f>IF(1/(Raw!R107-Raw!S107)-1/(Raw!R107+Raw!S107)&gt;0,1/(Raw!R107-Raw!S107)-1/(Raw!R107+Raw!S107),2)</f>
        <v>2.9018923913017858E-3</v>
      </c>
      <c r="Q106" s="39">
        <f>(Raw!C107)/((Raw!CC107*1000)^(1/2))</f>
        <v>6.0236262475963516</v>
      </c>
      <c r="R106" s="39">
        <f>1/(Raw!R107)</f>
        <v>2.7725131315319218</v>
      </c>
      <c r="S106" s="39">
        <f>IF(1/(Raw!R107-Raw!S107)-1/(Raw!R107+Raw!S107)&gt;0,1/(Raw!R107-Raw!S107)-1/(Raw!R107+Raw!S107),2)</f>
        <v>2.9018923913017858E-3</v>
      </c>
      <c r="U106" s="39">
        <f>(Raw!C107)/((Raw!CC107*1000)^(1/3))</f>
        <v>22.707622539366625</v>
      </c>
      <c r="V106" s="39">
        <f>1/(Raw!R107)</f>
        <v>2.7725131315319218</v>
      </c>
      <c r="W106" s="39">
        <f>IF(1/(Raw!R107-Raw!S107)-1/(Raw!R107+Raw!S107)&gt;0,1/(Raw!R107-Raw!S107)-1/(Raw!R107+Raw!S107),2)</f>
        <v>2.9018923913017858E-3</v>
      </c>
      <c r="Y106" s="41">
        <f>Raw!CC107*1000</f>
        <v>2870</v>
      </c>
      <c r="Z106" s="41">
        <f>1/(Raw!AB107)</f>
        <v>2.7263045793397231</v>
      </c>
      <c r="AA106" s="41">
        <f>IF(1/(Raw!AB107-Raw!AC107)-1/(Raw!AB107+Raw!AC107)&gt;0,1/(Raw!AB107-Raw!AC107)-1/(Raw!AB107+Raw!AC107),5)</f>
        <v>0.17348170135570529</v>
      </c>
      <c r="AC106" s="41">
        <f>(Raw!C107)/((Raw!CC107*1000)^(1/2))</f>
        <v>6.0236262475963516</v>
      </c>
      <c r="AD106" s="41">
        <f>1/(Raw!AB107)</f>
        <v>2.7263045793397231</v>
      </c>
      <c r="AE106" s="41">
        <f>IF(1/(Raw!AB107-Raw!AC107)-1/(Raw!AB107+Raw!AC107)&gt;0,1/(Raw!AB107-Raw!AC107)-1/(Raw!AB107+Raw!AC107),5)</f>
        <v>0.17348170135570529</v>
      </c>
      <c r="AG106" s="41">
        <f>(Raw!C107)/((Raw!CC107*1000)^(1/3))</f>
        <v>22.707622539366625</v>
      </c>
      <c r="AH106" s="41">
        <f>1/(Raw!AB107)</f>
        <v>2.7263045793397231</v>
      </c>
      <c r="AI106" s="41">
        <f>IF(1/(Raw!AB107-Raw!AC107)-1/(Raw!AB107+Raw!AC107)&gt;0,1/(Raw!AB107-Raw!AC107)-1/(Raw!AB107+Raw!AC107),5)</f>
        <v>0.17348170135570529</v>
      </c>
      <c r="AK106" s="43">
        <f>Raw!CC107*1000</f>
        <v>2870</v>
      </c>
      <c r="AL106" s="43">
        <f>Raw!BL107</f>
        <v>44.641174710213299</v>
      </c>
      <c r="AM106" s="43">
        <f>Raw!BM107</f>
        <v>28.638092342065899</v>
      </c>
      <c r="AO106" s="43">
        <f>(Raw!C107)/((Raw!CC107*1000)^(1/2))</f>
        <v>6.0236262475963516</v>
      </c>
      <c r="AP106" s="43">
        <f>Raw!BL107</f>
        <v>44.641174710213299</v>
      </c>
      <c r="AQ106" s="43">
        <f>Raw!BM107</f>
        <v>28.638092342065899</v>
      </c>
      <c r="AS106" s="43">
        <f>(Raw!C107)/((Raw!CC107*1000)^(1/3))</f>
        <v>22.707622539366625</v>
      </c>
      <c r="AT106" s="43">
        <f>Raw!BL107</f>
        <v>44.641174710213299</v>
      </c>
      <c r="AU106" s="43">
        <f>Raw!BM107</f>
        <v>28.638092342065899</v>
      </c>
      <c r="AW106" s="21">
        <f>Raw!CC107*1000</f>
        <v>2870</v>
      </c>
      <c r="AX106" s="21">
        <f>Raw!BN107</f>
        <v>8.6091699759569593</v>
      </c>
      <c r="AY106" s="21">
        <f>Raw!BO107</f>
        <v>1.05958552666918</v>
      </c>
      <c r="BA106" s="21">
        <f>(Raw!C107)/((Raw!CC107*1000)^(1/2))</f>
        <v>6.0236262475963516</v>
      </c>
      <c r="BB106" s="21">
        <f>Raw!BN107</f>
        <v>8.6091699759569593</v>
      </c>
      <c r="BC106" s="21">
        <f>Raw!BO107</f>
        <v>1.05958552666918</v>
      </c>
      <c r="BE106" s="21">
        <f>(Raw!C107)/((Raw!CC107*1000)^(1/3))</f>
        <v>22.707622539366625</v>
      </c>
      <c r="BF106" s="21">
        <f>Raw!BN107</f>
        <v>8.6091699759569593</v>
      </c>
      <c r="BG106" s="21">
        <f>Raw!BO107</f>
        <v>1.05958552666918</v>
      </c>
      <c r="BI106" s="46">
        <f>Raw!C107</f>
        <v>322.7</v>
      </c>
      <c r="BJ106" s="46">
        <f>(Raw!C107)/(Raw!CG107)</f>
        <v>0.28307017543859647</v>
      </c>
      <c r="BK106" s="46"/>
      <c r="BM106" s="47">
        <f>Raw!CC107*1000</f>
        <v>2870</v>
      </c>
      <c r="BN106" s="47">
        <f>(Raw!C107)/(Raw!CG107)</f>
        <v>0.28307017543859647</v>
      </c>
      <c r="BO106" s="47"/>
      <c r="BQ106" s="46">
        <f>(Raw!C107)/((Raw!CC107*1000)^(1/2))</f>
        <v>6.0236262475963516</v>
      </c>
      <c r="BR106" s="47">
        <f>(Raw!C107)/(Raw!CG107)</f>
        <v>0.28307017543859647</v>
      </c>
      <c r="BS106" s="47"/>
      <c r="BU106" s="49">
        <f>(Raw!C107)/((Raw!CC107*1000)^(1/3))</f>
        <v>22.707622539366625</v>
      </c>
      <c r="BV106" s="49">
        <f>(Raw!C107)/(Raw!CG107)</f>
        <v>0.28307017543859647</v>
      </c>
      <c r="BW106" s="49"/>
      <c r="BY106" s="51">
        <f>Raw!C107</f>
        <v>322.7</v>
      </c>
      <c r="BZ106" s="51">
        <f>Raw!BS107</f>
        <v>0.43099999999999999</v>
      </c>
      <c r="CA106" s="51"/>
      <c r="CG106" s="55"/>
      <c r="CH106" s="55" t="e">
        <f t="shared" si="137"/>
        <v>#N/A</v>
      </c>
      <c r="CI106" s="55" t="e">
        <f>CI3</f>
        <v>#N/A</v>
      </c>
      <c r="CK106" s="55"/>
      <c r="CL106" s="55" t="e">
        <f t="shared" si="138"/>
        <v>#N/A</v>
      </c>
      <c r="CM106" s="55" t="e">
        <f>CM3</f>
        <v>#N/A</v>
      </c>
      <c r="CO106" s="57"/>
      <c r="CP106" s="57" t="e">
        <f t="shared" si="139"/>
        <v>#N/A</v>
      </c>
      <c r="CQ106" s="57" t="e">
        <f>CQ3</f>
        <v>#N/A</v>
      </c>
      <c r="CS106" s="57"/>
      <c r="CT106" s="57" t="e">
        <f t="shared" si="140"/>
        <v>#N/A</v>
      </c>
      <c r="CU106" s="57" t="e">
        <f>CU3</f>
        <v>#N/A</v>
      </c>
      <c r="CW106" s="57"/>
      <c r="CX106" s="57" t="e">
        <f t="shared" si="141"/>
        <v>#N/A</v>
      </c>
      <c r="CY106" s="57" t="e">
        <f>CY3</f>
        <v>#N/A</v>
      </c>
      <c r="DA106" s="57"/>
      <c r="DB106" s="57" t="e">
        <f t="shared" si="142"/>
        <v>#N/A</v>
      </c>
      <c r="DC106" s="57" t="e">
        <f>DC3</f>
        <v>#N/A</v>
      </c>
      <c r="DE106" s="57"/>
      <c r="DF106" s="57" t="e">
        <f t="shared" si="143"/>
        <v>#N/A</v>
      </c>
      <c r="DG106" s="57" t="e">
        <f>DG3</f>
        <v>#N/A</v>
      </c>
      <c r="DI106" s="59">
        <f t="shared" si="162"/>
        <v>15610</v>
      </c>
      <c r="DJ106" s="59">
        <f t="shared" si="145"/>
        <v>10.955510186602277</v>
      </c>
      <c r="DL106" s="25">
        <f t="shared" si="163"/>
        <v>15610</v>
      </c>
      <c r="DM106" s="25">
        <f t="shared" si="146"/>
        <v>12.232907386753343</v>
      </c>
      <c r="DO106" s="39">
        <f t="shared" si="147"/>
        <v>2870</v>
      </c>
      <c r="DP106" s="39">
        <f t="shared" si="148"/>
        <v>2.7725131315319218</v>
      </c>
      <c r="DQ106" s="39">
        <f t="shared" si="149"/>
        <v>2.9018923913017858E-3</v>
      </c>
      <c r="DS106" s="39">
        <f t="shared" si="150"/>
        <v>6.0236262475963516</v>
      </c>
      <c r="DT106" s="39">
        <f t="shared" si="151"/>
        <v>2.7725131315319218</v>
      </c>
      <c r="DU106" s="39">
        <f t="shared" si="152"/>
        <v>2.9018923913017858E-3</v>
      </c>
      <c r="DW106" s="39">
        <f t="shared" si="153"/>
        <v>22.707622539366625</v>
      </c>
      <c r="DX106" s="39">
        <f t="shared" si="154"/>
        <v>2.7725131315319218</v>
      </c>
      <c r="DY106" s="39">
        <f t="shared" si="155"/>
        <v>2.9018923913017858E-3</v>
      </c>
      <c r="EA106" s="61">
        <f>Raw!N107</f>
        <v>2.8209940377271598</v>
      </c>
      <c r="EB106" s="61">
        <f>Raw!O107</f>
        <v>0.24553686330003199</v>
      </c>
      <c r="EC106" s="61">
        <f>1/Raw!R107</f>
        <v>2.7725131315319218</v>
      </c>
      <c r="ED106" s="61">
        <f>1/(Raw!R107-Raw!S107)-1/(Raw!R107+Raw!S107)</f>
        <v>2.9018923913017858E-3</v>
      </c>
      <c r="EF106" s="62">
        <f>Raw!N107</f>
        <v>2.8209940377271598</v>
      </c>
      <c r="EG106" s="61">
        <f>Raw!O107</f>
        <v>0.24553686330003199</v>
      </c>
      <c r="EH106" s="61">
        <f>1/Raw!AB107</f>
        <v>2.7263045793397231</v>
      </c>
      <c r="EI106" s="61">
        <f>1/(Raw!AB107-Raw!AC107)-1/(Raw!AB107+Raw!AC107)</f>
        <v>0.17348170135570529</v>
      </c>
      <c r="EK106" s="37">
        <f>Raw!CB107</f>
        <v>-5.0467000000000004</v>
      </c>
      <c r="EL106" s="72">
        <f>(Raw!C107)/(Raw!CG107)</f>
        <v>0.28307017543859647</v>
      </c>
      <c r="EN106" s="37">
        <f>Raw!BS107</f>
        <v>0.43099999999999999</v>
      </c>
      <c r="EO106" s="72">
        <f>(Raw!C107)/(Raw!CG107)</f>
        <v>0.28307017543859647</v>
      </c>
      <c r="EQ106" s="64">
        <f>(Raw!C107)/((Raw!CC107*1000)^(1/3))</f>
        <v>22.707622539366625</v>
      </c>
      <c r="ER106" s="64">
        <f>Raw!BZ107</f>
        <v>266.90169215202297</v>
      </c>
      <c r="ET106" s="64">
        <f>Raw!BN107</f>
        <v>8.6091699759569593</v>
      </c>
      <c r="EU106" s="64">
        <f>Raw!BZ107</f>
        <v>266.90169215202297</v>
      </c>
      <c r="EW106" s="66">
        <f>Raw!AI107</f>
        <v>3.3639992467722403E-2</v>
      </c>
      <c r="EX106" s="66">
        <f>Raw!BZ107</f>
        <v>266.90169215202297</v>
      </c>
      <c r="EZ106" s="73">
        <f>Raw!AI107</f>
        <v>3.3639992467722403E-2</v>
      </c>
      <c r="FA106" s="66">
        <f>Raw!F107</f>
        <v>1.61561084560919</v>
      </c>
      <c r="FB106" s="66">
        <f>Raw!G107</f>
        <v>0.37344433952127898</v>
      </c>
      <c r="FD106" s="66">
        <f>(Raw!C107)/((Raw!CC107*1000)^(1/3))</f>
        <v>22.707622539366625</v>
      </c>
      <c r="FE106" s="66">
        <f>(Raw!BZ107)*(Raw!AI107)</f>
        <v>8.9785709136164158</v>
      </c>
      <c r="FG106" s="59">
        <f>Raw!CJ107</f>
        <v>354.08280000000002</v>
      </c>
      <c r="FH106" s="59">
        <f>Raw!BR107</f>
        <v>11.000999999999999</v>
      </c>
      <c r="FJ106" s="25">
        <f>Raw!CB107</f>
        <v>-5.0467000000000004</v>
      </c>
      <c r="FK106" s="25">
        <f>(Raw!BR107)-(Raw!CJ107)</f>
        <v>-343.08180000000004</v>
      </c>
      <c r="FM106" s="68" t="str">
        <f t="shared" si="164"/>
        <v xml:space="preserve"> </v>
      </c>
      <c r="FN106" s="68">
        <f>(Raw!C107)/((Raw!CC107*1000)^(1/3))</f>
        <v>22.707622539366625</v>
      </c>
      <c r="FO106" s="68">
        <f>(10^($FM$2*Raw!CB107))*(Raw!D107)</f>
        <v>1.0233039856250858</v>
      </c>
      <c r="FP106" s="68">
        <f>(10^($FM$2*Raw!CB107))*(Raw!E107)</f>
        <v>0.20443730411676367</v>
      </c>
      <c r="FR106" s="68" t="str">
        <f t="shared" si="165"/>
        <v xml:space="preserve"> </v>
      </c>
      <c r="FS106" s="74">
        <f>(Raw!C107)/((Raw!CC107*1000)^(1/3))</f>
        <v>22.707622539366625</v>
      </c>
      <c r="FT106" s="68">
        <f>(10^($FR$2*Raw!CB107))*(Raw!F107)</f>
        <v>1.7695075538224387</v>
      </c>
      <c r="FU106" s="68">
        <f>(10^($FR$2*Raw!CB107))*(Raw!G107)</f>
        <v>0.40901717236613716</v>
      </c>
      <c r="FW106" s="68" t="str">
        <f t="shared" si="166"/>
        <v xml:space="preserve"> </v>
      </c>
      <c r="FX106" s="74">
        <f>(Raw!C107)/((Raw!CC107*1000)^(1/3))</f>
        <v>22.707622539366625</v>
      </c>
      <c r="FY106" s="74">
        <f>(10^($FW$2*Raw!CB107))*(Raw!BJ107)</f>
        <v>4.2502857437901342</v>
      </c>
      <c r="FZ106" s="74">
        <f>(10^($FW$2*Raw!CB107))*(Raw!BK107)</f>
        <v>2.322341799958727</v>
      </c>
      <c r="GB106" s="68" t="str">
        <f t="shared" si="167"/>
        <v xml:space="preserve"> </v>
      </c>
      <c r="GC106" s="74">
        <f>IF(  ( (10^($FR$2*Raw!CB107))*(Raw!BM107) )/( (10^($FR$2*Raw!CB107))*(Raw!BL107))&lt;0.9,(Raw!C107)/((Raw!CC107*1000)^(1/3)) )</f>
        <v>22.707622539366625</v>
      </c>
      <c r="GD106" s="74">
        <f>IF(  ( (10^($FR$2*Raw!CB107))*(Raw!BM107) )/( (10^($FR$2*Raw!CB107))*(Raw!BL107))&lt;0.9, (10^($GB$2*Raw!CB107))*(Raw!BL107) )</f>
        <v>47.032200361806666</v>
      </c>
      <c r="GE106" s="74">
        <f>IF( ( (10^($FR$2*Raw!CB107))*(Raw!BM107) )/( (10^($FR$2*Raw!CB107))*(Raw!BL107))&lt;0.9, (10^($FR$2*Raw!CB107))*(Raw!BM107) )</f>
        <v>31.366043910928479</v>
      </c>
      <c r="GG106" s="68" t="str">
        <f t="shared" si="168"/>
        <v xml:space="preserve"> </v>
      </c>
      <c r="GH106" s="74">
        <f>IF( ( (10^($GG$2*Raw!CB107))*(Raw!BO107) )/( (10^($GG$2*Raw!CB107))*(Raw!BN107))&lt;0.5,(Raw!C107)/((Raw!CC107*1000)^(1/3)))</f>
        <v>22.707622539366625</v>
      </c>
      <c r="GI106" s="74">
        <f>IF( ( (10^($GG$2*Raw!CB107))*(Raw!BO107) )/( (10^($GG$2*Raw!CB107))*(Raw!BN107))&lt;0.5,(10^($GG$2*Raw!CB107))*(Raw!BN107))</f>
        <v>9.3441654043735554</v>
      </c>
      <c r="GJ106" s="74">
        <f>IF( ( (10^($GG$2*Raw!CB107))*(Raw!BO107) )/( (10^($GG$2*Raw!CB107))*(Raw!BN107))&lt;0.5,(10^($GG$2*Raw!CB107))*(Raw!BO107))</f>
        <v>1.1500461076883941</v>
      </c>
      <c r="GL106">
        <f>(Raw!C107)/((Raw!CC107*1000)^(1/3))</f>
        <v>22.707622539366625</v>
      </c>
      <c r="GM106" s="75">
        <f>Raw!U107</f>
        <v>0.37596679687500001</v>
      </c>
      <c r="GN106" s="75">
        <f>(LOG(Raw!CC107)+5)/25</f>
        <v>0.2183152758693597</v>
      </c>
      <c r="GO106">
        <f>(Raw!C107)/((Raw!CC107*1000)^(1/3))</f>
        <v>22.707622539366625</v>
      </c>
      <c r="GP106" s="75">
        <f>Raw!W107</f>
        <v>0.39124999999999999</v>
      </c>
      <c r="GR106">
        <f>(Raw!C107)/((Raw!CC107*1000)^(1/3))</f>
        <v>22.707622539366625</v>
      </c>
      <c r="GS106" s="75">
        <f>Raw!AE107</f>
        <v>0.59910156250000002</v>
      </c>
      <c r="GU106">
        <f>(Raw!C107)/((Raw!CC107*1000)^(1/3))</f>
        <v>22.707622539366625</v>
      </c>
      <c r="GV106" s="75">
        <f>Raw!AG107</f>
        <v>2.5553515624999998</v>
      </c>
      <c r="GX106">
        <f>(Raw!C107)/((Raw!CC107*1000)^(1/3))</f>
        <v>22.707622539366625</v>
      </c>
      <c r="GY106">
        <f>Raw!BQ107</f>
        <v>39</v>
      </c>
      <c r="HA106">
        <f>Raw!C107</f>
        <v>322.7</v>
      </c>
      <c r="HB106" s="75">
        <f>Raw!U107</f>
        <v>0.37596679687500001</v>
      </c>
      <c r="HC106" s="4"/>
      <c r="HD106">
        <f>Raw!C107</f>
        <v>322.7</v>
      </c>
      <c r="HE106" s="75">
        <f>Raw!W107</f>
        <v>0.39124999999999999</v>
      </c>
      <c r="HG106">
        <f>Raw!C107</f>
        <v>322.7</v>
      </c>
      <c r="HH106" s="75">
        <f>Raw!AE107</f>
        <v>0.59910156250000002</v>
      </c>
      <c r="HJ106">
        <f>Raw!C107</f>
        <v>322.7</v>
      </c>
      <c r="HK106" s="75">
        <f>Raw!AG107</f>
        <v>2.5553515624999998</v>
      </c>
      <c r="HM106">
        <f>Raw!C107</f>
        <v>322.7</v>
      </c>
      <c r="HN106">
        <f>Raw!BQ107</f>
        <v>39</v>
      </c>
      <c r="HP106">
        <f>Raw!CC107*1000</f>
        <v>2870</v>
      </c>
      <c r="HQ106">
        <f>Raw!N107</f>
        <v>2.8209940377271598</v>
      </c>
      <c r="HR106">
        <f>MIN(ABS(Raw!CB107)/100,0.3)</f>
        <v>5.0467000000000005E-2</v>
      </c>
      <c r="HS106" t="str">
        <f>IF( Raw!CB107&gt;0,"@rgb(255,0,0)","@rgb(0,128,255)" )</f>
        <v>@rgb(0,128,255)</v>
      </c>
      <c r="HU106" t="str">
        <f t="shared" si="169"/>
        <v xml:space="preserve"> </v>
      </c>
      <c r="HV106" t="b">
        <f>IF(Raw!CC107&gt;7,(Raw!C107)/((Raw!CC107*1000)^(1/3)))</f>
        <v>0</v>
      </c>
      <c r="HW106" t="b">
        <f>IF(Raw!CC107&gt;7,(10^($FM$2*Raw!CB107))*(Raw!D107))</f>
        <v>0</v>
      </c>
      <c r="HX106" t="b">
        <f>IF(Raw!CC107&gt;7,(10^($HU$2*Raw!CB107))*(Raw!E107))</f>
        <v>0</v>
      </c>
      <c r="IA106" t="b">
        <f>IF(Raw!CC107&gt;7,(Raw!C107)/((Raw!CC107*1000)^(1/3)))</f>
        <v>0</v>
      </c>
      <c r="IB106" t="b">
        <f>IF(Raw!CC107&gt;7,(10^($HZ$2*Raw!CB107))*(Raw!F107))</f>
        <v>0</v>
      </c>
      <c r="IC106" t="b">
        <f>IF(Raw!CC107&gt;7,(10^($HZ$2*Raw!CB107))*(Raw!G107))</f>
        <v>0</v>
      </c>
      <c r="IF106" t="b">
        <f>IF(Raw!CC107&gt;7,(Raw!C107)/((Raw!CC107*1000)^(1/3)))</f>
        <v>0</v>
      </c>
      <c r="IG106" t="b">
        <f>IF(Raw!CC107&gt;7,(10^($IE$2*Raw!CB107))*(Raw!BJ107))</f>
        <v>0</v>
      </c>
      <c r="IH106" t="b">
        <f>IF(Raw!CC107&gt;7,(10^($IE$2*Raw!CB107))*(Raw!BK107))</f>
        <v>0</v>
      </c>
      <c r="IJ106" t="str">
        <f t="shared" si="170"/>
        <v xml:space="preserve"> </v>
      </c>
      <c r="IK106" t="b">
        <f>IF(Raw!CC107&gt;7,(Raw!C107)/((Raw!CC107*1000)^(1/3)))</f>
        <v>0</v>
      </c>
      <c r="IL106" t="b">
        <f>IF(Raw!CC107&gt;7,(10^($IJ$2*Raw!CB107))*(Raw!BL107))</f>
        <v>0</v>
      </c>
      <c r="IM106" t="b">
        <f>IF(Raw!CC107&gt;7,(10^($IJ$2*Raw!CB107))*(Raw!BM107))</f>
        <v>0</v>
      </c>
      <c r="IO106" t="str">
        <f t="shared" si="171"/>
        <v xml:space="preserve"> </v>
      </c>
      <c r="IP106" t="b">
        <f>IF(Raw!CC107&gt;7,(Raw!C107)/((Raw!CC107*1000)^(1/3)))</f>
        <v>0</v>
      </c>
      <c r="IQ106" t="b">
        <f>IF(Raw!CC107&gt;7,(10^($IO$2*Raw!CB107))*(Raw!BN107))</f>
        <v>0</v>
      </c>
      <c r="IR106" t="b">
        <f>IF(Raw!CC107&gt;7,(10^($IO$2*Raw!CB107))*(Raw!BO107))</f>
        <v>0</v>
      </c>
      <c r="IT106" s="68" t="str">
        <f t="shared" si="172"/>
        <v xml:space="preserve"> </v>
      </c>
      <c r="IU106" s="68">
        <f>IF(Raw!CC107&lt;3.5,(Raw!C107)/((Raw!CC107*1000)^(1/3)))</f>
        <v>22.707622539366625</v>
      </c>
      <c r="IV106" s="68">
        <f>IF(Raw!CC107&lt;3.5,(10^($IT$2*Raw!CB107))*(Raw!D107))</f>
        <v>1.0205726476806376</v>
      </c>
      <c r="IW106" s="68">
        <f>IF(Raw!CC107&lt;3.5,(10^($IT$2*Raw!CB107))*(Raw!E107))</f>
        <v>0.20389163306120367</v>
      </c>
      <c r="IY106" s="68" t="str">
        <f t="shared" si="173"/>
        <v xml:space="preserve"> </v>
      </c>
      <c r="IZ106" s="74">
        <f>IF(Raw!CC107&lt;3.5,(Raw!C107)/((Raw!CC107*1000)^(1/3)))</f>
        <v>22.707622539366625</v>
      </c>
      <c r="JA106" s="68">
        <f>IF(Raw!CC107&lt;3.5,(10^($IY$2*Raw!CB107))*(Raw!F107))</f>
        <v>1.7637594145323305</v>
      </c>
      <c r="JB106" s="68">
        <f>IF(Raw!CC107&lt;3.5,(10^($IY$2*Raw!CB107))*(Raw!G107))</f>
        <v>0.40768850458298583</v>
      </c>
      <c r="JD106" s="68" t="str">
        <f t="shared" si="174"/>
        <v xml:space="preserve"> </v>
      </c>
      <c r="JE106" s="74">
        <f>IF(Raw!CC107&lt;3.5,(Raw!C107)/((Raw!CC107*1000)^(1/3)))</f>
        <v>22.707622539366625</v>
      </c>
      <c r="JF106" s="74">
        <f>IF(Raw!CC107&lt;3.5,(10^($JD$2*Raw!CB107))*(Raw!BJ107))</f>
        <v>4.2869921311033456</v>
      </c>
      <c r="JG106" s="74">
        <f>IF(Raw!CC107&lt;3.5,(10^($JD$2*Raw!CB107))*(Raw!BK107))</f>
        <v>2.3423980462258145</v>
      </c>
      <c r="JI106" s="68" t="str">
        <f t="shared" si="175"/>
        <v xml:space="preserve"> </v>
      </c>
      <c r="JJ106" s="74">
        <f>IF( AND( Raw!CC107&lt;3.5, ( (10^($JI$2*Raw!CB107))*(Raw!BM107) )/( (10^($JI$2*Raw!CB107))*(Raw!BL107))&lt;0.9 ),(Raw!C107)/((Raw!CC107*1000)^(1/3)) )</f>
        <v>22.707622539366625</v>
      </c>
      <c r="JK106" s="74">
        <f>IF( AND( Raw!CC107&lt;3.5, ( (10^($JI$2*Raw!CB107))*(Raw!BM107) )/( (10^($JI$2*Raw!CB107))*(Raw!BL107))&lt;0.9 ), (10^($JI$2*Raw!CB107))*(Raw!BL107) )</f>
        <v>45.738636865843354</v>
      </c>
      <c r="JL106" s="74">
        <f>IF( AND( Raw!CC107&lt;3.5, ( (10^($JI$2*Raw!CB107))*(Raw!BM107) )/( (10^($JI$2*Raw!CB107))*(Raw!BL107))&lt;0.9 ), (10^($JI$2*Raw!CB107))*(Raw!BM107) )</f>
        <v>29.342133460134093</v>
      </c>
      <c r="JN106" s="68" t="str">
        <f t="shared" si="176"/>
        <v xml:space="preserve"> </v>
      </c>
      <c r="JO106" s="74">
        <f>IF( AND( Raw!CC107&lt;3.5, ( (10^($JN$2*Raw!CB107))*(Raw!BO107) )/( (10^($JN$2*Raw!CB107))*(Raw!BN107))&lt;0.5 ),(Raw!C107)/((Raw!CC107*1000)^(1/3)))</f>
        <v>22.707622539366625</v>
      </c>
      <c r="JP106" s="74">
        <f>IF( AND( Raw!CC107&lt;3.5, ( (10^($JN$2*Raw!CB107))*(Raw!BO107) )/( (10^($JN$2*Raw!CB107))*(Raw!BN107))&lt;0.5 ),(10^($JN$2*Raw!CB107))*(Raw!BN107))</f>
        <v>8.6946274395701195</v>
      </c>
      <c r="JQ106" s="74">
        <f>IF( AND( Raw!CC107&lt;3.5, ( (10^($JN$2*Raw!CB107))*(Raw!BO107) )/( (10^($JN$2*Raw!CB107))*(Raw!BN107))&lt;0.5 ),(10^($JN$2*Raw!CB107))*(Raw!BO107))</f>
        <v>1.0701033224431331</v>
      </c>
      <c r="KQ106">
        <f>Raw!CC107*1000</f>
        <v>2870</v>
      </c>
      <c r="KR106">
        <f>Raw!N107</f>
        <v>2.8209940377271598</v>
      </c>
      <c r="KS106">
        <f>(1/ABS(Raw!BL107))*2</f>
        <v>4.4801688418437319E-2</v>
      </c>
      <c r="KU106">
        <f>Raw!CC107*1000</f>
        <v>2870</v>
      </c>
      <c r="KV106">
        <f>Raw!N107</f>
        <v>2.8209940377271598</v>
      </c>
      <c r="KW106">
        <f>MIN(1/ABS(Raw!BN107)/2,0.8)</f>
        <v>5.807760810814077E-2</v>
      </c>
      <c r="KY106">
        <f>Raw!CC107*1000</f>
        <v>2870</v>
      </c>
      <c r="KZ106">
        <f>Raw!CP107</f>
        <v>2.77158106742292</v>
      </c>
      <c r="LA106">
        <f t="shared" si="156"/>
        <v>2.8209940377271598</v>
      </c>
      <c r="PR106" s="76"/>
      <c r="QD106" s="76"/>
      <c r="QP106" s="76"/>
      <c r="RB106" s="76"/>
      <c r="RN106" s="76"/>
      <c r="RZ106" s="76"/>
      <c r="SL106" s="76"/>
      <c r="SX106" s="76"/>
      <c r="TJ106" s="76"/>
      <c r="TV106" s="76"/>
      <c r="UF106">
        <f>IF(Raw!CC107&lt;3.5,Raw!C107)</f>
        <v>322.7</v>
      </c>
      <c r="UK106" t="b">
        <f>IF(Raw!CC107&gt;7,Raw!C107)</f>
        <v>0</v>
      </c>
      <c r="UP106">
        <f>Raw!C107</f>
        <v>322.7</v>
      </c>
      <c r="UU106" t="str">
        <f t="shared" si="178"/>
        <v xml:space="preserve"> </v>
      </c>
      <c r="UV106" t="b">
        <f>IF(AND(Raw!BL107&lt;$UU$3,Raw!BL107&gt;$UU$4),(Raw!C107)/((Raw!CC107*1000)^(1/3)))</f>
        <v>0</v>
      </c>
      <c r="UW106" t="b">
        <f>IF(AND(Raw!BL107&lt;$UU$3,Raw!BL107&gt;$UU$4),(10^($UU$2*Raw!CB107))*(Raw!D107))</f>
        <v>0</v>
      </c>
      <c r="UX106" t="b">
        <f>IF(AND(Raw!BL107&lt;$UU$3,Raw!BL107&gt;$UU$4),(10^($FM$2*Raw!CB107))*(Raw!E107))</f>
        <v>0</v>
      </c>
      <c r="UZ106">
        <f>Raw!C107</f>
        <v>322.7</v>
      </c>
      <c r="VA106">
        <f>((LOG10(Raw!CC108))+ABS(LOG10(MIN(Raw!CC$3:$CC305)))+0.3)/5</f>
        <v>0.59035248947602215</v>
      </c>
      <c r="VB106">
        <f>Raw!BQ107</f>
        <v>39</v>
      </c>
      <c r="VE106">
        <f>(Raw!C107)/((Raw!CC107)^(1/2))</f>
        <v>190.48378715977827</v>
      </c>
      <c r="VF106">
        <f>((LOG10(Raw!CC108))+ABS(LOG10(MIN(Raw!CC$3:$CC305)))+0.3)/5</f>
        <v>0.59035248947602215</v>
      </c>
      <c r="VG106">
        <f>Raw!BQ107</f>
        <v>39</v>
      </c>
      <c r="VK106">
        <f>(Raw!C107)/((Raw!CC107)^(1/2))</f>
        <v>190.48378715977827</v>
      </c>
      <c r="VL106">
        <f>Raw!BZ107</f>
        <v>266.90169215202297</v>
      </c>
      <c r="VM106">
        <f>MIN(Raw!BL108/150,0.6)</f>
        <v>0</v>
      </c>
      <c r="VO106">
        <f>(Raw!C107)/((Raw!CC107)^(1/2))</f>
        <v>190.48378715977827</v>
      </c>
      <c r="VP106">
        <f>Raw!BZ107</f>
        <v>266.90169215202297</v>
      </c>
      <c r="VQ106">
        <f>MIN(Raw!BN108/50,0.6)</f>
        <v>0.55446399300678595</v>
      </c>
      <c r="VS106">
        <f>(Raw!C107)/((Raw!CC107)^(1/2))</f>
        <v>190.48378715977827</v>
      </c>
      <c r="VT106">
        <f>Raw!BZ107</f>
        <v>266.90169215202297</v>
      </c>
      <c r="VU106">
        <f>(LOG10(Raw!AS108)-LOG10(MIN(Raw!AS$3:AS$200)) + 0.1)/10</f>
        <v>0.37666193502742762</v>
      </c>
      <c r="VW106">
        <f>Raw!CB107</f>
        <v>-5.0467000000000004</v>
      </c>
      <c r="VX106">
        <f>IF(ABS((Raw!BR107)-(Raw!CJ107))=343.0818,16.89,ABS((Raw!BR107)-(Raw!CJ107)))</f>
        <v>16.89</v>
      </c>
      <c r="VY106">
        <f>(LOG10(Raw!C108)-LOG10(MIN(Raw!C$3:C$200)))/2</f>
        <v>0.40025587519213524</v>
      </c>
      <c r="WQ106">
        <f>Raw!BP107</f>
        <v>0.1</v>
      </c>
      <c r="WR106">
        <f>Raw!BZ107</f>
        <v>266.90169215202297</v>
      </c>
      <c r="WT106">
        <f>Raw!N107</f>
        <v>2.8209940377271598</v>
      </c>
      <c r="WU106">
        <f>Raw!CP107</f>
        <v>2.77158106742292</v>
      </c>
      <c r="WV106">
        <f t="shared" si="158"/>
        <v>-4.9412970304239856E-2</v>
      </c>
      <c r="WX106">
        <f>Raw!C107</f>
        <v>322.7</v>
      </c>
      <c r="WY106">
        <f>Raw!BP107</f>
        <v>0.1</v>
      </c>
      <c r="WZ106">
        <f>((LOG10(Raw!CC108))+ABS(LOG10(MIN(Raw!CC$3:$CC305)))+0.3)/5</f>
        <v>0.59035248947602215</v>
      </c>
      <c r="XG106">
        <f>(Raw!C107)/((Raw!CC107)^(1/2))</f>
        <v>190.48378715977827</v>
      </c>
      <c r="XH106">
        <f>Raw!BP107</f>
        <v>0.1</v>
      </c>
      <c r="XR106">
        <f>Raw!CB107</f>
        <v>-5.0467000000000004</v>
      </c>
      <c r="XS106">
        <f>IF(ABS((Raw!BR107)-(Raw!CJ107))=343.0818,16.89,(Raw!BR107)-(Raw!CJ107))</f>
        <v>16.89</v>
      </c>
      <c r="XT106">
        <f>(LOG10(Raw!C108)-LOG10(MIN(Raw!C$3:C$200)))/2</f>
        <v>0.40025587519213524</v>
      </c>
      <c r="XW106">
        <f t="shared" si="177"/>
        <v>20800</v>
      </c>
      <c r="XX106">
        <f t="shared" si="161"/>
        <v>1.1637077658567596</v>
      </c>
      <c r="YC106">
        <v>322.7</v>
      </c>
      <c r="YD106">
        <f>Raw!CC107</f>
        <v>2.87</v>
      </c>
      <c r="YE106">
        <f>((LOG10(Raw!CC108))+ABS(LOG10(MIN(Raw!CC$3:$CC305)))+0.3)/5</f>
        <v>0.59035248947602215</v>
      </c>
      <c r="YF106" s="79">
        <v>3.0663785851960899E-4</v>
      </c>
      <c r="YG106" s="79">
        <v>1.9164866157475599E-4</v>
      </c>
      <c r="YH106" s="79">
        <v>1.15955492717499E-4</v>
      </c>
      <c r="YI106" s="10" t="s">
        <v>821</v>
      </c>
      <c r="YJ106" s="10" t="s">
        <v>841</v>
      </c>
      <c r="YK106" s="79"/>
      <c r="YL106" s="79"/>
      <c r="YM106" s="10"/>
      <c r="YN106" s="79"/>
      <c r="YT106">
        <v>322.7</v>
      </c>
      <c r="YU106">
        <v>2.87</v>
      </c>
      <c r="YV106" s="79">
        <v>3.6521021708589803E-8</v>
      </c>
    </row>
    <row r="107" spans="1:672">
      <c r="A107" s="37">
        <f>Raw!CC108*1000</f>
        <v>8970</v>
      </c>
      <c r="B107" s="37">
        <f>Raw!N108</f>
        <v>4.10570899224507</v>
      </c>
      <c r="C107" s="37">
        <f>Raw!O108</f>
        <v>6.4771930498324096E-2</v>
      </c>
      <c r="E107" s="37">
        <f>(Raw!C108)/((Raw!CC108*1000)^(1/2))</f>
        <v>21.523579276759317</v>
      </c>
      <c r="F107" s="37">
        <f>Raw!N108</f>
        <v>4.10570899224507</v>
      </c>
      <c r="G107" s="37">
        <f>Raw!O108</f>
        <v>6.4771930498324096E-2</v>
      </c>
      <c r="I107" s="37">
        <f>(Raw!C108)/((Raw!CC108*1000)^(1/3))</f>
        <v>98.109990751471088</v>
      </c>
      <c r="J107" s="37">
        <f>Raw!N108</f>
        <v>4.10570899224507</v>
      </c>
      <c r="K107" s="37">
        <f>Raw!O108</f>
        <v>6.4771930498324096E-2</v>
      </c>
      <c r="M107" s="39">
        <f>Raw!CC108*1000</f>
        <v>8970</v>
      </c>
      <c r="N107" s="39">
        <f>1/(Raw!R108)</f>
        <v>5.1203305941447974</v>
      </c>
      <c r="O107" s="39">
        <f>IF(1/(Raw!R108-Raw!S108)-1/(Raw!R108+Raw!S108)&gt;0,1/(Raw!R108-Raw!S108)-1/(Raw!R108+Raw!S108),2)</f>
        <v>6.3249657702257878E-4</v>
      </c>
      <c r="Q107" s="39">
        <f>(Raw!C108)/((Raw!CC108*1000)^(1/2))</f>
        <v>21.523579276759317</v>
      </c>
      <c r="R107" s="39">
        <f>1/(Raw!R108)</f>
        <v>5.1203305941447974</v>
      </c>
      <c r="S107" s="39">
        <f>IF(1/(Raw!R108-Raw!S108)-1/(Raw!R108+Raw!S108)&gt;0,1/(Raw!R108-Raw!S108)-1/(Raw!R108+Raw!S108),2)</f>
        <v>6.3249657702257878E-4</v>
      </c>
      <c r="U107" s="39">
        <f>(Raw!C108)/((Raw!CC108*1000)^(1/3))</f>
        <v>98.109990751471088</v>
      </c>
      <c r="V107" s="39">
        <f>1/(Raw!R108)</f>
        <v>5.1203305941447974</v>
      </c>
      <c r="W107" s="39">
        <f>IF(1/(Raw!R108-Raw!S108)-1/(Raw!R108+Raw!S108)&gt;0,1/(Raw!R108-Raw!S108)-1/(Raw!R108+Raw!S108),2)</f>
        <v>6.3249657702257878E-4</v>
      </c>
      <c r="Y107" s="41">
        <f>Raw!CC108*1000</f>
        <v>8970</v>
      </c>
      <c r="Z107" s="41">
        <f>1/(Raw!AB108)</f>
        <v>4.8765053277569717</v>
      </c>
      <c r="AA107" s="41">
        <f>IF(1/(Raw!AB108-Raw!AC108)-1/(Raw!AB108+Raw!AC108)&gt;0,1/(Raw!AB108-Raw!AC108)-1/(Raw!AB108+Raw!AC108),5)</f>
        <v>0.12333419543621016</v>
      </c>
      <c r="AC107" s="41">
        <f>(Raw!C108)/((Raw!CC108*1000)^(1/2))</f>
        <v>21.523579276759317</v>
      </c>
      <c r="AD107" s="41">
        <f>1/(Raw!AB108)</f>
        <v>4.8765053277569717</v>
      </c>
      <c r="AE107" s="41">
        <f>IF(1/(Raw!AB108-Raw!AC108)-1/(Raw!AB108+Raw!AC108)&gt;0,1/(Raw!AB108-Raw!AC108)-1/(Raw!AB108+Raw!AC108),5)</f>
        <v>0.12333419543621016</v>
      </c>
      <c r="AG107" s="41">
        <f>(Raw!C108)/((Raw!CC108*1000)^(1/3))</f>
        <v>98.109990751471088</v>
      </c>
      <c r="AH107" s="41">
        <f>1/(Raw!AB108)</f>
        <v>4.8765053277569717</v>
      </c>
      <c r="AI107" s="41">
        <f>IF(1/(Raw!AB108-Raw!AC108)-1/(Raw!AB108+Raw!AC108)&gt;0,1/(Raw!AB108-Raw!AC108)-1/(Raw!AB108+Raw!AC108),5)</f>
        <v>0.12333419543621016</v>
      </c>
      <c r="AK107" s="43">
        <f>Raw!CC108*1000</f>
        <v>8970</v>
      </c>
      <c r="AL107" s="43">
        <f>Raw!BL108</f>
        <v>0</v>
      </c>
      <c r="AM107" s="43">
        <f>Raw!BM108</f>
        <v>0</v>
      </c>
      <c r="AO107" s="43">
        <f>(Raw!C108)/((Raw!CC108*1000)^(1/2))</f>
        <v>21.523579276759317</v>
      </c>
      <c r="AP107" s="43">
        <f>Raw!BL108</f>
        <v>0</v>
      </c>
      <c r="AQ107" s="43">
        <f>Raw!BM108</f>
        <v>0</v>
      </c>
      <c r="AS107" s="43">
        <f>(Raw!C108)/((Raw!CC108*1000)^(1/3))</f>
        <v>98.109990751471088</v>
      </c>
      <c r="AT107" s="43">
        <f>Raw!BL108</f>
        <v>0</v>
      </c>
      <c r="AU107" s="43">
        <f>Raw!BM108</f>
        <v>0</v>
      </c>
      <c r="AW107" s="21">
        <f>Raw!CC108*1000</f>
        <v>8970</v>
      </c>
      <c r="AX107" s="21">
        <f>Raw!BN108</f>
        <v>27.7231996503393</v>
      </c>
      <c r="AY107" s="21">
        <f>Raw!BO108</f>
        <v>0.65612461219983398</v>
      </c>
      <c r="BA107" s="21">
        <f>(Raw!C108)/((Raw!CC108*1000)^(1/2))</f>
        <v>21.523579276759317</v>
      </c>
      <c r="BB107" s="21">
        <f>Raw!BN108</f>
        <v>27.7231996503393</v>
      </c>
      <c r="BC107" s="21">
        <f>Raw!BO108</f>
        <v>0.65612461219983398</v>
      </c>
      <c r="BE107" s="21">
        <f>(Raw!C108)/((Raw!CC108*1000)^(1/3))</f>
        <v>98.109990751471088</v>
      </c>
      <c r="BF107" s="21">
        <f>Raw!BN108</f>
        <v>27.7231996503393</v>
      </c>
      <c r="BG107" s="21">
        <f>Raw!BO108</f>
        <v>0.65612461219983398</v>
      </c>
      <c r="BI107" s="46">
        <f>Raw!C108</f>
        <v>2038.5</v>
      </c>
      <c r="BJ107" s="46">
        <f>(Raw!C108)/(Raw!CG108)</f>
        <v>0.28723404255319152</v>
      </c>
      <c r="BK107" s="46"/>
      <c r="BM107" s="47">
        <f>Raw!CC108*1000</f>
        <v>8970</v>
      </c>
      <c r="BN107" s="47">
        <f>(Raw!C108)/(Raw!CG108)</f>
        <v>0.28723404255319152</v>
      </c>
      <c r="BO107" s="47"/>
      <c r="BQ107" s="46">
        <f>(Raw!C108)/((Raw!CC108*1000)^(1/2))</f>
        <v>21.523579276759317</v>
      </c>
      <c r="BR107" s="47">
        <f>(Raw!C108)/(Raw!CG108)</f>
        <v>0.28723404255319152</v>
      </c>
      <c r="BS107" s="47"/>
      <c r="BU107" s="49">
        <f>(Raw!C108)/((Raw!CC108*1000)^(1/3))</f>
        <v>98.109990751471088</v>
      </c>
      <c r="BV107" s="49">
        <f>(Raw!C108)/(Raw!CG108)</f>
        <v>0.28723404255319152</v>
      </c>
      <c r="BW107" s="49"/>
      <c r="BY107" s="51">
        <f>Raw!C108</f>
        <v>2038.5</v>
      </c>
      <c r="BZ107" s="51">
        <f>Raw!BS108</f>
        <v>0.33</v>
      </c>
      <c r="CA107" s="51"/>
      <c r="CG107" s="55"/>
      <c r="CH107" s="55" t="e">
        <f t="shared" si="137"/>
        <v>#N/A</v>
      </c>
      <c r="CI107" s="55" t="e">
        <f>CI3</f>
        <v>#N/A</v>
      </c>
      <c r="CK107" s="55"/>
      <c r="CL107" s="55" t="e">
        <f t="shared" si="138"/>
        <v>#N/A</v>
      </c>
      <c r="CM107" s="55" t="e">
        <f>CM3</f>
        <v>#N/A</v>
      </c>
      <c r="CO107" s="57"/>
      <c r="CP107" s="57" t="e">
        <f t="shared" si="139"/>
        <v>#N/A</v>
      </c>
      <c r="CQ107" s="57" t="e">
        <f>CQ3</f>
        <v>#N/A</v>
      </c>
      <c r="CS107" s="57"/>
      <c r="CT107" s="57" t="e">
        <f t="shared" si="140"/>
        <v>#N/A</v>
      </c>
      <c r="CU107" s="57" t="e">
        <f>CU3</f>
        <v>#N/A</v>
      </c>
      <c r="CW107" s="57"/>
      <c r="CX107" s="57" t="e">
        <f t="shared" si="141"/>
        <v>#N/A</v>
      </c>
      <c r="CY107" s="57" t="e">
        <f>CY3</f>
        <v>#N/A</v>
      </c>
      <c r="DA107" s="57"/>
      <c r="DB107" s="57" t="e">
        <f t="shared" si="142"/>
        <v>#N/A</v>
      </c>
      <c r="DC107" s="57" t="e">
        <f>DC3</f>
        <v>#N/A</v>
      </c>
      <c r="DE107" s="57"/>
      <c r="DF107" s="57" t="e">
        <f t="shared" si="143"/>
        <v>#N/A</v>
      </c>
      <c r="DG107" s="57" t="e">
        <f>DG3</f>
        <v>#N/A</v>
      </c>
      <c r="DI107" s="59">
        <f t="shared" si="162"/>
        <v>15760</v>
      </c>
      <c r="DJ107" s="59">
        <f t="shared" si="145"/>
        <v>10.986923813951579</v>
      </c>
      <c r="DL107" s="25">
        <f t="shared" si="163"/>
        <v>15760</v>
      </c>
      <c r="DM107" s="25">
        <f t="shared" si="146"/>
        <v>12.261197917599898</v>
      </c>
      <c r="DO107" s="39">
        <f t="shared" si="147"/>
        <v>8970</v>
      </c>
      <c r="DP107" s="39">
        <f t="shared" si="148"/>
        <v>5.1203305941447974</v>
      </c>
      <c r="DQ107" s="39">
        <f t="shared" si="149"/>
        <v>6.3249657702257878E-4</v>
      </c>
      <c r="DS107" s="39">
        <f t="shared" si="150"/>
        <v>21.523579276759317</v>
      </c>
      <c r="DT107" s="39">
        <f t="shared" si="151"/>
        <v>5.1203305941447974</v>
      </c>
      <c r="DU107" s="39">
        <f t="shared" si="152"/>
        <v>6.3249657702257878E-4</v>
      </c>
      <c r="DW107" s="39">
        <f t="shared" si="153"/>
        <v>98.109990751471088</v>
      </c>
      <c r="DX107" s="39">
        <f t="shared" si="154"/>
        <v>5.1203305941447974</v>
      </c>
      <c r="DY107" s="39">
        <f t="shared" si="155"/>
        <v>6.3249657702257878E-4</v>
      </c>
      <c r="EA107" s="61">
        <f>Raw!N108</f>
        <v>4.10570899224507</v>
      </c>
      <c r="EB107" s="61">
        <f>Raw!O108</f>
        <v>6.4771930498324096E-2</v>
      </c>
      <c r="EC107" s="61">
        <f>1/Raw!R108</f>
        <v>5.1203305941447974</v>
      </c>
      <c r="ED107" s="61">
        <f>1/(Raw!R108-Raw!S108)-1/(Raw!R108+Raw!S108)</f>
        <v>6.3249657702257878E-4</v>
      </c>
      <c r="EF107" s="62">
        <f>Raw!N108</f>
        <v>4.10570899224507</v>
      </c>
      <c r="EG107" s="61">
        <f>Raw!O108</f>
        <v>6.4771930498324096E-2</v>
      </c>
      <c r="EH107" s="61">
        <f>1/Raw!AB108</f>
        <v>4.8765053277569717</v>
      </c>
      <c r="EI107" s="61">
        <f>1/(Raw!AB108-Raw!AC108)-1/(Raw!AB108+Raw!AC108)</f>
        <v>0.12333419543621016</v>
      </c>
      <c r="EK107" s="37">
        <f>Raw!CB108</f>
        <v>1.768</v>
      </c>
      <c r="EL107" s="72">
        <f>(Raw!C108)/(Raw!CG108)</f>
        <v>0.28723404255319152</v>
      </c>
      <c r="EN107" s="37">
        <f>Raw!BS108</f>
        <v>0.33</v>
      </c>
      <c r="EO107" s="72">
        <f>(Raw!C108)/(Raw!CG108)</f>
        <v>0.28723404255319152</v>
      </c>
      <c r="EQ107" s="64">
        <f>(Raw!C108)/((Raw!CC108*1000)^(1/3))</f>
        <v>98.109990751471088</v>
      </c>
      <c r="ER107" s="64">
        <f>Raw!BZ108</f>
        <v>442.04007649421698</v>
      </c>
      <c r="ET107" s="64">
        <f>Raw!BN108</f>
        <v>27.7231996503393</v>
      </c>
      <c r="EU107" s="64">
        <f>Raw!BZ108</f>
        <v>442.04007649421698</v>
      </c>
      <c r="EW107" s="66">
        <f>Raw!AI108</f>
        <v>2.6549109874765E-4</v>
      </c>
      <c r="EX107" s="66">
        <f>Raw!BZ108</f>
        <v>442.04007649421698</v>
      </c>
      <c r="EZ107" s="73">
        <f>Raw!AI108</f>
        <v>2.6549109874765E-4</v>
      </c>
      <c r="FA107" s="66">
        <f>Raw!F108</f>
        <v>1.0959820657145201</v>
      </c>
      <c r="FB107" s="66">
        <f>Raw!G108</f>
        <v>0.129193147202631</v>
      </c>
      <c r="FD107" s="66">
        <f>(Raw!C108)/((Raw!CC108*1000)^(1/3))</f>
        <v>98.109990751471088</v>
      </c>
      <c r="FE107" s="66">
        <f>(Raw!BZ108)*(Raw!AI108)</f>
        <v>0.11735770559894491</v>
      </c>
      <c r="FG107" s="59">
        <f>Raw!CJ108</f>
        <v>247.52690000000001</v>
      </c>
      <c r="FH107" s="59">
        <f>Raw!BR108</f>
        <v>251.875</v>
      </c>
      <c r="FJ107" s="25">
        <f>Raw!CB108</f>
        <v>1.768</v>
      </c>
      <c r="FK107" s="25">
        <f>(Raw!BR108)-(Raw!CJ108)</f>
        <v>4.3480999999999881</v>
      </c>
      <c r="FM107" s="68" t="str">
        <f t="shared" si="164"/>
        <v xml:space="preserve"> </v>
      </c>
      <c r="FN107" s="68">
        <f>(Raw!C108)/((Raw!CC108*1000)^(1/3))</f>
        <v>98.109990751471088</v>
      </c>
      <c r="FO107" s="68">
        <f>(10^($FM$2*Raw!CB108))*(Raw!D108)</f>
        <v>0.65278851712310715</v>
      </c>
      <c r="FP107" s="68">
        <f>(10^($FM$2*Raw!CB108))*(Raw!E108)</f>
        <v>6.2577625850414362E-2</v>
      </c>
      <c r="FR107" s="68" t="str">
        <f t="shared" si="165"/>
        <v xml:space="preserve"> </v>
      </c>
      <c r="FS107" s="74">
        <f>(Raw!C108)/((Raw!CC108*1000)^(1/3))</f>
        <v>98.109990751471088</v>
      </c>
      <c r="FT107" s="68">
        <f>(10^($FR$2*Raw!CB108))*(Raw!F108)</f>
        <v>1.0615977943978878</v>
      </c>
      <c r="FU107" s="68">
        <f>(10^($FR$2*Raw!CB108))*(Raw!G108)</f>
        <v>0.12513996753424947</v>
      </c>
      <c r="FW107" s="68" t="str">
        <f t="shared" si="166"/>
        <v xml:space="preserve"> </v>
      </c>
      <c r="FX107" s="74">
        <f>(Raw!C108)/((Raw!CC108*1000)^(1/3))</f>
        <v>98.109990751471088</v>
      </c>
      <c r="FY107" s="74">
        <f>(10^($FW$2*Raw!CB108))*(Raw!BJ108)</f>
        <v>3.1041023411942863</v>
      </c>
      <c r="FZ107" s="74">
        <f>(10^($FW$2*Raw!CB108))*(Raw!BK108)</f>
        <v>1.006107139823984</v>
      </c>
      <c r="GB107" s="68" t="str">
        <f t="shared" si="167"/>
        <v xml:space="preserve"> </v>
      </c>
      <c r="GC107" s="74" t="e">
        <f>IF(  ( (10^($FR$2*Raw!CB108))*(Raw!BM108) )/( (10^($FR$2*Raw!CB108))*(Raw!BL108))&lt;0.9,(Raw!C108)/((Raw!CC108*1000)^(1/3)) )</f>
        <v>#DIV/0!</v>
      </c>
      <c r="GD107" s="74" t="e">
        <f>IF(  ( (10^($FR$2*Raw!CB108))*(Raw!BM108) )/( (10^($FR$2*Raw!CB108))*(Raw!BL108))&lt;0.9, (10^($GB$2*Raw!CB108))*(Raw!BL108) )</f>
        <v>#DIV/0!</v>
      </c>
      <c r="GE107" s="74" t="e">
        <f>IF( ( (10^($FR$2*Raw!CB108))*(Raw!BM108) )/( (10^($FR$2*Raw!CB108))*(Raw!BL108))&lt;0.9, (10^($FR$2*Raw!CB108))*(Raw!BM108) )</f>
        <v>#DIV/0!</v>
      </c>
      <c r="GG107" s="68" t="str">
        <f t="shared" si="168"/>
        <v xml:space="preserve"> </v>
      </c>
      <c r="GH107" s="74">
        <f>IF( ( (10^($GG$2*Raw!CB108))*(Raw!BO108) )/( (10^($GG$2*Raw!CB108))*(Raw!BN108))&lt;0.5,(Raw!C108)/((Raw!CC108*1000)^(1/3)))</f>
        <v>98.109990751471088</v>
      </c>
      <c r="GI107" s="74">
        <f>IF( ( (10^($GG$2*Raw!CB108))*(Raw!BO108) )/( (10^($GG$2*Raw!CB108))*(Raw!BN108))&lt;0.5,(10^($GG$2*Raw!CB108))*(Raw!BN108))</f>
        <v>26.938843828614086</v>
      </c>
      <c r="GJ107" s="74">
        <f>IF( ( (10^($GG$2*Raw!CB108))*(Raw!BO108) )/( (10^($GG$2*Raw!CB108))*(Raw!BN108))&lt;0.5,(10^($GG$2*Raw!CB108))*(Raw!BO108))</f>
        <v>0.63756127298044341</v>
      </c>
      <c r="GL107">
        <f>(Raw!C108)/((Raw!CC108*1000)^(1/3))</f>
        <v>98.109990751471088</v>
      </c>
      <c r="GM107" s="75">
        <f>Raw!U108</f>
        <v>0.23191861895752</v>
      </c>
      <c r="GN107" s="75">
        <f>(LOG(Raw!CC108)+5)/25</f>
        <v>0.23811169772176372</v>
      </c>
      <c r="GO107">
        <f>(Raw!C108)/((Raw!CC108*1000)^(1/3))</f>
        <v>98.109990751471088</v>
      </c>
      <c r="GP107" s="75">
        <f>Raw!W108</f>
        <v>0.24778673499145501</v>
      </c>
      <c r="GR107">
        <f>(Raw!C108)/((Raw!CC108*1000)^(1/3))</f>
        <v>98.109990751471088</v>
      </c>
      <c r="GS107" s="75">
        <f>Raw!AE108</f>
        <v>2.3728936592285201</v>
      </c>
      <c r="GU107">
        <f>(Raw!C108)/((Raw!CC108*1000)^(1/3))</f>
        <v>98.109990751471088</v>
      </c>
      <c r="GV107" s="75">
        <f>Raw!AG108</f>
        <v>2.86114338334961</v>
      </c>
      <c r="GX107">
        <f>(Raw!C108)/((Raw!CC108*1000)^(1/3))</f>
        <v>98.109990751471088</v>
      </c>
      <c r="GY107">
        <f>Raw!BQ108</f>
        <v>7.5</v>
      </c>
      <c r="HA107">
        <f>Raw!C108</f>
        <v>2038.5</v>
      </c>
      <c r="HB107" s="75">
        <f>Raw!U108</f>
        <v>0.23191861895752</v>
      </c>
      <c r="HC107" s="4"/>
      <c r="HD107">
        <f>Raw!C108</f>
        <v>2038.5</v>
      </c>
      <c r="HE107" s="75">
        <f>Raw!W108</f>
        <v>0.24778673499145501</v>
      </c>
      <c r="HG107">
        <f>Raw!C108</f>
        <v>2038.5</v>
      </c>
      <c r="HH107" s="75">
        <f>Raw!AE108</f>
        <v>2.3728936592285201</v>
      </c>
      <c r="HJ107">
        <f>Raw!C108</f>
        <v>2038.5</v>
      </c>
      <c r="HK107" s="75">
        <f>Raw!AG108</f>
        <v>2.86114338334961</v>
      </c>
      <c r="HM107">
        <f>Raw!C108</f>
        <v>2038.5</v>
      </c>
      <c r="HN107">
        <f>Raw!BQ108</f>
        <v>7.5</v>
      </c>
      <c r="HP107">
        <f>Raw!CC108*1000</f>
        <v>8970</v>
      </c>
      <c r="HQ107">
        <f>Raw!N108</f>
        <v>4.10570899224507</v>
      </c>
      <c r="HR107">
        <f>MIN(ABS(Raw!CB108)/100,0.3)</f>
        <v>1.7680000000000001E-2</v>
      </c>
      <c r="HS107" t="str">
        <f>IF( Raw!CB108&gt;0,"@rgb(255,0,0)","@rgb(0,128,255)" )</f>
        <v>@rgb(255,0,0)</v>
      </c>
      <c r="HU107" t="str">
        <f t="shared" si="169"/>
        <v xml:space="preserve"> </v>
      </c>
      <c r="HV107">
        <f>IF(Raw!CC108&gt;7,(Raw!C108)/((Raw!CC108*1000)^(1/3)))</f>
        <v>98.109990751471088</v>
      </c>
      <c r="HW107">
        <f>IF(Raw!CC108&gt;7,(10^($FM$2*Raw!CB108))*(Raw!D108))</f>
        <v>0.65278851712310715</v>
      </c>
      <c r="HX107">
        <f>IF(Raw!CC108&gt;7,(10^($HU$2*Raw!CB108))*(Raw!E108))</f>
        <v>6.3488560798545104E-2</v>
      </c>
      <c r="IA107">
        <f>IF(Raw!CC108&gt;7,(Raw!C108)/((Raw!CC108*1000)^(1/3)))</f>
        <v>98.109990751471088</v>
      </c>
      <c r="IB107">
        <f>IF(Raw!CC108&gt;7,(10^($HZ$2*Raw!CB108))*(Raw!F108))</f>
        <v>1.0770074998362327</v>
      </c>
      <c r="IC107">
        <f>IF(Raw!CC108&gt;7,(10^($HZ$2*Raw!CB108))*(Raw!G108))</f>
        <v>0.12695644647612647</v>
      </c>
      <c r="IF107">
        <f>IF(Raw!CC108&gt;7,(Raw!C108)/((Raw!CC108*1000)^(1/3)))</f>
        <v>98.109990751471088</v>
      </c>
      <c r="IG107">
        <f>IF(Raw!CC108&gt;7,(10^($IE$2*Raw!CB108))*(Raw!BJ108))</f>
        <v>3.2592424740300365</v>
      </c>
      <c r="IH107">
        <f>IF(Raw!CC108&gt;7,(10^($IE$2*Raw!CB108))*(Raw!BK108))</f>
        <v>1.0563914340136</v>
      </c>
      <c r="IJ107" t="str">
        <f t="shared" si="170"/>
        <v xml:space="preserve"> </v>
      </c>
      <c r="IK107">
        <f>IF(Raw!CC108&gt;7,(Raw!C108)/((Raw!CC108*1000)^(1/3)))</f>
        <v>98.109990751471088</v>
      </c>
      <c r="IL107">
        <f>IF(Raw!CC108&gt;7,(10^($IJ$2*Raw!CB108))*(Raw!BL108))</f>
        <v>0</v>
      </c>
      <c r="IM107">
        <f>IF(Raw!CC108&gt;7,(10^($IJ$2*Raw!CB108))*(Raw!BM108))</f>
        <v>0</v>
      </c>
      <c r="IO107" t="str">
        <f t="shared" si="171"/>
        <v xml:space="preserve"> </v>
      </c>
      <c r="IP107">
        <f>IF(Raw!CC108&gt;7,(Raw!C108)/((Raw!CC108*1000)^(1/3)))</f>
        <v>98.109990751471088</v>
      </c>
      <c r="IQ107">
        <f>IF(Raw!CC108&gt;7,(10^($IO$2*Raw!CB108))*(Raw!BN108))</f>
        <v>26.629182408725256</v>
      </c>
      <c r="IR107">
        <f>IF(Raw!CC108&gt;7,(10^($IO$2*Raw!CB108))*(Raw!BO108))</f>
        <v>0.63023252010918818</v>
      </c>
      <c r="IT107" s="68" t="str">
        <f t="shared" si="172"/>
        <v xml:space="preserve"> </v>
      </c>
      <c r="IU107" s="68" t="b">
        <f>IF(Raw!CC108&lt;3.5,(Raw!C108)/((Raw!CC108*1000)^(1/3)))</f>
        <v>0</v>
      </c>
      <c r="IV107" s="68" t="b">
        <f>IF(Raw!CC108&lt;3.5,(10^($IT$2*Raw!CB108))*(Raw!D108))</f>
        <v>0</v>
      </c>
      <c r="IW107" s="68" t="b">
        <f>IF(Raw!CC108&lt;3.5,(10^($IT$2*Raw!CB108))*(Raw!E108))</f>
        <v>0</v>
      </c>
      <c r="IY107" s="68" t="str">
        <f t="shared" si="173"/>
        <v xml:space="preserve"> </v>
      </c>
      <c r="IZ107" s="74" t="b">
        <f>IF(Raw!CC108&lt;3.5,(Raw!C108)/((Raw!CC108*1000)^(1/3)))</f>
        <v>0</v>
      </c>
      <c r="JA107" s="68" t="b">
        <f>IF(Raw!CC108&lt;3.5,(10^($IY$2*Raw!CB108))*(Raw!F108))</f>
        <v>0</v>
      </c>
      <c r="JB107" s="68" t="b">
        <f>IF(Raw!CC108&lt;3.5,(10^($IY$2*Raw!CB108))*(Raw!G108))</f>
        <v>0</v>
      </c>
      <c r="JD107" s="68" t="str">
        <f t="shared" si="174"/>
        <v xml:space="preserve"> </v>
      </c>
      <c r="JE107" s="74" t="b">
        <f>IF(Raw!CC108&lt;3.5,(Raw!C108)/((Raw!CC108*1000)^(1/3)))</f>
        <v>0</v>
      </c>
      <c r="JF107" s="74" t="b">
        <f>IF(Raw!CC108&lt;3.5,(10^($JD$2*Raw!CB108))*(Raw!BJ108))</f>
        <v>0</v>
      </c>
      <c r="JG107" s="74" t="b">
        <f>IF(Raw!CC108&lt;3.5,(10^($JD$2*Raw!CB108))*(Raw!BK108))</f>
        <v>0</v>
      </c>
      <c r="JI107" s="68" t="str">
        <f t="shared" si="175"/>
        <v xml:space="preserve"> </v>
      </c>
      <c r="JJ107" s="74" t="e">
        <f>IF( AND( Raw!CC108&lt;3.5, ( (10^($JI$2*Raw!CB108))*(Raw!BM108) )/( (10^($JI$2*Raw!CB108))*(Raw!BL108))&lt;0.9 ),(Raw!C108)/((Raw!CC108*1000)^(1/3)) )</f>
        <v>#DIV/0!</v>
      </c>
      <c r="JK107" s="74" t="e">
        <f>IF( AND( Raw!CC108&lt;3.5, ( (10^($JI$2*Raw!CB108))*(Raw!BM108) )/( (10^($JI$2*Raw!CB108))*(Raw!BL108))&lt;0.9 ), (10^($JI$2*Raw!CB108))*(Raw!BL108) )</f>
        <v>#DIV/0!</v>
      </c>
      <c r="JL107" s="74" t="e">
        <f>IF( AND( Raw!CC108&lt;3.5, ( (10^($JI$2*Raw!CB108))*(Raw!BM108) )/( (10^($JI$2*Raw!CB108))*(Raw!BL108))&lt;0.9 ), (10^($JI$2*Raw!CB108))*(Raw!BM108) )</f>
        <v>#DIV/0!</v>
      </c>
      <c r="JN107" s="68" t="str">
        <f t="shared" si="176"/>
        <v xml:space="preserve"> </v>
      </c>
      <c r="JO107" s="74" t="b">
        <f>IF( AND( Raw!CC108&lt;3.5, ( (10^($JN$2*Raw!CB108))*(Raw!BO108) )/( (10^($JN$2*Raw!CB108))*(Raw!BN108))&lt;0.5 ),(Raw!C108)/((Raw!CC108*1000)^(1/3)))</f>
        <v>0</v>
      </c>
      <c r="JP107" s="74" t="b">
        <f>IF( AND( Raw!CC108&lt;3.5, ( (10^($JN$2*Raw!CB108))*(Raw!BO108) )/( (10^($JN$2*Raw!CB108))*(Raw!BN108))&lt;0.5 ),(10^($JN$2*Raw!CB108))*(Raw!BN108))</f>
        <v>0</v>
      </c>
      <c r="JQ107" s="74" t="b">
        <f>IF( AND( Raw!CC108&lt;3.5, ( (10^($JN$2*Raw!CB108))*(Raw!BO108) )/( (10^($JN$2*Raw!CB108))*(Raw!BN108))&lt;0.5 ),(10^($JN$2*Raw!CB108))*(Raw!BO108))</f>
        <v>0</v>
      </c>
      <c r="KQ107">
        <f>Raw!CC108*1000</f>
        <v>8970</v>
      </c>
      <c r="KR107">
        <f>Raw!N108</f>
        <v>4.10570899224507</v>
      </c>
      <c r="KS107" t="e">
        <f>(1/ABS(Raw!BL108))*2</f>
        <v>#DIV/0!</v>
      </c>
      <c r="KU107">
        <f>Raw!CC108*1000</f>
        <v>8970</v>
      </c>
      <c r="KV107">
        <f>Raw!N108</f>
        <v>4.10570899224507</v>
      </c>
      <c r="KW107">
        <f>MIN(1/ABS(Raw!BN108)/2,0.8)</f>
        <v>1.8035436252174471E-2</v>
      </c>
      <c r="KY107">
        <f>Raw!CC108*1000</f>
        <v>8970</v>
      </c>
      <c r="KZ107">
        <f>Raw!CP108</f>
        <v>4.1311372128255899</v>
      </c>
      <c r="LA107">
        <f t="shared" si="156"/>
        <v>4.10570899224507</v>
      </c>
      <c r="PR107" s="76"/>
      <c r="QD107" s="76"/>
      <c r="QP107" s="76"/>
      <c r="RB107" s="76"/>
      <c r="RN107" s="76"/>
      <c r="RZ107" s="76"/>
      <c r="SL107" s="76"/>
      <c r="SX107" s="76"/>
      <c r="TJ107" s="76"/>
      <c r="TV107" s="76"/>
      <c r="UF107" t="b">
        <f>IF(Raw!CC108&lt;3.5,Raw!C108)</f>
        <v>0</v>
      </c>
      <c r="UK107">
        <f>IF(Raw!CC108&gt;7,Raw!C108)</f>
        <v>2038.5</v>
      </c>
      <c r="UP107">
        <f>Raw!C108</f>
        <v>2038.5</v>
      </c>
      <c r="UU107" t="str">
        <f t="shared" si="178"/>
        <v xml:space="preserve"> </v>
      </c>
      <c r="UV107" t="b">
        <f>IF(AND(Raw!BL108&lt;$UU$3,Raw!BL108&gt;$UU$4),(Raw!C108)/((Raw!CC108*1000)^(1/3)))</f>
        <v>0</v>
      </c>
      <c r="UW107" t="b">
        <f>IF(AND(Raw!BL108&lt;$UU$3,Raw!BL108&gt;$UU$4),(10^($UU$2*Raw!CB108))*(Raw!D108))</f>
        <v>0</v>
      </c>
      <c r="UX107" t="b">
        <f>IF(AND(Raw!BL108&lt;$UU$3,Raw!BL108&gt;$UU$4),(10^($FM$2*Raw!CB108))*(Raw!E108))</f>
        <v>0</v>
      </c>
      <c r="UZ107">
        <f>Raw!C108</f>
        <v>2038.5</v>
      </c>
      <c r="VA107">
        <f>((LOG10(Raw!CC109))+ABS(LOG10(MIN(Raw!CC$3:$CC306)))+0.3)/5</f>
        <v>0.59035248947602215</v>
      </c>
      <c r="VB107">
        <f>Raw!BQ108</f>
        <v>7.5</v>
      </c>
      <c r="VE107">
        <f>(Raw!C108)/((Raw!CC108)^(1/2))</f>
        <v>680.63533913759068</v>
      </c>
      <c r="VF107">
        <f>((LOG10(Raw!CC109))+ABS(LOG10(MIN(Raw!CC$3:$CC306)))+0.3)/5</f>
        <v>0.59035248947602215</v>
      </c>
      <c r="VG107">
        <f>Raw!BQ108</f>
        <v>7.5</v>
      </c>
      <c r="VK107">
        <f>(Raw!C108)/((Raw!CC108)^(1/2))</f>
        <v>680.63533913759068</v>
      </c>
      <c r="VL107">
        <f>Raw!BZ108</f>
        <v>442.04007649421698</v>
      </c>
      <c r="VM107">
        <f>MIN(Raw!BL109/150,0.6)</f>
        <v>0.48880540239287068</v>
      </c>
      <c r="VO107">
        <f>(Raw!C108)/((Raw!CC108)^(1/2))</f>
        <v>680.63533913759068</v>
      </c>
      <c r="VP107">
        <f>Raw!BZ108</f>
        <v>442.04007649421698</v>
      </c>
      <c r="VQ107">
        <f>MIN(Raw!BN109/50,0.6)</f>
        <v>0.413641300453156</v>
      </c>
      <c r="VS107">
        <f>(Raw!C108)/((Raw!CC108)^(1/2))</f>
        <v>680.63533913759068</v>
      </c>
      <c r="VT107">
        <f>Raw!BZ108</f>
        <v>442.04007649421698</v>
      </c>
      <c r="VU107">
        <f>(LOG10(Raw!AS109)-LOG10(MIN(Raw!AS$3:AS$200)) + 0.1)/10</f>
        <v>0.55581019998798009</v>
      </c>
      <c r="VW107">
        <f>Raw!CB108</f>
        <v>1.768</v>
      </c>
      <c r="VX107">
        <f>IF(ABS((Raw!BR108)-(Raw!CJ108))=343.0818,16.89,ABS((Raw!BR108)-(Raw!CJ108)))</f>
        <v>4.3480999999999881</v>
      </c>
      <c r="VY107">
        <f>(LOG10(Raw!C109)-LOG10(MIN(Raw!C$3:C$200)))/2</f>
        <v>0.3674047477777258</v>
      </c>
      <c r="WQ107">
        <f>Raw!BP108</f>
        <v>0.05</v>
      </c>
      <c r="WR107">
        <f>Raw!BZ108</f>
        <v>442.04007649421698</v>
      </c>
      <c r="WT107">
        <f>Raw!N108</f>
        <v>4.10570899224507</v>
      </c>
      <c r="WU107">
        <f>Raw!CP108</f>
        <v>4.1311372128255899</v>
      </c>
      <c r="WV107">
        <f t="shared" si="158"/>
        <v>2.5428220580519856E-2</v>
      </c>
      <c r="WX107">
        <f>Raw!C108</f>
        <v>2038.5</v>
      </c>
      <c r="WY107">
        <f>Raw!BP108</f>
        <v>0.05</v>
      </c>
      <c r="WZ107">
        <f>((LOG10(Raw!CC109))+ABS(LOG10(MIN(Raw!CC$3:$CC306)))+0.3)/5</f>
        <v>0.59035248947602215</v>
      </c>
      <c r="XG107">
        <f>(Raw!C108)/((Raw!CC108)^(1/2))</f>
        <v>680.63533913759068</v>
      </c>
      <c r="XH107">
        <f>Raw!BP108</f>
        <v>0.05</v>
      </c>
      <c r="XR107">
        <f>Raw!CB108</f>
        <v>1.768</v>
      </c>
      <c r="XS107">
        <f>IF(ABS((Raw!BR108)-(Raw!CJ108))=343.0818,16.89,(Raw!BR108)-(Raw!CJ108))</f>
        <v>4.3480999999999881</v>
      </c>
      <c r="XT107">
        <f>(LOG10(Raw!C109)-LOG10(MIN(Raw!C$3:C$200)))/2</f>
        <v>0.3674047477777258</v>
      </c>
      <c r="XW107">
        <f t="shared" si="177"/>
        <v>21000</v>
      </c>
      <c r="XX107">
        <f t="shared" si="161"/>
        <v>1.1602972636175681</v>
      </c>
      <c r="YC107">
        <v>2038.5</v>
      </c>
      <c r="YD107">
        <f>Raw!CC108</f>
        <v>8.9700000000000006</v>
      </c>
      <c r="YE107">
        <f>((LOG10(Raw!CC109))+ABS(LOG10(MIN(Raw!CC$3:$CC306)))+0.3)/5</f>
        <v>0.59035248947602215</v>
      </c>
      <c r="YF107">
        <v>0.489337970059122</v>
      </c>
      <c r="YG107">
        <v>8.5353279211294902E-2</v>
      </c>
      <c r="YH107">
        <v>1.7554085877879998E-2</v>
      </c>
      <c r="YI107">
        <v>3.79776248443811E-3</v>
      </c>
      <c r="YJ107">
        <v>7.0112673703756601E-4</v>
      </c>
      <c r="YT107">
        <v>2038.5</v>
      </c>
      <c r="YU107">
        <v>8.9700000000000006</v>
      </c>
      <c r="YV107" s="79">
        <v>-3.6693241242324498E-7</v>
      </c>
    </row>
    <row r="108" spans="1:672">
      <c r="A108" s="37">
        <f>Raw!CC109*1000</f>
        <v>8970</v>
      </c>
      <c r="B108" s="37">
        <f>Raw!N109</f>
        <v>4.6708983140497402</v>
      </c>
      <c r="C108" s="37">
        <f>Raw!O109</f>
        <v>0.48262002599477699</v>
      </c>
      <c r="E108" s="37">
        <f>(Raw!C109)/((Raw!CC109*1000)^(1/2))</f>
        <v>18.501725762406352</v>
      </c>
      <c r="F108" s="37">
        <f>Raw!N109</f>
        <v>4.6708983140497402</v>
      </c>
      <c r="G108" s="37">
        <f>Raw!O109</f>
        <v>0.48262002599477699</v>
      </c>
      <c r="I108" s="37">
        <f>(Raw!C109)/((Raw!CC109*1000)^(1/3))</f>
        <v>84.335607943979781</v>
      </c>
      <c r="J108" s="37">
        <f>Raw!N109</f>
        <v>4.6708983140497402</v>
      </c>
      <c r="K108" s="37">
        <f>Raw!O109</f>
        <v>0.48262002599477699</v>
      </c>
      <c r="M108" s="39">
        <f>Raw!CC109*1000</f>
        <v>8970</v>
      </c>
      <c r="N108" s="39">
        <f>1/(Raw!R109)</f>
        <v>5.1848101265822786</v>
      </c>
      <c r="O108" s="39">
        <f>IF(1/(Raw!R109-Raw!S109)-1/(Raw!R109+Raw!S109)&gt;0,1/(Raw!R109-Raw!S109)-1/(Raw!R109+Raw!S109),2)</f>
        <v>2.0531698830463796E-3</v>
      </c>
      <c r="Q108" s="39">
        <f>(Raw!C109)/((Raw!CC109*1000)^(1/2))</f>
        <v>18.501725762406352</v>
      </c>
      <c r="R108" s="39">
        <f>1/(Raw!R109)</f>
        <v>5.1848101265822786</v>
      </c>
      <c r="S108" s="39">
        <f>IF(1/(Raw!R109-Raw!S109)-1/(Raw!R109+Raw!S109)&gt;0,1/(Raw!R109-Raw!S109)-1/(Raw!R109+Raw!S109),2)</f>
        <v>2.0531698830463796E-3</v>
      </c>
      <c r="U108" s="39">
        <f>(Raw!C109)/((Raw!CC109*1000)^(1/3))</f>
        <v>84.335607943979781</v>
      </c>
      <c r="V108" s="39">
        <f>1/(Raw!R109)</f>
        <v>5.1848101265822786</v>
      </c>
      <c r="W108" s="39">
        <f>IF(1/(Raw!R109-Raw!S109)-1/(Raw!R109+Raw!S109)&gt;0,1/(Raw!R109-Raw!S109)-1/(Raw!R109+Raw!S109),2)</f>
        <v>2.0531698830463796E-3</v>
      </c>
      <c r="Y108" s="41">
        <f>Raw!CC109*1000</f>
        <v>8970</v>
      </c>
      <c r="Z108" s="41">
        <f>1/(Raw!AB109)</f>
        <v>5.12</v>
      </c>
      <c r="AA108" s="41">
        <f>IF(1/(Raw!AB109-Raw!AC109)-1/(Raw!AB109+Raw!AC109)&gt;0,1/(Raw!AB109-Raw!AC109)-1/(Raw!AB109+Raw!AC109),5)</f>
        <v>5.218613933429328E-2</v>
      </c>
      <c r="AC108" s="41">
        <f>(Raw!C109)/((Raw!CC109*1000)^(1/2))</f>
        <v>18.501725762406352</v>
      </c>
      <c r="AD108" s="41">
        <f>1/(Raw!AB109)</f>
        <v>5.12</v>
      </c>
      <c r="AE108" s="41">
        <f>IF(1/(Raw!AB109-Raw!AC109)-1/(Raw!AB109+Raw!AC109)&gt;0,1/(Raw!AB109-Raw!AC109)-1/(Raw!AB109+Raw!AC109),5)</f>
        <v>5.218613933429328E-2</v>
      </c>
      <c r="AG108" s="41">
        <f>(Raw!C109)/((Raw!CC109*1000)^(1/3))</f>
        <v>84.335607943979781</v>
      </c>
      <c r="AH108" s="41">
        <f>1/(Raw!AB109)</f>
        <v>5.12</v>
      </c>
      <c r="AI108" s="41">
        <f>IF(1/(Raw!AB109-Raw!AC109)-1/(Raw!AB109+Raw!AC109)&gt;0,1/(Raw!AB109-Raw!AC109)-1/(Raw!AB109+Raw!AC109),5)</f>
        <v>5.218613933429328E-2</v>
      </c>
      <c r="AK108" s="43">
        <f>Raw!CC109*1000</f>
        <v>8970</v>
      </c>
      <c r="AL108" s="43">
        <f>Raw!BL109</f>
        <v>73.320810358930601</v>
      </c>
      <c r="AM108" s="43">
        <f>Raw!BM109</f>
        <v>68.492214051950995</v>
      </c>
      <c r="AO108" s="43">
        <f>(Raw!C109)/((Raw!CC109*1000)^(1/2))</f>
        <v>18.501725762406352</v>
      </c>
      <c r="AP108" s="43">
        <f>Raw!BL109</f>
        <v>73.320810358930601</v>
      </c>
      <c r="AQ108" s="43">
        <f>Raw!BM109</f>
        <v>68.492214051950995</v>
      </c>
      <c r="AS108" s="43">
        <f>(Raw!C109)/((Raw!CC109*1000)^(1/3))</f>
        <v>84.335607943979781</v>
      </c>
      <c r="AT108" s="43">
        <f>Raw!BL109</f>
        <v>73.320810358930601</v>
      </c>
      <c r="AU108" s="43">
        <f>Raw!BM109</f>
        <v>68.492214051950995</v>
      </c>
      <c r="AW108" s="21">
        <f>Raw!CC109*1000</f>
        <v>8970</v>
      </c>
      <c r="AX108" s="21">
        <f>Raw!BN109</f>
        <v>20.682065022657799</v>
      </c>
      <c r="AY108" s="21">
        <f>Raw!BO109</f>
        <v>5.0849591402587198</v>
      </c>
      <c r="BA108" s="21">
        <f>(Raw!C109)/((Raw!CC109*1000)^(1/2))</f>
        <v>18.501725762406352</v>
      </c>
      <c r="BB108" s="21">
        <f>Raw!BN109</f>
        <v>20.682065022657799</v>
      </c>
      <c r="BC108" s="21">
        <f>Raw!BO109</f>
        <v>5.0849591402587198</v>
      </c>
      <c r="BE108" s="21">
        <f>(Raw!C109)/((Raw!CC109*1000)^(1/3))</f>
        <v>84.335607943979781</v>
      </c>
      <c r="BF108" s="21">
        <f>Raw!BN109</f>
        <v>20.682065022657799</v>
      </c>
      <c r="BG108" s="21">
        <f>Raw!BO109</f>
        <v>5.0849591402587198</v>
      </c>
      <c r="BI108" s="46">
        <f>Raw!C109</f>
        <v>1752.3</v>
      </c>
      <c r="BJ108" s="46">
        <f>(Raw!C109)/(Raw!CG109)</f>
        <v>0.28844444444444445</v>
      </c>
      <c r="BK108" s="46"/>
      <c r="BM108" s="47">
        <f>Raw!CC109*1000</f>
        <v>8970</v>
      </c>
      <c r="BN108" s="47">
        <f>(Raw!C109)/(Raw!CG109)</f>
        <v>0.28844444444444445</v>
      </c>
      <c r="BO108" s="47"/>
      <c r="BQ108" s="46">
        <f>(Raw!C109)/((Raw!CC109*1000)^(1/2))</f>
        <v>18.501725762406352</v>
      </c>
      <c r="BR108" s="47">
        <f>(Raw!C109)/(Raw!CG109)</f>
        <v>0.28844444444444445</v>
      </c>
      <c r="BS108" s="47"/>
      <c r="BU108" s="49">
        <f>(Raw!C109)/((Raw!CC109*1000)^(1/3))</f>
        <v>84.335607943979781</v>
      </c>
      <c r="BV108" s="49">
        <f>(Raw!C109)/(Raw!CG109)</f>
        <v>0.28844444444444445</v>
      </c>
      <c r="BW108" s="49"/>
      <c r="BY108" s="51">
        <f>Raw!C109</f>
        <v>1752.3</v>
      </c>
      <c r="BZ108" s="51">
        <f>Raw!BS109</f>
        <v>0.34100000000000003</v>
      </c>
      <c r="CA108" s="51"/>
      <c r="CG108" s="55"/>
      <c r="CH108" s="55" t="e">
        <f t="shared" si="137"/>
        <v>#N/A</v>
      </c>
      <c r="CI108" s="55" t="e">
        <f>CI3</f>
        <v>#N/A</v>
      </c>
      <c r="CK108" s="55"/>
      <c r="CL108" s="55" t="e">
        <f t="shared" si="138"/>
        <v>#N/A</v>
      </c>
      <c r="CM108" s="55" t="e">
        <f>CM3</f>
        <v>#N/A</v>
      </c>
      <c r="CO108" s="57"/>
      <c r="CP108" s="57" t="e">
        <f t="shared" si="139"/>
        <v>#N/A</v>
      </c>
      <c r="CQ108" s="57" t="e">
        <f>CQ3</f>
        <v>#N/A</v>
      </c>
      <c r="CS108" s="57"/>
      <c r="CT108" s="57" t="e">
        <f t="shared" si="140"/>
        <v>#N/A</v>
      </c>
      <c r="CU108" s="57" t="e">
        <f>CU3</f>
        <v>#N/A</v>
      </c>
      <c r="CW108" s="57"/>
      <c r="CX108" s="57" t="e">
        <f t="shared" si="141"/>
        <v>#N/A</v>
      </c>
      <c r="CY108" s="57" t="e">
        <f>CY3</f>
        <v>#N/A</v>
      </c>
      <c r="DA108" s="57"/>
      <c r="DB108" s="57" t="e">
        <f t="shared" si="142"/>
        <v>#N/A</v>
      </c>
      <c r="DC108" s="57" t="e">
        <f>DC3</f>
        <v>#N/A</v>
      </c>
      <c r="DE108" s="57"/>
      <c r="DF108" s="57" t="e">
        <f t="shared" si="143"/>
        <v>#N/A</v>
      </c>
      <c r="DG108" s="57" t="e">
        <f>DG3</f>
        <v>#N/A</v>
      </c>
      <c r="DI108" s="59">
        <f t="shared" si="162"/>
        <v>15910</v>
      </c>
      <c r="DJ108" s="59">
        <f t="shared" si="145"/>
        <v>11.01812866356379</v>
      </c>
      <c r="DL108" s="25">
        <f t="shared" si="163"/>
        <v>15910</v>
      </c>
      <c r="DM108" s="25">
        <f t="shared" si="146"/>
        <v>12.289284956201206</v>
      </c>
      <c r="DO108" s="39">
        <f t="shared" si="147"/>
        <v>8970</v>
      </c>
      <c r="DP108" s="39">
        <f t="shared" si="148"/>
        <v>5.1848101265822786</v>
      </c>
      <c r="DQ108" s="39">
        <f t="shared" si="149"/>
        <v>2.0531698830463796E-3</v>
      </c>
      <c r="DS108" s="39">
        <f t="shared" si="150"/>
        <v>18.501725762406352</v>
      </c>
      <c r="DT108" s="39">
        <f t="shared" si="151"/>
        <v>5.1848101265822786</v>
      </c>
      <c r="DU108" s="39">
        <f t="shared" si="152"/>
        <v>2.0531698830463796E-3</v>
      </c>
      <c r="DW108" s="39">
        <f t="shared" si="153"/>
        <v>84.335607943979781</v>
      </c>
      <c r="DX108" s="39">
        <f t="shared" si="154"/>
        <v>5.1848101265822786</v>
      </c>
      <c r="DY108" s="39">
        <f t="shared" si="155"/>
        <v>2.0531698830463796E-3</v>
      </c>
      <c r="EA108" s="61">
        <f>Raw!N109</f>
        <v>4.6708983140497402</v>
      </c>
      <c r="EB108" s="61">
        <f>Raw!O109</f>
        <v>0.48262002599477699</v>
      </c>
      <c r="EC108" s="61">
        <f>1/Raw!R109</f>
        <v>5.1848101265822786</v>
      </c>
      <c r="ED108" s="61">
        <f>1/(Raw!R109-Raw!S109)-1/(Raw!R109+Raw!S109)</f>
        <v>2.0531698830463796E-3</v>
      </c>
      <c r="EF108" s="62">
        <f>Raw!N109</f>
        <v>4.6708983140497402</v>
      </c>
      <c r="EG108" s="61">
        <f>Raw!O109</f>
        <v>0.48262002599477699</v>
      </c>
      <c r="EH108" s="61">
        <f>1/Raw!AB109</f>
        <v>5.12</v>
      </c>
      <c r="EI108" s="61">
        <f>1/(Raw!AB109-Raw!AC109)-1/(Raw!AB109+Raw!AC109)</f>
        <v>5.218613933429328E-2</v>
      </c>
      <c r="EK108" s="37">
        <f>Raw!CB109</f>
        <v>1.8069999999999999</v>
      </c>
      <c r="EL108" s="72">
        <f>(Raw!C109)/(Raw!CG109)</f>
        <v>0.28844444444444445</v>
      </c>
      <c r="EN108" s="37">
        <f>Raw!BS109</f>
        <v>0.34100000000000003</v>
      </c>
      <c r="EO108" s="72">
        <f>(Raw!C109)/(Raw!CG109)</f>
        <v>0.28844444444444445</v>
      </c>
      <c r="EQ108" s="64">
        <f>(Raw!C109)/((Raw!CC109*1000)^(1/3))</f>
        <v>84.335607943979781</v>
      </c>
      <c r="ER108" s="64">
        <f>Raw!BZ109</f>
        <v>453.598500609398</v>
      </c>
      <c r="ET108" s="64">
        <f>Raw!BN109</f>
        <v>20.682065022657799</v>
      </c>
      <c r="EU108" s="64">
        <f>Raw!BZ109</f>
        <v>453.598500609398</v>
      </c>
      <c r="EW108" s="66">
        <f>Raw!AI109</f>
        <v>0.17924326081125699</v>
      </c>
      <c r="EX108" s="66">
        <f>Raw!BZ109</f>
        <v>453.598500609398</v>
      </c>
      <c r="EZ108" s="73">
        <f>Raw!AI109</f>
        <v>0.17924326081125699</v>
      </c>
      <c r="FA108" s="66">
        <f>Raw!F109</f>
        <v>6.2293065846662001</v>
      </c>
      <c r="FB108" s="66">
        <f>Raw!G109</f>
        <v>4.53000799219096</v>
      </c>
      <c r="FD108" s="66">
        <f>(Raw!C109)/((Raw!CC109*1000)^(1/3))</f>
        <v>84.335607943979781</v>
      </c>
      <c r="FE108" s="66">
        <f>(Raw!BZ109)*(Raw!AI109)</f>
        <v>81.304474348325442</v>
      </c>
      <c r="FG108" s="59">
        <f>Raw!CJ109</f>
        <v>234.817149631495</v>
      </c>
      <c r="FH108" s="59">
        <f>Raw!BR109</f>
        <v>237.04300000000001</v>
      </c>
      <c r="FJ108" s="25">
        <f>Raw!CB109</f>
        <v>1.8069999999999999</v>
      </c>
      <c r="FK108" s="25">
        <f>(Raw!BR109)-(Raw!CJ109)</f>
        <v>2.2258503685050073</v>
      </c>
      <c r="FM108" s="68" t="str">
        <f t="shared" si="164"/>
        <v xml:space="preserve"> </v>
      </c>
      <c r="FN108" s="68">
        <f>(Raw!C109)/((Raw!CC109*1000)^(1/3))</f>
        <v>84.335607943979781</v>
      </c>
      <c r="FO108" s="68">
        <f>(10^($FM$2*Raw!CB109))*(Raw!D109)</f>
        <v>4.1336324841200849</v>
      </c>
      <c r="FP108" s="68">
        <f>(10^($FM$2*Raw!CB109))*(Raw!E109)</f>
        <v>2.1926755431771485</v>
      </c>
      <c r="FR108" s="68" t="str">
        <f t="shared" si="165"/>
        <v xml:space="preserve"> </v>
      </c>
      <c r="FS108" s="74">
        <f>(Raw!C109)/((Raw!CC109*1000)^(1/3))</f>
        <v>84.335607943979781</v>
      </c>
      <c r="FT108" s="68">
        <f>(10^($FR$2*Raw!CB109))*(Raw!F109)</f>
        <v>6.0296332319078232</v>
      </c>
      <c r="FU108" s="68">
        <f>(10^($FR$2*Raw!CB109))*(Raw!G109)</f>
        <v>4.3848037272331961</v>
      </c>
      <c r="FW108" s="68" t="str">
        <f t="shared" si="166"/>
        <v xml:space="preserve"> </v>
      </c>
      <c r="FX108" s="74">
        <f>(Raw!C109)/((Raw!CC109*1000)^(1/3))</f>
        <v>84.335607943979781</v>
      </c>
      <c r="FY108" s="74">
        <f>(10^($FW$2*Raw!CB109))*(Raw!BJ109)</f>
        <v>140.47371549096604</v>
      </c>
      <c r="FZ108" s="74">
        <f>(10^($FW$2*Raw!CB109))*(Raw!BK109)</f>
        <v>204.37538633355564</v>
      </c>
      <c r="GB108" s="68" t="str">
        <f t="shared" si="167"/>
        <v xml:space="preserve"> </v>
      </c>
      <c r="GC108" s="74" t="b">
        <f>IF(  ( (10^($FR$2*Raw!CB109))*(Raw!BM109) )/( (10^($FR$2*Raw!CB109))*(Raw!BL109))&lt;0.9,(Raw!C109)/((Raw!CC109*1000)^(1/3)) )</f>
        <v>0</v>
      </c>
      <c r="GD108" s="74" t="b">
        <f>IF(  ( (10^($FR$2*Raw!CB109))*(Raw!BM109) )/( (10^($FR$2*Raw!CB109))*(Raw!BL109))&lt;0.9, (10^($GB$2*Raw!CB109))*(Raw!BL109) )</f>
        <v>0</v>
      </c>
      <c r="GE108" s="74" t="b">
        <f>IF( ( (10^($FR$2*Raw!CB109))*(Raw!BM109) )/( (10^($FR$2*Raw!CB109))*(Raw!BL109))&lt;0.9, (10^($FR$2*Raw!CB109))*(Raw!BM109) )</f>
        <v>0</v>
      </c>
      <c r="GG108" s="68" t="str">
        <f t="shared" si="168"/>
        <v xml:space="preserve"> </v>
      </c>
      <c r="GH108" s="74">
        <f>IF( ( (10^($GG$2*Raw!CB109))*(Raw!BO109) )/( (10^($GG$2*Raw!CB109))*(Raw!BN109))&lt;0.5,(Raw!C109)/((Raw!CC109*1000)^(1/3)))</f>
        <v>84.335607943979781</v>
      </c>
      <c r="GI108" s="74">
        <f>IF( ( (10^($GG$2*Raw!CB109))*(Raw!BO109) )/( (10^($GG$2*Raw!CB109))*(Raw!BN109))&lt;0.5,(10^($GG$2*Raw!CB109))*(Raw!BN109))</f>
        <v>20.084200541870004</v>
      </c>
      <c r="GJ108" s="74">
        <f>IF( ( (10^($GG$2*Raw!CB109))*(Raw!BO109) )/( (10^($GG$2*Raw!CB109))*(Raw!BN109))&lt;0.5,(10^($GG$2*Raw!CB109))*(Raw!BO109))</f>
        <v>4.9379662528034585</v>
      </c>
      <c r="GL108">
        <f>(Raw!C109)/((Raw!CC109*1000)^(1/3))</f>
        <v>84.335607943979781</v>
      </c>
      <c r="GM108" s="75">
        <f>Raw!U109</f>
        <v>0.274658203125</v>
      </c>
      <c r="GN108" s="75">
        <f>(LOG(Raw!CC109)+5)/25</f>
        <v>0.23811169772176372</v>
      </c>
      <c r="GO108">
        <f>(Raw!C109)/((Raw!CC109*1000)^(1/3))</f>
        <v>84.335607943979781</v>
      </c>
      <c r="GP108" s="75">
        <f>Raw!W109</f>
        <v>0.404052734375</v>
      </c>
      <c r="GR108">
        <f>(Raw!C109)/((Raw!CC109*1000)^(1/3))</f>
        <v>84.335607943979781</v>
      </c>
      <c r="GS108" s="75">
        <f>Raw!AE109</f>
        <v>0.3515625</v>
      </c>
      <c r="GU108">
        <f>(Raw!C109)/((Raw!CC109*1000)^(1/3))</f>
        <v>84.335607943979781</v>
      </c>
      <c r="GV108" s="75">
        <f>Raw!AG109</f>
        <v>0.595703125</v>
      </c>
      <c r="GX108">
        <f>(Raw!C109)/((Raw!CC109*1000)^(1/3))</f>
        <v>84.335607943979781</v>
      </c>
      <c r="GY108">
        <f>Raw!BQ109</f>
        <v>5</v>
      </c>
      <c r="HA108">
        <f>Raw!C109</f>
        <v>1752.3</v>
      </c>
      <c r="HB108" s="75">
        <f>Raw!U109</f>
        <v>0.274658203125</v>
      </c>
      <c r="HC108" s="4"/>
      <c r="HD108">
        <f>Raw!C109</f>
        <v>1752.3</v>
      </c>
      <c r="HE108" s="75">
        <f>Raw!W109</f>
        <v>0.404052734375</v>
      </c>
      <c r="HG108">
        <f>Raw!C109</f>
        <v>1752.3</v>
      </c>
      <c r="HH108" s="75">
        <f>Raw!AE109</f>
        <v>0.3515625</v>
      </c>
      <c r="HJ108">
        <f>Raw!C109</f>
        <v>1752.3</v>
      </c>
      <c r="HK108" s="75">
        <f>Raw!AG109</f>
        <v>0.595703125</v>
      </c>
      <c r="HM108">
        <f>Raw!C109</f>
        <v>1752.3</v>
      </c>
      <c r="HN108">
        <f>Raw!BQ109</f>
        <v>5</v>
      </c>
      <c r="HP108">
        <f>Raw!CC109*1000</f>
        <v>8970</v>
      </c>
      <c r="HQ108">
        <f>Raw!N109</f>
        <v>4.6708983140497402</v>
      </c>
      <c r="HR108">
        <f>MIN(ABS(Raw!CB109)/100,0.3)</f>
        <v>1.8069999999999999E-2</v>
      </c>
      <c r="HS108" t="str">
        <f>IF( Raw!CB109&gt;0,"@rgb(255,0,0)","@rgb(0,128,255)" )</f>
        <v>@rgb(255,0,0)</v>
      </c>
      <c r="HU108" t="str">
        <f t="shared" si="169"/>
        <v xml:space="preserve"> </v>
      </c>
      <c r="HV108">
        <f>IF(Raw!CC109&gt;7,(Raw!C109)/((Raw!CC109*1000)^(1/3)))</f>
        <v>84.335607943979781</v>
      </c>
      <c r="HW108">
        <f>IF(Raw!CC109&gt;7,(10^($FM$2*Raw!CB109))*(Raw!D109))</f>
        <v>4.1336324841200849</v>
      </c>
      <c r="HX108">
        <f>IF(Raw!CC109&gt;7,(10^($HU$2*Raw!CB109))*(Raw!E109))</f>
        <v>2.2253033543221727</v>
      </c>
      <c r="IA108">
        <f>IF(Raw!CC109&gt;7,(Raw!C109)/((Raw!CC109*1000)^(1/3)))</f>
        <v>84.335607943979781</v>
      </c>
      <c r="IB108">
        <f>IF(Raw!CC109&gt;7,(10^($HZ$2*Raw!CB109))*(Raw!F109))</f>
        <v>6.1191017646142498</v>
      </c>
      <c r="IC108">
        <f>IF(Raw!CC109&gt;7,(10^($HZ$2*Raw!CB109))*(Raw!G109))</f>
        <v>4.449866052020254</v>
      </c>
      <c r="IF108">
        <f>IF(Raw!CC109&gt;7,(Raw!C109)/((Raw!CC109*1000)^(1/3)))</f>
        <v>84.335607943979781</v>
      </c>
      <c r="IG108">
        <f>IF(Raw!CC109&gt;7,(10^($IE$2*Raw!CB109))*(Raw!BJ109))</f>
        <v>147.65322241633399</v>
      </c>
      <c r="IH108">
        <f>IF(Raw!CC109&gt;7,(10^($IE$2*Raw!CB109))*(Raw!BK109))</f>
        <v>214.82086003963752</v>
      </c>
      <c r="IJ108" t="str">
        <f t="shared" si="170"/>
        <v xml:space="preserve"> </v>
      </c>
      <c r="IK108">
        <f>IF(Raw!CC109&gt;7,(Raw!C109)/((Raw!CC109*1000)^(1/3)))</f>
        <v>84.335607943979781</v>
      </c>
      <c r="IL108">
        <f>IF(Raw!CC109&gt;7,(10^($IJ$2*Raw!CB109))*(Raw!BL109))</f>
        <v>71.856044428425719</v>
      </c>
      <c r="IM108">
        <f>IF(Raw!CC109&gt;7,(10^($IJ$2*Raw!CB109))*(Raw!BM109))</f>
        <v>67.123911367392282</v>
      </c>
      <c r="IO108" t="str">
        <f t="shared" si="171"/>
        <v xml:space="preserve"> </v>
      </c>
      <c r="IP108">
        <f>IF(Raw!CC109&gt;7,(Raw!C109)/((Raw!CC109*1000)^(1/3)))</f>
        <v>84.335607943979781</v>
      </c>
      <c r="IQ108">
        <f>IF(Raw!CC109&gt;7,(10^($IO$2*Raw!CB109))*(Raw!BN109))</f>
        <v>19.848270460652806</v>
      </c>
      <c r="IR108">
        <f>IF(Raw!CC109&gt;7,(10^($IO$2*Raw!CB109))*(Raw!BO109))</f>
        <v>4.8799597229123153</v>
      </c>
      <c r="IT108" s="68" t="str">
        <f t="shared" si="172"/>
        <v xml:space="preserve"> </v>
      </c>
      <c r="IU108" s="68" t="b">
        <f>IF(Raw!CC109&lt;3.5,(Raw!C109)/((Raw!CC109*1000)^(1/3)))</f>
        <v>0</v>
      </c>
      <c r="IV108" s="68" t="b">
        <f>IF(Raw!CC109&lt;3.5,(10^($IT$2*Raw!CB109))*(Raw!D109))</f>
        <v>0</v>
      </c>
      <c r="IW108" s="68" t="b">
        <f>IF(Raw!CC109&lt;3.5,(10^($IT$2*Raw!CB109))*(Raw!E109))</f>
        <v>0</v>
      </c>
      <c r="IY108" s="68" t="str">
        <f t="shared" si="173"/>
        <v xml:space="preserve"> </v>
      </c>
      <c r="IZ108" s="74" t="b">
        <f>IF(Raw!CC109&lt;3.5,(Raw!C109)/((Raw!CC109*1000)^(1/3)))</f>
        <v>0</v>
      </c>
      <c r="JA108" s="68" t="b">
        <f>IF(Raw!CC109&lt;3.5,(10^($IY$2*Raw!CB109))*(Raw!F109))</f>
        <v>0</v>
      </c>
      <c r="JB108" s="68" t="b">
        <f>IF(Raw!CC109&lt;3.5,(10^($IY$2*Raw!CB109))*(Raw!G109))</f>
        <v>0</v>
      </c>
      <c r="JD108" s="68" t="str">
        <f t="shared" si="174"/>
        <v xml:space="preserve"> </v>
      </c>
      <c r="JE108" s="74" t="b">
        <f>IF(Raw!CC109&lt;3.5,(Raw!C109)/((Raw!CC109*1000)^(1/3)))</f>
        <v>0</v>
      </c>
      <c r="JF108" s="74" t="b">
        <f>IF(Raw!CC109&lt;3.5,(10^($JD$2*Raw!CB109))*(Raw!BJ109))</f>
        <v>0</v>
      </c>
      <c r="JG108" s="74" t="b">
        <f>IF(Raw!CC109&lt;3.5,(10^($JD$2*Raw!CB109))*(Raw!BK109))</f>
        <v>0</v>
      </c>
      <c r="JI108" s="68" t="str">
        <f t="shared" si="175"/>
        <v xml:space="preserve"> </v>
      </c>
      <c r="JJ108" s="74" t="b">
        <f>IF( AND( Raw!CC109&lt;3.5, ( (10^($JI$2*Raw!CB109))*(Raw!BM109) )/( (10^($JI$2*Raw!CB109))*(Raw!BL109))&lt;0.9 ),(Raw!C109)/((Raw!CC109*1000)^(1/3)) )</f>
        <v>0</v>
      </c>
      <c r="JK108" s="74" t="b">
        <f>IF( AND( Raw!CC109&lt;3.5, ( (10^($JI$2*Raw!CB109))*(Raw!BM109) )/( (10^($JI$2*Raw!CB109))*(Raw!BL109))&lt;0.9 ), (10^($JI$2*Raw!CB109))*(Raw!BL109) )</f>
        <v>0</v>
      </c>
      <c r="JL108" s="74" t="b">
        <f>IF( AND( Raw!CC109&lt;3.5, ( (10^($JI$2*Raw!CB109))*(Raw!BM109) )/( (10^($JI$2*Raw!CB109))*(Raw!BL109))&lt;0.9 ), (10^($JI$2*Raw!CB109))*(Raw!BM109) )</f>
        <v>0</v>
      </c>
      <c r="JN108" s="68" t="str">
        <f t="shared" si="176"/>
        <v xml:space="preserve"> </v>
      </c>
      <c r="JO108" s="74" t="b">
        <f>IF( AND( Raw!CC109&lt;3.5, ( (10^($JN$2*Raw!CB109))*(Raw!BO109) )/( (10^($JN$2*Raw!CB109))*(Raw!BN109))&lt;0.5 ),(Raw!C109)/((Raw!CC109*1000)^(1/3)))</f>
        <v>0</v>
      </c>
      <c r="JP108" s="74" t="b">
        <f>IF( AND( Raw!CC109&lt;3.5, ( (10^($JN$2*Raw!CB109))*(Raw!BO109) )/( (10^($JN$2*Raw!CB109))*(Raw!BN109))&lt;0.5 ),(10^($JN$2*Raw!CB109))*(Raw!BN109))</f>
        <v>0</v>
      </c>
      <c r="JQ108" s="74" t="b">
        <f>IF( AND( Raw!CC109&lt;3.5, ( (10^($JN$2*Raw!CB109))*(Raw!BO109) )/( (10^($JN$2*Raw!CB109))*(Raw!BN109))&lt;0.5 ),(10^($JN$2*Raw!CB109))*(Raw!BO109))</f>
        <v>0</v>
      </c>
      <c r="KQ108">
        <f>Raw!CC109*1000</f>
        <v>8970</v>
      </c>
      <c r="KR108">
        <f>Raw!N109</f>
        <v>4.6708983140497402</v>
      </c>
      <c r="KS108">
        <f>(1/ABS(Raw!BL109))*2</f>
        <v>2.7277385372710853E-2</v>
      </c>
      <c r="KU108">
        <f>Raw!CC109*1000</f>
        <v>8970</v>
      </c>
      <c r="KV108">
        <f>Raw!N109</f>
        <v>4.6708983140497402</v>
      </c>
      <c r="KW108">
        <f>MIN(1/ABS(Raw!BN109)/2,0.8)</f>
        <v>2.4175535636902581E-2</v>
      </c>
      <c r="KY108">
        <f>Raw!CC109*1000</f>
        <v>8970</v>
      </c>
      <c r="KZ108">
        <f>Raw!CP109</f>
        <v>4.7003442689208699</v>
      </c>
      <c r="LA108">
        <f t="shared" si="156"/>
        <v>4.6708983140497402</v>
      </c>
      <c r="PR108" s="76"/>
      <c r="QD108" s="76"/>
      <c r="QP108" s="76"/>
      <c r="RB108" s="76"/>
      <c r="RN108" s="76"/>
      <c r="RZ108" s="76"/>
      <c r="SL108" s="76"/>
      <c r="SX108" s="76"/>
      <c r="TJ108" s="76"/>
      <c r="TV108" s="76"/>
      <c r="UF108" t="b">
        <f>IF(Raw!CC109&lt;3.5,Raw!C109)</f>
        <v>0</v>
      </c>
      <c r="UK108">
        <f>IF(Raw!CC109&gt;7,Raw!C109)</f>
        <v>1752.3</v>
      </c>
      <c r="UP108">
        <f>Raw!C109</f>
        <v>1752.3</v>
      </c>
      <c r="UU108" t="str">
        <f t="shared" si="178"/>
        <v xml:space="preserve"> </v>
      </c>
      <c r="UV108" t="b">
        <f>IF(AND(Raw!BL109&lt;$UU$3,Raw!BL109&gt;$UU$4),(Raw!C109)/((Raw!CC109*1000)^(1/3)))</f>
        <v>0</v>
      </c>
      <c r="UW108" t="b">
        <f>IF(AND(Raw!BL109&lt;$UU$3,Raw!BL109&gt;$UU$4),(10^($UU$2*Raw!CB109))*(Raw!D109))</f>
        <v>0</v>
      </c>
      <c r="UX108" t="b">
        <f>IF(AND(Raw!BL109&lt;$UU$3,Raw!BL109&gt;$UU$4),(10^($FM$2*Raw!CB109))*(Raw!E109))</f>
        <v>0</v>
      </c>
      <c r="UZ108">
        <f>Raw!C109</f>
        <v>1752.3</v>
      </c>
      <c r="VA108">
        <f>((LOG10(Raw!CC110))+ABS(LOG10(MIN(Raw!CC$3:$CC307)))+0.3)/5</f>
        <v>0.59035248947602215</v>
      </c>
      <c r="VB108">
        <f>Raw!BQ109</f>
        <v>5</v>
      </c>
      <c r="VE108">
        <f>(Raw!C109)/((Raw!CC109)^(1/2))</f>
        <v>585.07594053019386</v>
      </c>
      <c r="VF108">
        <f>((LOG10(Raw!CC110))+ABS(LOG10(MIN(Raw!CC$3:$CC307)))+0.3)/5</f>
        <v>0.59035248947602215</v>
      </c>
      <c r="VG108">
        <f>Raw!BQ109</f>
        <v>5</v>
      </c>
      <c r="VK108">
        <f>(Raw!C109)/((Raw!CC109)^(1/2))</f>
        <v>585.07594053019386</v>
      </c>
      <c r="VL108">
        <f>Raw!BZ109</f>
        <v>453.598500609398</v>
      </c>
      <c r="VM108">
        <f>MIN(Raw!BL110/150,0.6)</f>
        <v>0.6</v>
      </c>
      <c r="VO108">
        <f>(Raw!C109)/((Raw!CC109)^(1/2))</f>
        <v>585.07594053019386</v>
      </c>
      <c r="VP108">
        <f>Raw!BZ109</f>
        <v>453.598500609398</v>
      </c>
      <c r="VQ108">
        <f>MIN(Raw!BN110/50,0.6)</f>
        <v>0.44985611111759999</v>
      </c>
      <c r="VS108">
        <f>(Raw!C109)/((Raw!CC109)^(1/2))</f>
        <v>585.07594053019386</v>
      </c>
      <c r="VT108">
        <f>Raw!BZ109</f>
        <v>453.598500609398</v>
      </c>
      <c r="VU108">
        <f>(LOG10(Raw!AS110)-LOG10(MIN(Raw!AS$3:AS$200)) + 0.1)/10</f>
        <v>0.35683127339686427</v>
      </c>
      <c r="VW108">
        <f>Raw!CB109</f>
        <v>1.8069999999999999</v>
      </c>
      <c r="VX108">
        <f>IF(ABS((Raw!BR109)-(Raw!CJ109))=343.0818,16.89,ABS((Raw!BR109)-(Raw!CJ109)))</f>
        <v>2.2258503685050073</v>
      </c>
      <c r="VY108">
        <f>(LOG10(Raw!C110)-LOG10(MIN(Raw!C$3:C$200)))/2</f>
        <v>0.37745404960176332</v>
      </c>
      <c r="WQ108">
        <f>Raw!BP109</f>
        <v>0.05</v>
      </c>
      <c r="WR108">
        <f>Raw!BZ109</f>
        <v>453.598500609398</v>
      </c>
      <c r="WT108">
        <f>Raw!N109</f>
        <v>4.6708983140497402</v>
      </c>
      <c r="WU108">
        <f>Raw!CP109</f>
        <v>4.7003442689208699</v>
      </c>
      <c r="WV108">
        <f t="shared" si="158"/>
        <v>2.9445954871129665E-2</v>
      </c>
      <c r="WX108">
        <f>Raw!C109</f>
        <v>1752.3</v>
      </c>
      <c r="WY108">
        <f>Raw!BP109</f>
        <v>0.05</v>
      </c>
      <c r="WZ108">
        <f>((LOG10(Raw!CC110))+ABS(LOG10(MIN(Raw!CC$3:$CC307)))+0.3)/5</f>
        <v>0.59035248947602215</v>
      </c>
      <c r="XG108">
        <f>(Raw!C109)/((Raw!CC109)^(1/2))</f>
        <v>585.07594053019386</v>
      </c>
      <c r="XH108">
        <f>Raw!BP109</f>
        <v>0.05</v>
      </c>
      <c r="XR108">
        <f>Raw!CB109</f>
        <v>1.8069999999999999</v>
      </c>
      <c r="XS108">
        <f>IF(ABS((Raw!BR109)-(Raw!CJ109))=343.0818,16.89,(Raw!BR109)-(Raw!CJ109))</f>
        <v>2.2258503685050073</v>
      </c>
      <c r="XT108">
        <f>(LOG10(Raw!C110)-LOG10(MIN(Raw!C$3:C$200)))/2</f>
        <v>0.37745404960176332</v>
      </c>
      <c r="XW108">
        <f t="shared" si="177"/>
        <v>21200</v>
      </c>
      <c r="XX108">
        <f t="shared" si="161"/>
        <v>1.157055144437372</v>
      </c>
      <c r="YC108">
        <v>1752.3</v>
      </c>
      <c r="YD108">
        <f>Raw!CC109</f>
        <v>8.9700000000000006</v>
      </c>
      <c r="YE108">
        <f>((LOG10(Raw!CC110))+ABS(LOG10(MIN(Raw!CC$3:$CC307)))+0.3)/5</f>
        <v>0.59035248947602215</v>
      </c>
      <c r="YF108">
        <v>8.1598274238205395</v>
      </c>
      <c r="YG108">
        <v>1.7079435589366301</v>
      </c>
      <c r="YH108">
        <v>0.40980599944199703</v>
      </c>
      <c r="YI108">
        <v>0.101325753130274</v>
      </c>
      <c r="YJ108">
        <v>2.1044620176053599E-2</v>
      </c>
      <c r="YT108">
        <v>1752.3</v>
      </c>
      <c r="YU108">
        <v>8.9700000000000006</v>
      </c>
      <c r="YV108" s="79">
        <v>1.8945036031447501E-7</v>
      </c>
    </row>
    <row r="109" spans="1:672">
      <c r="A109" s="37">
        <f>Raw!CC110*1000</f>
        <v>8970</v>
      </c>
      <c r="B109" s="37">
        <f>Raw!N110</f>
        <v>3.7673137455532499</v>
      </c>
      <c r="C109" s="37">
        <f>Raw!O110</f>
        <v>0.26708145686998802</v>
      </c>
      <c r="E109" s="37">
        <f>(Raw!C110)/((Raw!CC110*1000)^(1/2))</f>
        <v>19.378084398644283</v>
      </c>
      <c r="F109" s="37">
        <f>Raw!N110</f>
        <v>3.7673137455532499</v>
      </c>
      <c r="G109" s="37">
        <f>Raw!O110</f>
        <v>0.26708145686998802</v>
      </c>
      <c r="I109" s="37">
        <f>(Raw!C110)/((Raw!CC110*1000)^(1/3))</f>
        <v>88.330275215194945</v>
      </c>
      <c r="J109" s="37">
        <f>Raw!N110</f>
        <v>3.7673137455532499</v>
      </c>
      <c r="K109" s="37">
        <f>Raw!O110</f>
        <v>0.26708145686998802</v>
      </c>
      <c r="M109" s="39">
        <f>Raw!CC110*1000</f>
        <v>8970</v>
      </c>
      <c r="N109" s="39">
        <f>1/(Raw!R110)</f>
        <v>8.6231578947368419</v>
      </c>
      <c r="O109" s="39">
        <f>IF(1/(Raw!R110-Raw!S110)-1/(Raw!R110+Raw!S110)&gt;0,1/(Raw!R110-Raw!S110)-1/(Raw!R110+Raw!S110),2)</f>
        <v>0.10477071089799672</v>
      </c>
      <c r="Q109" s="39">
        <f>(Raw!C110)/((Raw!CC110*1000)^(1/2))</f>
        <v>19.378084398644283</v>
      </c>
      <c r="R109" s="39">
        <f>1/(Raw!R110)</f>
        <v>8.6231578947368419</v>
      </c>
      <c r="S109" s="39">
        <f>IF(1/(Raw!R110-Raw!S110)-1/(Raw!R110+Raw!S110)&gt;0,1/(Raw!R110-Raw!S110)-1/(Raw!R110+Raw!S110),2)</f>
        <v>0.10477071089799672</v>
      </c>
      <c r="U109" s="39">
        <f>(Raw!C110)/((Raw!CC110*1000)^(1/3))</f>
        <v>88.330275215194945</v>
      </c>
      <c r="V109" s="39">
        <f>1/(Raw!R110)</f>
        <v>8.6231578947368419</v>
      </c>
      <c r="W109" s="39">
        <f>IF(1/(Raw!R110-Raw!S110)-1/(Raw!R110+Raw!S110)&gt;0,1/(Raw!R110-Raw!S110)-1/(Raw!R110+Raw!S110),2)</f>
        <v>0.10477071089799672</v>
      </c>
      <c r="Y109" s="41">
        <f>Raw!CC110*1000</f>
        <v>8970</v>
      </c>
      <c r="Z109" s="41">
        <f>1/(Raw!AB110)</f>
        <v>10.778947368421052</v>
      </c>
      <c r="AA109" s="41">
        <f>IF(1/(Raw!AB110-Raw!AC110)-1/(Raw!AB110+Raw!AC110)&gt;0,1/(Raw!AB110-Raw!AC110)-1/(Raw!AB110+Raw!AC110),5)</f>
        <v>0.19385504515333807</v>
      </c>
      <c r="AC109" s="41">
        <f>(Raw!C110)/((Raw!CC110*1000)^(1/2))</f>
        <v>19.378084398644283</v>
      </c>
      <c r="AD109" s="41">
        <f>1/(Raw!AB110)</f>
        <v>10.778947368421052</v>
      </c>
      <c r="AE109" s="41">
        <f>IF(1/(Raw!AB110-Raw!AC110)-1/(Raw!AB110+Raw!AC110)&gt;0,1/(Raw!AB110-Raw!AC110)-1/(Raw!AB110+Raw!AC110),5)</f>
        <v>0.19385504515333807</v>
      </c>
      <c r="AG109" s="41">
        <f>(Raw!C110)/((Raw!CC110*1000)^(1/3))</f>
        <v>88.330275215194945</v>
      </c>
      <c r="AH109" s="41">
        <f>1/(Raw!AB110)</f>
        <v>10.778947368421052</v>
      </c>
      <c r="AI109" s="41">
        <f>IF(1/(Raw!AB110-Raw!AC110)-1/(Raw!AB110+Raw!AC110)&gt;0,1/(Raw!AB110-Raw!AC110)-1/(Raw!AB110+Raw!AC110),5)</f>
        <v>0.19385504515333807</v>
      </c>
      <c r="AK109" s="43">
        <f>Raw!CC110*1000</f>
        <v>8970</v>
      </c>
      <c r="AL109" s="43">
        <f>Raw!BL110</f>
        <v>97.765781367218494</v>
      </c>
      <c r="AM109" s="43">
        <f>Raw!BM110</f>
        <v>58.199951793155897</v>
      </c>
      <c r="AO109" s="43">
        <f>(Raw!C110)/((Raw!CC110*1000)^(1/2))</f>
        <v>19.378084398644283</v>
      </c>
      <c r="AP109" s="43">
        <f>Raw!BL110</f>
        <v>97.765781367218494</v>
      </c>
      <c r="AQ109" s="43">
        <f>Raw!BM110</f>
        <v>58.199951793155897</v>
      </c>
      <c r="AS109" s="43">
        <f>(Raw!C110)/((Raw!CC110*1000)^(1/3))</f>
        <v>88.330275215194945</v>
      </c>
      <c r="AT109" s="43">
        <f>Raw!BL110</f>
        <v>97.765781367218494</v>
      </c>
      <c r="AU109" s="43">
        <f>Raw!BM110</f>
        <v>58.199951793155897</v>
      </c>
      <c r="AW109" s="21">
        <f>Raw!CC110*1000</f>
        <v>8970</v>
      </c>
      <c r="AX109" s="21">
        <f>Raw!BN110</f>
        <v>22.49280555588</v>
      </c>
      <c r="AY109" s="21">
        <f>Raw!BO110</f>
        <v>3.9755564601764499</v>
      </c>
      <c r="BA109" s="21">
        <f>(Raw!C110)/((Raw!CC110*1000)^(1/2))</f>
        <v>19.378084398644283</v>
      </c>
      <c r="BB109" s="21">
        <f>Raw!BN110</f>
        <v>22.49280555588</v>
      </c>
      <c r="BC109" s="21">
        <f>Raw!BO110</f>
        <v>3.9755564601764499</v>
      </c>
      <c r="BE109" s="21">
        <f>(Raw!C110)/((Raw!CC110*1000)^(1/3))</f>
        <v>88.330275215194945</v>
      </c>
      <c r="BF109" s="21">
        <f>Raw!BN110</f>
        <v>22.49280555588</v>
      </c>
      <c r="BG109" s="21">
        <f>Raw!BO110</f>
        <v>3.9755564601764499</v>
      </c>
      <c r="BI109" s="46">
        <f>Raw!C110</f>
        <v>1835.3</v>
      </c>
      <c r="BJ109" s="46">
        <f>(Raw!C110)/(Raw!CG110)</f>
        <v>0.2977932824922927</v>
      </c>
      <c r="BK109" s="46"/>
      <c r="BM109" s="47">
        <f>Raw!CC110*1000</f>
        <v>8970</v>
      </c>
      <c r="BN109" s="47">
        <f>(Raw!C110)/(Raw!CG110)</f>
        <v>0.2977932824922927</v>
      </c>
      <c r="BO109" s="47"/>
      <c r="BQ109" s="46">
        <f>(Raw!C110)/((Raw!CC110*1000)^(1/2))</f>
        <v>19.378084398644283</v>
      </c>
      <c r="BR109" s="47">
        <f>(Raw!C110)/(Raw!CG110)</f>
        <v>0.2977932824922927</v>
      </c>
      <c r="BS109" s="47"/>
      <c r="BU109" s="49">
        <f>(Raw!C110)/((Raw!CC110*1000)^(1/3))</f>
        <v>88.330275215194945</v>
      </c>
      <c r="BV109" s="49">
        <f>(Raw!C110)/(Raw!CG110)</f>
        <v>0.2977932824922927</v>
      </c>
      <c r="BW109" s="49"/>
      <c r="BY109" s="51">
        <f>Raw!C110</f>
        <v>1835.3</v>
      </c>
      <c r="BZ109" s="51">
        <f>Raw!BS110</f>
        <v>0.33400000000000002</v>
      </c>
      <c r="CA109" s="51"/>
      <c r="CG109" s="55"/>
      <c r="CH109" s="55" t="e">
        <f t="shared" si="137"/>
        <v>#N/A</v>
      </c>
      <c r="CI109" s="55" t="e">
        <f>CI3</f>
        <v>#N/A</v>
      </c>
      <c r="CK109" s="55"/>
      <c r="CL109" s="55" t="e">
        <f t="shared" si="138"/>
        <v>#N/A</v>
      </c>
      <c r="CM109" s="55" t="e">
        <f>CM3</f>
        <v>#N/A</v>
      </c>
      <c r="CO109" s="57"/>
      <c r="CP109" s="57" t="e">
        <f t="shared" si="139"/>
        <v>#N/A</v>
      </c>
      <c r="CQ109" s="57" t="e">
        <f>CQ3</f>
        <v>#N/A</v>
      </c>
      <c r="CS109" s="57"/>
      <c r="CT109" s="57" t="e">
        <f t="shared" si="140"/>
        <v>#N/A</v>
      </c>
      <c r="CU109" s="57" t="e">
        <f>CU3</f>
        <v>#N/A</v>
      </c>
      <c r="CW109" s="57"/>
      <c r="CX109" s="57" t="e">
        <f t="shared" si="141"/>
        <v>#N/A</v>
      </c>
      <c r="CY109" s="57" t="e">
        <f>CY3</f>
        <v>#N/A</v>
      </c>
      <c r="DA109" s="57"/>
      <c r="DB109" s="57" t="e">
        <f t="shared" si="142"/>
        <v>#N/A</v>
      </c>
      <c r="DC109" s="57" t="e">
        <f>DC3</f>
        <v>#N/A</v>
      </c>
      <c r="DE109" s="57"/>
      <c r="DF109" s="57" t="e">
        <f t="shared" si="143"/>
        <v>#N/A</v>
      </c>
      <c r="DG109" s="57" t="e">
        <f>DG3</f>
        <v>#N/A</v>
      </c>
      <c r="DI109" s="59">
        <f t="shared" si="162"/>
        <v>16060</v>
      </c>
      <c r="DJ109" s="59">
        <f t="shared" si="145"/>
        <v>11.049128071903255</v>
      </c>
      <c r="DL109" s="25">
        <f t="shared" si="163"/>
        <v>16060</v>
      </c>
      <c r="DM109" s="25">
        <f t="shared" si="146"/>
        <v>12.317171864273247</v>
      </c>
      <c r="DO109" s="39">
        <f t="shared" si="147"/>
        <v>8970</v>
      </c>
      <c r="DP109" s="39">
        <f t="shared" si="148"/>
        <v>8.6231578947368419</v>
      </c>
      <c r="DQ109" s="39">
        <f t="shared" si="149"/>
        <v>0.10477071089799672</v>
      </c>
      <c r="DS109" s="39">
        <f t="shared" si="150"/>
        <v>19.378084398644283</v>
      </c>
      <c r="DT109" s="39">
        <f t="shared" si="151"/>
        <v>8.6231578947368419</v>
      </c>
      <c r="DU109" s="39">
        <f t="shared" si="152"/>
        <v>0.10477071089799672</v>
      </c>
      <c r="DW109" s="39">
        <f t="shared" si="153"/>
        <v>88.330275215194945</v>
      </c>
      <c r="DX109" s="39">
        <f t="shared" si="154"/>
        <v>8.6231578947368419</v>
      </c>
      <c r="DY109" s="39">
        <f t="shared" si="155"/>
        <v>0.10477071089799672</v>
      </c>
      <c r="EA109" s="61">
        <f>Raw!N110</f>
        <v>3.7673137455532499</v>
      </c>
      <c r="EB109" s="61">
        <f>Raw!O110</f>
        <v>0.26708145686998802</v>
      </c>
      <c r="EC109" s="61">
        <f>1/Raw!R110</f>
        <v>8.6231578947368419</v>
      </c>
      <c r="ED109" s="61">
        <f>1/(Raw!R110-Raw!S110)-1/(Raw!R110+Raw!S110)</f>
        <v>0.10477071089799672</v>
      </c>
      <c r="EF109" s="62">
        <f>Raw!N110</f>
        <v>3.7673137455532499</v>
      </c>
      <c r="EG109" s="61">
        <f>Raw!O110</f>
        <v>0.26708145686998802</v>
      </c>
      <c r="EH109" s="61">
        <f>1/Raw!AB110</f>
        <v>10.778947368421052</v>
      </c>
      <c r="EI109" s="61">
        <f>1/(Raw!AB110-Raw!AC110)-1/(Raw!AB110+Raw!AC110)</f>
        <v>0.19385504515333807</v>
      </c>
      <c r="EK109" s="37">
        <f>Raw!CB110</f>
        <v>1.6259999999999999</v>
      </c>
      <c r="EL109" s="72">
        <f>(Raw!C110)/(Raw!CG110)</f>
        <v>0.2977932824922927</v>
      </c>
      <c r="EN109" s="37">
        <f>Raw!BS110</f>
        <v>0.33400000000000002</v>
      </c>
      <c r="EO109" s="72">
        <f>(Raw!C110)/(Raw!CG110)</f>
        <v>0.2977932824922927</v>
      </c>
      <c r="EQ109" s="64">
        <f>(Raw!C110)/((Raw!CC110*1000)^(1/3))</f>
        <v>88.330275215194945</v>
      </c>
      <c r="ER109" s="64">
        <f>Raw!BZ110</f>
        <v>863.06122446060203</v>
      </c>
      <c r="ET109" s="64">
        <f>Raw!BN110</f>
        <v>22.49280555588</v>
      </c>
      <c r="EU109" s="64">
        <f>Raw!BZ110</f>
        <v>863.06122446060203</v>
      </c>
      <c r="EW109" s="66">
        <f>Raw!AI110</f>
        <v>9.2398046449064398E-3</v>
      </c>
      <c r="EX109" s="66">
        <f>Raw!BZ110</f>
        <v>863.06122446060203</v>
      </c>
      <c r="EZ109" s="73">
        <f>Raw!AI110</f>
        <v>9.2398046449064398E-3</v>
      </c>
      <c r="FA109" s="66">
        <f>Raw!F110</f>
        <v>1.1880715159469699</v>
      </c>
      <c r="FB109" s="66">
        <f>Raw!G110</f>
        <v>0.134894505782368</v>
      </c>
      <c r="FD109" s="66">
        <f>(Raw!C110)/((Raw!CC110*1000)^(1/3))</f>
        <v>88.330275215194945</v>
      </c>
      <c r="FE109" s="66">
        <f>(Raw!BZ110)*(Raw!AI110)</f>
        <v>7.9745171106097104</v>
      </c>
      <c r="FG109" s="59">
        <f>Raw!CJ110</f>
        <v>244.5703</v>
      </c>
      <c r="FH109" s="59">
        <f>Raw!BR110</f>
        <v>241.477</v>
      </c>
      <c r="FJ109" s="25">
        <f>Raw!CB110</f>
        <v>1.6259999999999999</v>
      </c>
      <c r="FK109" s="25">
        <f>(Raw!BR110)-(Raw!CJ110)</f>
        <v>-3.0932999999999993</v>
      </c>
      <c r="FM109" s="68" t="str">
        <f t="shared" si="164"/>
        <v xml:space="preserve"> </v>
      </c>
      <c r="FN109" s="68">
        <f>(Raw!C110)/((Raw!CC110*1000)^(1/3))</f>
        <v>88.330275215194945</v>
      </c>
      <c r="FO109" s="68">
        <f>(10^($FM$2*Raw!CB110))*(Raw!D110)</f>
        <v>0.73744326274018501</v>
      </c>
      <c r="FP109" s="68">
        <f>(10^($FM$2*Raw!CB110))*(Raw!E110)</f>
        <v>6.5506058040323847E-2</v>
      </c>
      <c r="FR109" s="68" t="str">
        <f t="shared" si="165"/>
        <v xml:space="preserve"> </v>
      </c>
      <c r="FS109" s="74">
        <f>(Raw!C110)/((Raw!CC110*1000)^(1/3))</f>
        <v>88.330275215194945</v>
      </c>
      <c r="FT109" s="68">
        <f>(10^($FR$2*Raw!CB110))*(Raw!F110)</f>
        <v>1.1537481131402918</v>
      </c>
      <c r="FU109" s="68">
        <f>(10^($FR$2*Raw!CB110))*(Raw!G110)</f>
        <v>0.13099740161293966</v>
      </c>
      <c r="FW109" s="68" t="str">
        <f t="shared" si="166"/>
        <v xml:space="preserve"> </v>
      </c>
      <c r="FX109" s="74">
        <f>(Raw!C110)/((Raw!CC110*1000)^(1/3))</f>
        <v>88.330275215194945</v>
      </c>
      <c r="FY109" s="74">
        <f>(10^($FW$2*Raw!CB110))*(Raw!BJ110)</f>
        <v>5.3421922112501914</v>
      </c>
      <c r="FZ109" s="74">
        <f>(10^($FW$2*Raw!CB110))*(Raw!BK110)</f>
        <v>1.3547933988266816</v>
      </c>
      <c r="GB109" s="68" t="str">
        <f t="shared" si="167"/>
        <v xml:space="preserve"> </v>
      </c>
      <c r="GC109" s="74">
        <f>IF(  ( (10^($FR$2*Raw!CB110))*(Raw!BM110) )/( (10^($FR$2*Raw!CB110))*(Raw!BL110))&lt;0.9,(Raw!C110)/((Raw!CC110*1000)^(1/3)) )</f>
        <v>88.330275215194945</v>
      </c>
      <c r="GD109" s="74">
        <f>IF(  ( (10^($FR$2*Raw!CB110))*(Raw!BM110) )/( (10^($FR$2*Raw!CB110))*(Raw!BL110))&lt;0.9, (10^($GB$2*Raw!CB110))*(Raw!BL110) )</f>
        <v>96.136019356559473</v>
      </c>
      <c r="GE109" s="74">
        <f>IF( ( (10^($FR$2*Raw!CB110))*(Raw!BM110) )/( (10^($FR$2*Raw!CB110))*(Raw!BL110))&lt;0.9, (10^($FR$2*Raw!CB110))*(Raw!BM110) )</f>
        <v>56.518554367232838</v>
      </c>
      <c r="GG109" s="68" t="str">
        <f t="shared" si="168"/>
        <v xml:space="preserve"> </v>
      </c>
      <c r="GH109" s="74">
        <f>IF( ( (10^($GG$2*Raw!CB110))*(Raw!BO110) )/( (10^($GG$2*Raw!CB110))*(Raw!BN110))&lt;0.5,(Raw!C110)/((Raw!CC110*1000)^(1/3)))</f>
        <v>88.330275215194945</v>
      </c>
      <c r="GI109" s="74">
        <f>IF( ( (10^($GG$2*Raw!CB110))*(Raw!BO110) )/( (10^($GG$2*Raw!CB110))*(Raw!BN110))&lt;0.5,(10^($GG$2*Raw!CB110))*(Raw!BN110))</f>
        <v>21.906869891571457</v>
      </c>
      <c r="GJ109" s="74">
        <f>IF( ( (10^($GG$2*Raw!CB110))*(Raw!BO110) )/( (10^($GG$2*Raw!CB110))*(Raw!BN110))&lt;0.5,(10^($GG$2*Raw!CB110))*(Raw!BO110))</f>
        <v>3.871993553819459</v>
      </c>
      <c r="GL109">
        <f>(Raw!C110)/((Raw!CC110*1000)^(1/3))</f>
        <v>88.330275215194945</v>
      </c>
      <c r="GM109" s="75">
        <f>Raw!U110</f>
        <v>0.1495361328125</v>
      </c>
      <c r="GN109" s="75">
        <f>(LOG(Raw!CC110)+5)/25</f>
        <v>0.23811169772176372</v>
      </c>
      <c r="GO109">
        <f>(Raw!C110)/((Raw!CC110*1000)^(1/3))</f>
        <v>88.330275215194945</v>
      </c>
      <c r="GP109" s="75">
        <f>Raw!W110</f>
        <v>0.15625</v>
      </c>
      <c r="GR109">
        <f>(Raw!C110)/((Raw!CC110*1000)^(1/3))</f>
        <v>88.330275215194945</v>
      </c>
      <c r="GS109" s="75">
        <f>Raw!AE110</f>
        <v>1.3427734375</v>
      </c>
      <c r="GU109">
        <f>(Raw!C110)/((Raw!CC110*1000)^(1/3))</f>
        <v>88.330275215194945</v>
      </c>
      <c r="GV109" s="75">
        <f>Raw!AG110</f>
        <v>1.455078125</v>
      </c>
      <c r="GX109">
        <f>(Raw!C110)/((Raw!CC110*1000)^(1/3))</f>
        <v>88.330275215194945</v>
      </c>
      <c r="GY109">
        <f>Raw!BQ110</f>
        <v>6.5</v>
      </c>
      <c r="HA109">
        <f>Raw!C110</f>
        <v>1835.3</v>
      </c>
      <c r="HB109" s="75">
        <f>Raw!U110</f>
        <v>0.1495361328125</v>
      </c>
      <c r="HC109" s="4"/>
      <c r="HD109">
        <f>Raw!C110</f>
        <v>1835.3</v>
      </c>
      <c r="HE109" s="75">
        <f>Raw!W110</f>
        <v>0.15625</v>
      </c>
      <c r="HG109">
        <f>Raw!C110</f>
        <v>1835.3</v>
      </c>
      <c r="HH109" s="75">
        <f>Raw!AE110</f>
        <v>1.3427734375</v>
      </c>
      <c r="HJ109">
        <f>Raw!C110</f>
        <v>1835.3</v>
      </c>
      <c r="HK109" s="75">
        <f>Raw!AG110</f>
        <v>1.455078125</v>
      </c>
      <c r="HM109">
        <f>Raw!C110</f>
        <v>1835.3</v>
      </c>
      <c r="HN109">
        <f>Raw!BQ110</f>
        <v>6.5</v>
      </c>
      <c r="HP109">
        <f>Raw!CC110*1000</f>
        <v>8970</v>
      </c>
      <c r="HQ109">
        <f>Raw!N110</f>
        <v>3.7673137455532499</v>
      </c>
      <c r="HR109">
        <f>MIN(ABS(Raw!CB110)/100,0.3)</f>
        <v>1.626E-2</v>
      </c>
      <c r="HS109" t="str">
        <f>IF( Raw!CB110&gt;0,"@rgb(255,0,0)","@rgb(0,128,255)" )</f>
        <v>@rgb(255,0,0)</v>
      </c>
      <c r="HU109" t="str">
        <f t="shared" si="169"/>
        <v xml:space="preserve"> </v>
      </c>
      <c r="HV109">
        <f>IF(Raw!CC110&gt;7,(Raw!C110)/((Raw!CC110*1000)^(1/3)))</f>
        <v>88.330275215194945</v>
      </c>
      <c r="HW109">
        <f>IF(Raw!CC110&gt;7,(10^($FM$2*Raw!CB110))*(Raw!D110))</f>
        <v>0.73744326274018501</v>
      </c>
      <c r="HX109">
        <f>IF(Raw!CC110&gt;7,(10^($HU$2*Raw!CB110))*(Raw!E110))</f>
        <v>6.6382524689839087E-2</v>
      </c>
      <c r="IA109">
        <f>IF(Raw!CC110&gt;7,(Raw!C110)/((Raw!CC110*1000)^(1/3)))</f>
        <v>88.330275215194945</v>
      </c>
      <c r="IB109">
        <f>IF(Raw!CC110&gt;7,(10^($HZ$2*Raw!CB110))*(Raw!F110))</f>
        <v>1.169141411759975</v>
      </c>
      <c r="IC109">
        <f>IF(Raw!CC110&gt;7,(10^($HZ$2*Raw!CB110))*(Raw!G110))</f>
        <v>0.1327451679567927</v>
      </c>
      <c r="IF109">
        <f>IF(Raw!CC110&gt;7,(Raw!C110)/((Raw!CC110*1000)^(1/3)))</f>
        <v>88.330275215194945</v>
      </c>
      <c r="IG109">
        <f>IF(Raw!CC110&gt;7,(10^($IE$2*Raw!CB110))*(Raw!BJ110))</f>
        <v>5.5872613937463802</v>
      </c>
      <c r="IH109">
        <f>IF(Raw!CC110&gt;7,(10^($IE$2*Raw!CB110))*(Raw!BK110))</f>
        <v>1.416943560702641</v>
      </c>
      <c r="IJ109" t="str">
        <f t="shared" si="170"/>
        <v xml:space="preserve"> </v>
      </c>
      <c r="IK109">
        <f>IF(Raw!CC110&gt;7,(Raw!C110)/((Raw!CC110*1000)^(1/3)))</f>
        <v>88.330275215194945</v>
      </c>
      <c r="IL109">
        <f>IF(Raw!CC110&gt;7,(10^($IJ$2*Raw!CB110))*(Raw!BL110))</f>
        <v>96.006530552678285</v>
      </c>
      <c r="IM109">
        <f>IF(Raw!CC110&gt;7,(10^($IJ$2*Raw!CB110))*(Raw!BM110))</f>
        <v>57.152670104548214</v>
      </c>
      <c r="IO109" t="str">
        <f t="shared" si="171"/>
        <v xml:space="preserve"> </v>
      </c>
      <c r="IP109">
        <f>IF(Raw!CC110&gt;7,(Raw!C110)/((Raw!CC110*1000)^(1/3)))</f>
        <v>88.330275215194945</v>
      </c>
      <c r="IQ109">
        <f>IF(Raw!CC110&gt;7,(10^($IO$2*Raw!CB110))*(Raw!BN110))</f>
        <v>21.675168829345939</v>
      </c>
      <c r="IR109">
        <f>IF(Raw!CC110&gt;7,(10^($IO$2*Raw!CB110))*(Raw!BO110))</f>
        <v>3.8310408744183952</v>
      </c>
      <c r="IT109" s="68" t="str">
        <f t="shared" si="172"/>
        <v xml:space="preserve"> </v>
      </c>
      <c r="IU109" s="68" t="b">
        <f>IF(Raw!CC110&lt;3.5,(Raw!C110)/((Raw!CC110*1000)^(1/3)))</f>
        <v>0</v>
      </c>
      <c r="IV109" s="68" t="b">
        <f>IF(Raw!CC110&lt;3.5,(10^($IT$2*Raw!CB110))*(Raw!D110))</f>
        <v>0</v>
      </c>
      <c r="IW109" s="68" t="b">
        <f>IF(Raw!CC110&lt;3.5,(10^($IT$2*Raw!CB110))*(Raw!E110))</f>
        <v>0</v>
      </c>
      <c r="IY109" s="68" t="str">
        <f t="shared" si="173"/>
        <v xml:space="preserve"> </v>
      </c>
      <c r="IZ109" s="74" t="b">
        <f>IF(Raw!CC110&lt;3.5,(Raw!C110)/((Raw!CC110*1000)^(1/3)))</f>
        <v>0</v>
      </c>
      <c r="JA109" s="68" t="b">
        <f>IF(Raw!CC110&lt;3.5,(10^($IY$2*Raw!CB110))*(Raw!F110))</f>
        <v>0</v>
      </c>
      <c r="JB109" s="68" t="b">
        <f>IF(Raw!CC110&lt;3.5,(10^($IY$2*Raw!CB110))*(Raw!G110))</f>
        <v>0</v>
      </c>
      <c r="JD109" s="68" t="str">
        <f t="shared" si="174"/>
        <v xml:space="preserve"> </v>
      </c>
      <c r="JE109" s="74" t="b">
        <f>IF(Raw!CC110&lt;3.5,(Raw!C110)/((Raw!CC110*1000)^(1/3)))</f>
        <v>0</v>
      </c>
      <c r="JF109" s="74" t="b">
        <f>IF(Raw!CC110&lt;3.5,(10^($JD$2*Raw!CB110))*(Raw!BJ110))</f>
        <v>0</v>
      </c>
      <c r="JG109" s="74" t="b">
        <f>IF(Raw!CC110&lt;3.5,(10^($JD$2*Raw!CB110))*(Raw!BK110))</f>
        <v>0</v>
      </c>
      <c r="JI109" s="68" t="str">
        <f t="shared" si="175"/>
        <v xml:space="preserve"> </v>
      </c>
      <c r="JJ109" s="74" t="b">
        <f>IF( AND( Raw!CC110&lt;3.5, ( (10^($JI$2*Raw!CB110))*(Raw!BM110) )/( (10^($JI$2*Raw!CB110))*(Raw!BL110))&lt;0.9 ),(Raw!C110)/((Raw!CC110*1000)^(1/3)) )</f>
        <v>0</v>
      </c>
      <c r="JK109" s="74" t="b">
        <f>IF( AND( Raw!CC110&lt;3.5, ( (10^($JI$2*Raw!CB110))*(Raw!BM110) )/( (10^($JI$2*Raw!CB110))*(Raw!BL110))&lt;0.9 ), (10^($JI$2*Raw!CB110))*(Raw!BL110) )</f>
        <v>0</v>
      </c>
      <c r="JL109" s="74" t="b">
        <f>IF( AND( Raw!CC110&lt;3.5, ( (10^($JI$2*Raw!CB110))*(Raw!BM110) )/( (10^($JI$2*Raw!CB110))*(Raw!BL110))&lt;0.9 ), (10^($JI$2*Raw!CB110))*(Raw!BM110) )</f>
        <v>0</v>
      </c>
      <c r="JN109" s="68" t="str">
        <f t="shared" si="176"/>
        <v xml:space="preserve"> </v>
      </c>
      <c r="JO109" s="74" t="b">
        <f>IF( AND( Raw!CC110&lt;3.5, ( (10^($JN$2*Raw!CB110))*(Raw!BO110) )/( (10^($JN$2*Raw!CB110))*(Raw!BN110))&lt;0.5 ),(Raw!C110)/((Raw!CC110*1000)^(1/3)))</f>
        <v>0</v>
      </c>
      <c r="JP109" s="74" t="b">
        <f>IF( AND( Raw!CC110&lt;3.5, ( (10^($JN$2*Raw!CB110))*(Raw!BO110) )/( (10^($JN$2*Raw!CB110))*(Raw!BN110))&lt;0.5 ),(10^($JN$2*Raw!CB110))*(Raw!BN110))</f>
        <v>0</v>
      </c>
      <c r="JQ109" s="74" t="b">
        <f>IF( AND( Raw!CC110&lt;3.5, ( (10^($JN$2*Raw!CB110))*(Raw!BO110) )/( (10^($JN$2*Raw!CB110))*(Raw!BN110))&lt;0.5 ),(10^($JN$2*Raw!CB110))*(Raw!BO110))</f>
        <v>0</v>
      </c>
      <c r="KQ109">
        <f>Raw!CC110*1000</f>
        <v>8970</v>
      </c>
      <c r="KR109">
        <f>Raw!N110</f>
        <v>3.7673137455532499</v>
      </c>
      <c r="KS109">
        <f>(1/ABS(Raw!BL110))*2</f>
        <v>2.045705534217326E-2</v>
      </c>
      <c r="KU109">
        <f>Raw!CC110*1000</f>
        <v>8970</v>
      </c>
      <c r="KV109">
        <f>Raw!N110</f>
        <v>3.7673137455532499</v>
      </c>
      <c r="KW109">
        <f>MIN(1/ABS(Raw!BN110)/2,0.8)</f>
        <v>2.2229330118816216E-2</v>
      </c>
      <c r="KY109">
        <f>Raw!CC110*1000</f>
        <v>8970</v>
      </c>
      <c r="KZ109">
        <f>Raw!CP110</f>
        <v>3.7879968274207698</v>
      </c>
      <c r="LA109">
        <f t="shared" si="156"/>
        <v>3.7673137455532499</v>
      </c>
      <c r="PR109" s="76"/>
      <c r="QD109" s="76"/>
      <c r="QP109" s="76"/>
      <c r="RB109" s="76"/>
      <c r="RN109" s="76"/>
      <c r="RZ109" s="76"/>
      <c r="SL109" s="76"/>
      <c r="SX109" s="76"/>
      <c r="TJ109" s="76"/>
      <c r="TV109" s="76"/>
      <c r="UF109" t="b">
        <f>IF(Raw!CC110&lt;3.5,Raw!C110)</f>
        <v>0</v>
      </c>
      <c r="UK109">
        <f>IF(Raw!CC110&gt;7,Raw!C110)</f>
        <v>1835.3</v>
      </c>
      <c r="UP109">
        <f>Raw!C110</f>
        <v>1835.3</v>
      </c>
      <c r="UU109" t="str">
        <f t="shared" si="178"/>
        <v xml:space="preserve"> </v>
      </c>
      <c r="UV109" t="b">
        <f>IF(AND(Raw!BL110&lt;$UU$3,Raw!BL110&gt;$UU$4),(Raw!C110)/((Raw!CC110*1000)^(1/3)))</f>
        <v>0</v>
      </c>
      <c r="UW109" t="b">
        <f>IF(AND(Raw!BL110&lt;$UU$3,Raw!BL110&gt;$UU$4),(10^($UU$2*Raw!CB110))*(Raw!D110))</f>
        <v>0</v>
      </c>
      <c r="UX109" t="b">
        <f>IF(AND(Raw!BL110&lt;$UU$3,Raw!BL110&gt;$UU$4),(10^($FM$2*Raw!CB110))*(Raw!E110))</f>
        <v>0</v>
      </c>
      <c r="UZ109">
        <f>Raw!C110</f>
        <v>1835.3</v>
      </c>
      <c r="VA109">
        <f>((LOG10(Raw!CC111))+ABS(LOG10(MIN(Raw!CC$3:$CC308)))+0.3)/5</f>
        <v>0.59035248947602215</v>
      </c>
      <c r="VB109">
        <f>Raw!BQ110</f>
        <v>6.5</v>
      </c>
      <c r="VE109">
        <f>(Raw!C110)/((Raw!CC110)^(1/2))</f>
        <v>612.78883390690225</v>
      </c>
      <c r="VF109">
        <f>((LOG10(Raw!CC111))+ABS(LOG10(MIN(Raw!CC$3:$CC308)))+0.3)/5</f>
        <v>0.59035248947602215</v>
      </c>
      <c r="VG109">
        <f>Raw!BQ110</f>
        <v>6.5</v>
      </c>
      <c r="VK109">
        <f>(Raw!C110)/((Raw!CC110)^(1/2))</f>
        <v>612.78883390690225</v>
      </c>
      <c r="VL109">
        <f>Raw!BZ110</f>
        <v>863.06122446060203</v>
      </c>
      <c r="VM109">
        <f>MIN(Raw!BL111/150,0.6)</f>
        <v>0.17541336433443067</v>
      </c>
      <c r="VO109">
        <f>(Raw!C110)/((Raw!CC110)^(1/2))</f>
        <v>612.78883390690225</v>
      </c>
      <c r="VP109">
        <f>Raw!BZ110</f>
        <v>863.06122446060203</v>
      </c>
      <c r="VQ109">
        <f>MIN(Raw!BN111/50,0.6)</f>
        <v>0.15114897236227259</v>
      </c>
      <c r="VS109">
        <f>(Raw!C110)/((Raw!CC110)^(1/2))</f>
        <v>612.78883390690225</v>
      </c>
      <c r="VT109">
        <f>Raw!BZ110</f>
        <v>863.06122446060203</v>
      </c>
      <c r="VU109">
        <f>(LOG10(Raw!AS111)-LOG10(MIN(Raw!AS$3:AS$200)) + 0.1)/10</f>
        <v>0.34404575929955483</v>
      </c>
      <c r="VW109">
        <f>Raw!CB110</f>
        <v>1.6259999999999999</v>
      </c>
      <c r="VX109">
        <f>IF(ABS((Raw!BR110)-(Raw!CJ110))=343.0818,16.89,ABS((Raw!BR110)-(Raw!CJ110)))</f>
        <v>3.0932999999999993</v>
      </c>
      <c r="VY109">
        <v>0.1</v>
      </c>
      <c r="WQ109">
        <f>Raw!BP110</f>
        <v>3.27E-2</v>
      </c>
      <c r="WR109">
        <f>Raw!BZ110</f>
        <v>863.06122446060203</v>
      </c>
      <c r="WT109">
        <f>Raw!N110</f>
        <v>3.7673137455532499</v>
      </c>
      <c r="WU109">
        <f>Raw!CP110</f>
        <v>3.7879968274207698</v>
      </c>
      <c r="WV109">
        <f t="shared" si="158"/>
        <v>2.0683081867519881E-2</v>
      </c>
      <c r="WX109">
        <f>Raw!C110</f>
        <v>1835.3</v>
      </c>
      <c r="WY109">
        <f>Raw!BP110</f>
        <v>3.27E-2</v>
      </c>
      <c r="WZ109">
        <f>((LOG10(Raw!CC111))+ABS(LOG10(MIN(Raw!CC$3:$CC308)))+0.3)/5</f>
        <v>0.59035248947602215</v>
      </c>
      <c r="XG109">
        <f>(Raw!C110)/((Raw!CC110)^(1/2))</f>
        <v>612.78883390690225</v>
      </c>
      <c r="XH109">
        <f>Raw!BP110</f>
        <v>3.27E-2</v>
      </c>
      <c r="XR109">
        <f>Raw!CB110</f>
        <v>1.6259999999999999</v>
      </c>
      <c r="XS109">
        <f>IF(ABS((Raw!BR110)-(Raw!CJ110))=343.0818,16.89,(Raw!BR110)-(Raw!CJ110))</f>
        <v>-3.0932999999999993</v>
      </c>
      <c r="XT109">
        <f>(LOG10(Raw!C111)-LOG10(MIN(Raw!C$3:C$200)))/2</f>
        <v>0.44684097216967111</v>
      </c>
      <c r="XW109">
        <f t="shared" si="177"/>
        <v>21400</v>
      </c>
      <c r="XX109">
        <f t="shared" si="161"/>
        <v>1.1539730949204987</v>
      </c>
      <c r="YC109">
        <v>1835.3</v>
      </c>
      <c r="YD109">
        <f>Raw!CC110</f>
        <v>8.9700000000000006</v>
      </c>
      <c r="YE109">
        <f>((LOG10(Raw!CC111))+ABS(LOG10(MIN(Raw!CC$3:$CC308)))+0.3)/5</f>
        <v>0.59035248947602215</v>
      </c>
      <c r="YF109">
        <v>0.33695697303109201</v>
      </c>
      <c r="YG109">
        <v>7.0528880310287201E-2</v>
      </c>
      <c r="YH109">
        <v>1.69227830356861E-2</v>
      </c>
      <c r="YI109">
        <v>4.1842084754393997E-3</v>
      </c>
      <c r="YJ109">
        <v>8.6902959398520001E-4</v>
      </c>
      <c r="YT109">
        <v>1835.3</v>
      </c>
      <c r="YU109">
        <v>8.9700000000000006</v>
      </c>
      <c r="YV109" s="79">
        <v>1.03565648607281E-8</v>
      </c>
    </row>
    <row r="110" spans="1:672">
      <c r="A110" s="37">
        <f>Raw!CC111*1000</f>
        <v>8970</v>
      </c>
      <c r="B110" s="37">
        <f>Raw!N111</f>
        <v>4.9595499579502</v>
      </c>
      <c r="C110" s="37">
        <f>Raw!O111</f>
        <v>0.563676404237896</v>
      </c>
      <c r="E110" s="37">
        <f>(Raw!C111)/((Raw!CC111*1000)^(1/2))</f>
        <v>26.673787575644866</v>
      </c>
      <c r="F110" s="37">
        <f>Raw!N111</f>
        <v>4.9595499579502</v>
      </c>
      <c r="G110" s="37">
        <f>Raw!O111</f>
        <v>0.563676404237896</v>
      </c>
      <c r="I110" s="37">
        <f>(Raw!C111)/((Raw!CC111*1000)^(1/3))</f>
        <v>121.58596015575175</v>
      </c>
      <c r="J110" s="37">
        <f>Raw!N111</f>
        <v>4.9595499579502</v>
      </c>
      <c r="K110" s="37">
        <f>Raw!O111</f>
        <v>0.563676404237896</v>
      </c>
      <c r="M110" s="39">
        <f>Raw!CC111*1000</f>
        <v>8970</v>
      </c>
      <c r="N110" s="39">
        <f>1/(Raw!R111)</f>
        <v>4.2226804123711341</v>
      </c>
      <c r="O110" s="39">
        <f>IF(1/(Raw!R111-Raw!S111)-1/(Raw!R111+Raw!S111)&gt;0,1/(Raw!R111-Raw!S111)-1/(Raw!R111+Raw!S111),2)</f>
        <v>2.5375720880731478E-3</v>
      </c>
      <c r="Q110" s="39">
        <f>(Raw!C111)/((Raw!CC111*1000)^(1/2))</f>
        <v>26.673787575644866</v>
      </c>
      <c r="R110" s="39">
        <f>1/(Raw!R111)</f>
        <v>4.2226804123711341</v>
      </c>
      <c r="S110" s="39">
        <f>IF(1/(Raw!R111-Raw!S111)-1/(Raw!R111+Raw!S111)&gt;0,1/(Raw!R111-Raw!S111)-1/(Raw!R111+Raw!S111),2)</f>
        <v>2.5375720880731478E-3</v>
      </c>
      <c r="U110" s="39">
        <f>(Raw!C111)/((Raw!CC111*1000)^(1/3))</f>
        <v>121.58596015575175</v>
      </c>
      <c r="V110" s="39">
        <f>1/(Raw!R111)</f>
        <v>4.2226804123711341</v>
      </c>
      <c r="W110" s="39">
        <f>IF(1/(Raw!R111-Raw!S111)-1/(Raw!R111+Raw!S111)&gt;0,1/(Raw!R111-Raw!S111)-1/(Raw!R111+Raw!S111),2)</f>
        <v>2.5375720880731478E-3</v>
      </c>
      <c r="Y110" s="41">
        <f>Raw!CC111*1000</f>
        <v>8970</v>
      </c>
      <c r="Z110" s="41">
        <f>1/(Raw!AB111)</f>
        <v>3.9384615384615387</v>
      </c>
      <c r="AA110" s="41">
        <f>IF(1/(Raw!AB111-Raw!AC111)-1/(Raw!AB111+Raw!AC111)&gt;0,1/(Raw!AB111-Raw!AC111)-1/(Raw!AB111+Raw!AC111),5)</f>
        <v>0.54721661110373043</v>
      </c>
      <c r="AC110" s="41">
        <f>(Raw!C111)/((Raw!CC111*1000)^(1/2))</f>
        <v>26.673787575644866</v>
      </c>
      <c r="AD110" s="41">
        <f>1/(Raw!AB111)</f>
        <v>3.9384615384615387</v>
      </c>
      <c r="AE110" s="41">
        <f>IF(1/(Raw!AB111-Raw!AC111)-1/(Raw!AB111+Raw!AC111)&gt;0,1/(Raw!AB111-Raw!AC111)-1/(Raw!AB111+Raw!AC111),5)</f>
        <v>0.54721661110373043</v>
      </c>
      <c r="AG110" s="41">
        <f>(Raw!C111)/((Raw!CC111*1000)^(1/3))</f>
        <v>121.58596015575175</v>
      </c>
      <c r="AH110" s="41">
        <f>1/(Raw!AB111)</f>
        <v>3.9384615384615387</v>
      </c>
      <c r="AI110" s="41">
        <f>IF(1/(Raw!AB111-Raw!AC111)-1/(Raw!AB111+Raw!AC111)&gt;0,1/(Raw!AB111-Raw!AC111)-1/(Raw!AB111+Raw!AC111),5)</f>
        <v>0.54721661110373043</v>
      </c>
      <c r="AK110" s="43">
        <f>Raw!CC111*1000</f>
        <v>8970</v>
      </c>
      <c r="AL110" s="43">
        <f>Raw!BL111</f>
        <v>26.312004650164599</v>
      </c>
      <c r="AM110" s="43">
        <f>Raw!BM111</f>
        <v>16.6573672311793</v>
      </c>
      <c r="AO110" s="43">
        <f>(Raw!C111)/((Raw!CC111*1000)^(1/2))</f>
        <v>26.673787575644866</v>
      </c>
      <c r="AP110" s="43">
        <f>Raw!BL111</f>
        <v>26.312004650164599</v>
      </c>
      <c r="AQ110" s="43">
        <f>Raw!BM111</f>
        <v>16.6573672311793</v>
      </c>
      <c r="AS110" s="43">
        <f>(Raw!C111)/((Raw!CC111*1000)^(1/3))</f>
        <v>121.58596015575175</v>
      </c>
      <c r="AT110" s="43">
        <f>Raw!BL111</f>
        <v>26.312004650164599</v>
      </c>
      <c r="AU110" s="43">
        <f>Raw!BM111</f>
        <v>16.6573672311793</v>
      </c>
      <c r="AW110" s="21">
        <f>Raw!CC111*1000</f>
        <v>8970</v>
      </c>
      <c r="AX110" s="21">
        <f>Raw!BN111</f>
        <v>7.5574486181136296</v>
      </c>
      <c r="AY110" s="21">
        <f>Raw!BO111</f>
        <v>0.70265863172170195</v>
      </c>
      <c r="BA110" s="21">
        <f>(Raw!C111)/((Raw!CC111*1000)^(1/2))</f>
        <v>26.673787575644866</v>
      </c>
      <c r="BB110" s="21">
        <f>Raw!BN111</f>
        <v>7.5574486181136296</v>
      </c>
      <c r="BC110" s="21">
        <f>Raw!BO111</f>
        <v>0.70265863172170195</v>
      </c>
      <c r="BE110" s="21">
        <f>(Raw!C111)/((Raw!CC111*1000)^(1/3))</f>
        <v>121.58596015575175</v>
      </c>
      <c r="BF110" s="21">
        <f>Raw!BN111</f>
        <v>7.5574486181136296</v>
      </c>
      <c r="BG110" s="21">
        <f>Raw!BO111</f>
        <v>0.70265863172170195</v>
      </c>
      <c r="BI110" s="46">
        <f>Raw!C111</f>
        <v>2526.2766602980601</v>
      </c>
      <c r="BJ110" s="46">
        <f>(Raw!C111)/(Raw!CG111)</f>
        <v>0.3268991537652769</v>
      </c>
      <c r="BK110" s="46"/>
      <c r="BM110" s="47">
        <f>Raw!CC111*1000</f>
        <v>8970</v>
      </c>
      <c r="BN110" s="47">
        <f>(Raw!C111)/(Raw!CG111)</f>
        <v>0.3268991537652769</v>
      </c>
      <c r="BO110" s="47"/>
      <c r="BQ110" s="46">
        <f>(Raw!C111)/((Raw!CC111*1000)^(1/2))</f>
        <v>26.673787575644866</v>
      </c>
      <c r="BR110" s="47">
        <f>(Raw!C111)/(Raw!CG111)</f>
        <v>0.3268991537652769</v>
      </c>
      <c r="BS110" s="47"/>
      <c r="BU110" s="49">
        <f>(Raw!C111)/((Raw!CC111*1000)^(1/3))</f>
        <v>121.58596015575175</v>
      </c>
      <c r="BV110" s="49">
        <f>(Raw!C111)/(Raw!CG111)</f>
        <v>0.3268991537652769</v>
      </c>
      <c r="BW110" s="49"/>
      <c r="BY110" s="51">
        <f>Raw!C111</f>
        <v>2526.2766602980601</v>
      </c>
      <c r="BZ110" s="51">
        <f>Raw!BS111</f>
        <v>0.33800000000000002</v>
      </c>
      <c r="CA110" s="51"/>
      <c r="CG110" s="55"/>
      <c r="CH110" s="55" t="e">
        <f t="shared" si="137"/>
        <v>#N/A</v>
      </c>
      <c r="CI110" s="55" t="e">
        <f>CI3</f>
        <v>#N/A</v>
      </c>
      <c r="CK110" s="55"/>
      <c r="CL110" s="55" t="e">
        <f t="shared" si="138"/>
        <v>#N/A</v>
      </c>
      <c r="CM110" s="55" t="e">
        <f>CM3</f>
        <v>#N/A</v>
      </c>
      <c r="CO110" s="57"/>
      <c r="CP110" s="57" t="e">
        <f t="shared" si="139"/>
        <v>#N/A</v>
      </c>
      <c r="CQ110" s="57" t="e">
        <f>CQ3</f>
        <v>#N/A</v>
      </c>
      <c r="CS110" s="57"/>
      <c r="CT110" s="57" t="e">
        <f t="shared" si="140"/>
        <v>#N/A</v>
      </c>
      <c r="CU110" s="57" t="e">
        <f>CU3</f>
        <v>#N/A</v>
      </c>
      <c r="CW110" s="57"/>
      <c r="CX110" s="57" t="e">
        <f t="shared" si="141"/>
        <v>#N/A</v>
      </c>
      <c r="CY110" s="57" t="e">
        <f>CY3</f>
        <v>#N/A</v>
      </c>
      <c r="DA110" s="57"/>
      <c r="DB110" s="57" t="e">
        <f t="shared" si="142"/>
        <v>#N/A</v>
      </c>
      <c r="DC110" s="57" t="e">
        <f>DC3</f>
        <v>#N/A</v>
      </c>
      <c r="DE110" s="57"/>
      <c r="DF110" s="57" t="e">
        <f t="shared" si="143"/>
        <v>#N/A</v>
      </c>
      <c r="DG110" s="57" t="e">
        <f>DG3</f>
        <v>#N/A</v>
      </c>
      <c r="DI110" s="59">
        <f t="shared" si="162"/>
        <v>16210</v>
      </c>
      <c r="DJ110" s="59">
        <f t="shared" si="145"/>
        <v>11.079925291548408</v>
      </c>
      <c r="DL110" s="25">
        <f t="shared" si="163"/>
        <v>16210</v>
      </c>
      <c r="DM110" s="25">
        <f t="shared" si="146"/>
        <v>12.344861917223874</v>
      </c>
      <c r="DO110" s="39">
        <f t="shared" si="147"/>
        <v>8970</v>
      </c>
      <c r="DP110" s="39">
        <f t="shared" si="148"/>
        <v>4.2226804123711341</v>
      </c>
      <c r="DQ110" s="39">
        <f t="shared" si="149"/>
        <v>2.5375720880731478E-3</v>
      </c>
      <c r="DS110" s="39">
        <f t="shared" si="150"/>
        <v>26.673787575644866</v>
      </c>
      <c r="DT110" s="39">
        <f t="shared" si="151"/>
        <v>4.2226804123711341</v>
      </c>
      <c r="DU110" s="39">
        <f t="shared" si="152"/>
        <v>2.5375720880731478E-3</v>
      </c>
      <c r="DW110" s="39">
        <f t="shared" si="153"/>
        <v>121.58596015575175</v>
      </c>
      <c r="DX110" s="39">
        <f t="shared" si="154"/>
        <v>4.2226804123711341</v>
      </c>
      <c r="DY110" s="39">
        <f t="shared" si="155"/>
        <v>2.5375720880731478E-3</v>
      </c>
      <c r="EA110" s="61">
        <f>Raw!N111</f>
        <v>4.9595499579502</v>
      </c>
      <c r="EB110" s="61">
        <f>Raw!O111</f>
        <v>0.563676404237896</v>
      </c>
      <c r="EC110" s="61">
        <f>1/Raw!R111</f>
        <v>4.2226804123711341</v>
      </c>
      <c r="ED110" s="61">
        <f>1/(Raw!R111-Raw!S111)-1/(Raw!R111+Raw!S111)</f>
        <v>2.5375720880731478E-3</v>
      </c>
      <c r="EF110" s="62">
        <f>Raw!N111</f>
        <v>4.9595499579502</v>
      </c>
      <c r="EG110" s="61">
        <f>Raw!O111</f>
        <v>0.563676404237896</v>
      </c>
      <c r="EH110" s="61">
        <f>1/Raw!AB111</f>
        <v>3.9384615384615387</v>
      </c>
      <c r="EI110" s="61">
        <f>1/(Raw!AB111-Raw!AC111)-1/(Raw!AB111+Raw!AC111)</f>
        <v>0.54721661110373043</v>
      </c>
      <c r="EK110" s="37">
        <f>Raw!CB111</f>
        <v>15.068</v>
      </c>
      <c r="EL110" s="72">
        <f>(Raw!C111)/(Raw!CG111)</f>
        <v>0.3268991537652769</v>
      </c>
      <c r="EN110" s="37">
        <f>Raw!BS111</f>
        <v>0.33800000000000002</v>
      </c>
      <c r="EO110" s="72">
        <f>(Raw!C111)/(Raw!CG111)</f>
        <v>0.3268991537652769</v>
      </c>
      <c r="EQ110" s="64">
        <f>(Raw!C111)/((Raw!CC111*1000)^(1/3))</f>
        <v>121.58596015575175</v>
      </c>
      <c r="ER110" s="64">
        <f>Raw!BZ111</f>
        <v>779.28571426868405</v>
      </c>
      <c r="ET110" s="64">
        <f>Raw!BN111</f>
        <v>7.5574486181136296</v>
      </c>
      <c r="EU110" s="64">
        <f>Raw!BZ111</f>
        <v>779.28571426868405</v>
      </c>
      <c r="EW110" s="66">
        <f>Raw!AI111</f>
        <v>4.8097722036658198E-3</v>
      </c>
      <c r="EX110" s="66">
        <f>Raw!BZ111</f>
        <v>779.28571426868405</v>
      </c>
      <c r="EZ110" s="73">
        <f>Raw!AI111</f>
        <v>4.8097722036658198E-3</v>
      </c>
      <c r="FA110" s="66">
        <f>Raw!F111</f>
        <v>0.54686836407434902</v>
      </c>
      <c r="FB110" s="66">
        <f>Raw!G111</f>
        <v>0.131430876296142</v>
      </c>
      <c r="FD110" s="66">
        <f>(Raw!C111)/((Raw!CC111*1000)^(1/3))</f>
        <v>121.58596015575175</v>
      </c>
      <c r="FE110" s="66">
        <f>(Raw!BZ111)*(Raw!AI111)</f>
        <v>3.7481867672033808</v>
      </c>
      <c r="FG110" s="59">
        <f>Raw!CJ111</f>
        <v>62.449088643472201</v>
      </c>
      <c r="FH110" s="59">
        <f>Raw!BR111</f>
        <v>61.387999999999998</v>
      </c>
      <c r="FJ110" s="25">
        <f>Raw!CB111</f>
        <v>15.068</v>
      </c>
      <c r="FK110" s="25">
        <f>(Raw!BR111)-(Raw!CJ111)</f>
        <v>-1.0610886434722033</v>
      </c>
      <c r="FM110" s="68" t="str">
        <f t="shared" si="164"/>
        <v xml:space="preserve"> </v>
      </c>
      <c r="FN110" s="68">
        <f>(Raw!C111)/((Raw!CC111*1000)^(1/3))</f>
        <v>121.58596015575175</v>
      </c>
      <c r="FO110" s="68">
        <f>(10^($FM$2*Raw!CB111))*(Raw!D111)</f>
        <v>0.31376558022885048</v>
      </c>
      <c r="FP110" s="68">
        <f>(10^($FM$2*Raw!CB111))*(Raw!E111)</f>
        <v>5.0134536921206958E-2</v>
      </c>
      <c r="FR110" s="68" t="str">
        <f t="shared" si="165"/>
        <v xml:space="preserve"> </v>
      </c>
      <c r="FS110" s="74">
        <f>(Raw!C111)/((Raw!CC111*1000)^(1/3))</f>
        <v>121.58596015575175</v>
      </c>
      <c r="FT110" s="68">
        <f>(10^($FR$2*Raw!CB111))*(Raw!F111)</f>
        <v>0.41677375274476852</v>
      </c>
      <c r="FU110" s="68">
        <f>(10^($FR$2*Raw!CB111))*(Raw!G111)</f>
        <v>0.1001647620139705</v>
      </c>
      <c r="FW110" s="68" t="str">
        <f t="shared" si="166"/>
        <v xml:space="preserve"> </v>
      </c>
      <c r="FX110" s="74">
        <f>(Raw!C111)/((Raw!CC111*1000)^(1/3))</f>
        <v>121.58596015575175</v>
      </c>
      <c r="FY110" s="74">
        <f>(10^($FW$2*Raw!CB111))*(Raw!BJ111)</f>
        <v>1.8157737482440457</v>
      </c>
      <c r="FZ110" s="74">
        <f>(10^($FW$2*Raw!CB111))*(Raw!BK111)</f>
        <v>0.88435250800485987</v>
      </c>
      <c r="GB110" s="68" t="str">
        <f t="shared" si="167"/>
        <v xml:space="preserve"> </v>
      </c>
      <c r="GC110" s="74">
        <f>IF(  ( (10^($FR$2*Raw!CB111))*(Raw!BM111) )/( (10^($FR$2*Raw!CB111))*(Raw!BL111))&lt;0.9,(Raw!C111)/((Raw!CC111*1000)^(1/3)) )</f>
        <v>121.58596015575175</v>
      </c>
      <c r="GD110" s="74">
        <f>IF(  ( (10^($FR$2*Raw!CB111))*(Raw!BM111) )/( (10^($FR$2*Raw!CB111))*(Raw!BL111))&lt;0.9, (10^($GB$2*Raw!CB111))*(Raw!BL111) )</f>
        <v>22.516382476301818</v>
      </c>
      <c r="GE110" s="74">
        <f>IF( ( (10^($FR$2*Raw!CB111))*(Raw!BM111) )/( (10^($FR$2*Raw!CB111))*(Raw!BL111))&lt;0.9, (10^($FR$2*Raw!CB111))*(Raw!BM111) )</f>
        <v>12.69474321034685</v>
      </c>
      <c r="GG110" s="68" t="str">
        <f t="shared" si="168"/>
        <v xml:space="preserve"> </v>
      </c>
      <c r="GH110" s="74">
        <f>IF( ( (10^($GG$2*Raw!CB111))*(Raw!BO111) )/( (10^($GG$2*Raw!CB111))*(Raw!BN111))&lt;0.5,(Raw!C111)/((Raw!CC111*1000)^(1/3)))</f>
        <v>121.58596015575175</v>
      </c>
      <c r="GI110" s="74">
        <f>IF( ( (10^($GG$2*Raw!CB111))*(Raw!BO111) )/( (10^($GG$2*Raw!CB111))*(Raw!BN111))&lt;0.5,(10^($GG$2*Raw!CB111))*(Raw!BN111))</f>
        <v>5.9176026906448458</v>
      </c>
      <c r="GJ110" s="74">
        <f>IF( ( (10^($GG$2*Raw!CB111))*(Raw!BO111) )/( (10^($GG$2*Raw!CB111))*(Raw!BN111))&lt;0.5,(10^($GG$2*Raw!CB111))*(Raw!BO111))</f>
        <v>0.55019290501230522</v>
      </c>
      <c r="GL110">
        <f>(Raw!C111)/((Raw!CC111*1000)^(1/3))</f>
        <v>121.58596015575175</v>
      </c>
      <c r="GM110" s="75">
        <f>Raw!U111</f>
        <v>0.279541015625</v>
      </c>
      <c r="GN110" s="75">
        <f>(LOG(Raw!CC111)+5)/25</f>
        <v>0.23811169772176372</v>
      </c>
      <c r="GO110">
        <f>(Raw!C111)/((Raw!CC111*1000)^(1/3))</f>
        <v>121.58596015575175</v>
      </c>
      <c r="GP110" s="75">
        <f>Raw!W111</f>
        <v>0.296630859375</v>
      </c>
      <c r="GR110">
        <f>(Raw!C111)/((Raw!CC111*1000)^(1/3))</f>
        <v>121.58596015575175</v>
      </c>
      <c r="GS110" s="75">
        <f>Raw!AE111</f>
        <v>0.615234375</v>
      </c>
      <c r="GU110">
        <f>(Raw!C111)/((Raw!CC111*1000)^(1/3))</f>
        <v>121.58596015575175</v>
      </c>
      <c r="GV110" s="75">
        <f>Raw!AG111</f>
        <v>0.810546875</v>
      </c>
      <c r="GX110">
        <f>(Raw!C111)/((Raw!CC111*1000)^(1/3))</f>
        <v>121.58596015575175</v>
      </c>
      <c r="GY110">
        <f>Raw!BQ111</f>
        <v>9.3000000000000007</v>
      </c>
      <c r="HA110">
        <f>Raw!C111</f>
        <v>2526.2766602980601</v>
      </c>
      <c r="HB110" s="75">
        <f>Raw!U111</f>
        <v>0.279541015625</v>
      </c>
      <c r="HC110" s="4"/>
      <c r="HD110">
        <f>Raw!C111</f>
        <v>2526.2766602980601</v>
      </c>
      <c r="HE110" s="75">
        <f>Raw!W111</f>
        <v>0.296630859375</v>
      </c>
      <c r="HG110">
        <f>Raw!C111</f>
        <v>2526.2766602980601</v>
      </c>
      <c r="HH110" s="75">
        <f>Raw!AE111</f>
        <v>0.615234375</v>
      </c>
      <c r="HJ110">
        <f>Raw!C111</f>
        <v>2526.2766602980601</v>
      </c>
      <c r="HK110" s="75">
        <f>Raw!AG111</f>
        <v>0.810546875</v>
      </c>
      <c r="HM110">
        <f>Raw!C111</f>
        <v>2526.2766602980601</v>
      </c>
      <c r="HN110">
        <f>Raw!BQ111</f>
        <v>9.3000000000000007</v>
      </c>
      <c r="HP110">
        <f>Raw!CC111*1000</f>
        <v>8970</v>
      </c>
      <c r="HQ110">
        <f>Raw!N111</f>
        <v>4.9595499579502</v>
      </c>
      <c r="HR110">
        <f>MIN(ABS(Raw!CB111)/100,0.3)</f>
        <v>0.15068000000000001</v>
      </c>
      <c r="HS110" t="str">
        <f>IF( Raw!CB111&gt;0,"@rgb(255,0,0)","@rgb(0,128,255)" )</f>
        <v>@rgb(255,0,0)</v>
      </c>
      <c r="HU110" t="str">
        <f t="shared" si="169"/>
        <v xml:space="preserve"> </v>
      </c>
      <c r="HV110">
        <f>IF(Raw!CC111&gt;7,(Raw!C111)/((Raw!CC111*1000)^(1/3)))</f>
        <v>121.58596015575175</v>
      </c>
      <c r="HW110">
        <f>IF(Raw!CC111&gt;7,(10^($FM$2*Raw!CB111))*(Raw!D111))</f>
        <v>0.31376558022885048</v>
      </c>
      <c r="HX110">
        <f>IF(Raw!CC111&gt;7,(10^($HU$2*Raw!CB111))*(Raw!E111))</f>
        <v>5.6705920912123071E-2</v>
      </c>
      <c r="IA110">
        <f>IF(Raw!CC111&gt;7,(Raw!C111)/((Raw!CC111*1000)^(1/3)))</f>
        <v>121.58596015575175</v>
      </c>
      <c r="IB110">
        <f>IF(Raw!CC111&gt;7,(10^($HZ$2*Raw!CB111))*(Raw!F111))</f>
        <v>0.47123884241864444</v>
      </c>
      <c r="IC110">
        <f>IF(Raw!CC111&gt;7,(10^($HZ$2*Raw!CB111))*(Raw!G111))</f>
        <v>0.11325455643918295</v>
      </c>
      <c r="IF110">
        <f>IF(Raw!CC111&gt;7,(Raw!C111)/((Raw!CC111*1000)^(1/3)))</f>
        <v>121.58596015575175</v>
      </c>
      <c r="IG110">
        <f>IF(Raw!CC111&gt;7,(10^($IE$2*Raw!CB111))*(Raw!BJ111))</f>
        <v>2.7515434356856772</v>
      </c>
      <c r="IH110">
        <f>IF(Raw!CC111&gt;7,(10^($IE$2*Raw!CB111))*(Raw!BK111))</f>
        <v>1.3401087776415468</v>
      </c>
      <c r="IJ110" t="str">
        <f t="shared" si="170"/>
        <v xml:space="preserve"> </v>
      </c>
      <c r="IK110">
        <f>IF(Raw!CC111&gt;7,(Raw!C111)/((Raw!CC111*1000)^(1/3)))</f>
        <v>121.58596015575175</v>
      </c>
      <c r="IL110">
        <f>IF(Raw!CC111&gt;7,(10^($IJ$2*Raw!CB111))*(Raw!BL111))</f>
        <v>22.236894582241554</v>
      </c>
      <c r="IM110">
        <f>IF(Raw!CC111&gt;7,(10^($IJ$2*Raw!CB111))*(Raw!BM111))</f>
        <v>14.077533204415188</v>
      </c>
      <c r="IO110" t="str">
        <f t="shared" si="171"/>
        <v xml:space="preserve"> </v>
      </c>
      <c r="IP110">
        <f>IF(Raw!CC111&gt;7,(Raw!C111)/((Raw!CC111*1000)^(1/3)))</f>
        <v>121.58596015575175</v>
      </c>
      <c r="IQ110">
        <f>IF(Raw!CC111&gt;7,(10^($IO$2*Raw!CB111))*(Raw!BN111))</f>
        <v>5.3623194558567757</v>
      </c>
      <c r="IR110">
        <f>IF(Raw!CC111&gt;7,(10^($IO$2*Raw!CB111))*(Raw!BO111))</f>
        <v>0.49856509016497447</v>
      </c>
      <c r="IT110" s="68" t="str">
        <f t="shared" si="172"/>
        <v xml:space="preserve"> </v>
      </c>
      <c r="IU110" s="68" t="b">
        <f>IF(Raw!CC111&lt;3.5,(Raw!C111)/((Raw!CC111*1000)^(1/3)))</f>
        <v>0</v>
      </c>
      <c r="IV110" s="68" t="b">
        <f>IF(Raw!CC111&lt;3.5,(10^($IT$2*Raw!CB111))*(Raw!D111))</f>
        <v>0</v>
      </c>
      <c r="IW110" s="68" t="b">
        <f>IF(Raw!CC111&lt;3.5,(10^($IT$2*Raw!CB111))*(Raw!E111))</f>
        <v>0</v>
      </c>
      <c r="IY110" s="68" t="str">
        <f t="shared" si="173"/>
        <v xml:space="preserve"> </v>
      </c>
      <c r="IZ110" s="74" t="b">
        <f>IF(Raw!CC111&lt;3.5,(Raw!C111)/((Raw!CC111*1000)^(1/3)))</f>
        <v>0</v>
      </c>
      <c r="JA110" s="68" t="b">
        <f>IF(Raw!CC111&lt;3.5,(10^($IY$2*Raw!CB111))*(Raw!F111))</f>
        <v>0</v>
      </c>
      <c r="JB110" s="68" t="b">
        <f>IF(Raw!CC111&lt;3.5,(10^($IY$2*Raw!CB111))*(Raw!G111))</f>
        <v>0</v>
      </c>
      <c r="JD110" s="68" t="str">
        <f t="shared" si="174"/>
        <v xml:space="preserve"> </v>
      </c>
      <c r="JE110" s="74" t="b">
        <f>IF(Raw!CC111&lt;3.5,(Raw!C111)/((Raw!CC111*1000)^(1/3)))</f>
        <v>0</v>
      </c>
      <c r="JF110" s="74" t="b">
        <f>IF(Raw!CC111&lt;3.5,(10^($JD$2*Raw!CB111))*(Raw!BJ111))</f>
        <v>0</v>
      </c>
      <c r="JG110" s="74" t="b">
        <f>IF(Raw!CC111&lt;3.5,(10^($JD$2*Raw!CB111))*(Raw!BK111))</f>
        <v>0</v>
      </c>
      <c r="JI110" s="68" t="str">
        <f t="shared" si="175"/>
        <v xml:space="preserve"> </v>
      </c>
      <c r="JJ110" s="74" t="b">
        <f>IF( AND( Raw!CC111&lt;3.5, ( (10^($JI$2*Raw!CB111))*(Raw!BM111) )/( (10^($JI$2*Raw!CB111))*(Raw!BL111))&lt;0.9 ),(Raw!C111)/((Raw!CC111*1000)^(1/3)) )</f>
        <v>0</v>
      </c>
      <c r="JK110" s="74" t="b">
        <f>IF( AND( Raw!CC111&lt;3.5, ( (10^($JI$2*Raw!CB111))*(Raw!BM111) )/( (10^($JI$2*Raw!CB111))*(Raw!BL111))&lt;0.9 ), (10^($JI$2*Raw!CB111))*(Raw!BL111) )</f>
        <v>0</v>
      </c>
      <c r="JL110" s="74" t="b">
        <f>IF( AND( Raw!CC111&lt;3.5, ( (10^($JI$2*Raw!CB111))*(Raw!BM111) )/( (10^($JI$2*Raw!CB111))*(Raw!BL111))&lt;0.9 ), (10^($JI$2*Raw!CB111))*(Raw!BM111) )</f>
        <v>0</v>
      </c>
      <c r="JN110" s="68" t="str">
        <f t="shared" si="176"/>
        <v xml:space="preserve"> </v>
      </c>
      <c r="JO110" s="74" t="b">
        <f>IF( AND( Raw!CC111&lt;3.5, ( (10^($JN$2*Raw!CB111))*(Raw!BO111) )/( (10^($JN$2*Raw!CB111))*(Raw!BN111))&lt;0.5 ),(Raw!C111)/((Raw!CC111*1000)^(1/3)))</f>
        <v>0</v>
      </c>
      <c r="JP110" s="74" t="b">
        <f>IF( AND( Raw!CC111&lt;3.5, ( (10^($JN$2*Raw!CB111))*(Raw!BO111) )/( (10^($JN$2*Raw!CB111))*(Raw!BN111))&lt;0.5 ),(10^($JN$2*Raw!CB111))*(Raw!BN111))</f>
        <v>0</v>
      </c>
      <c r="JQ110" s="74" t="b">
        <f>IF( AND( Raw!CC111&lt;3.5, ( (10^($JN$2*Raw!CB111))*(Raw!BO111) )/( (10^($JN$2*Raw!CB111))*(Raw!BN111))&lt;0.5 ),(10^($JN$2*Raw!CB111))*(Raw!BO111))</f>
        <v>0</v>
      </c>
      <c r="KQ110">
        <f>Raw!CC111*1000</f>
        <v>8970</v>
      </c>
      <c r="KR110">
        <f>Raw!N111</f>
        <v>4.9595499579502</v>
      </c>
      <c r="KS110">
        <f>(1/ABS(Raw!BL111))*2</f>
        <v>7.601093214262139E-2</v>
      </c>
      <c r="KU110">
        <f>Raw!CC111*1000</f>
        <v>8970</v>
      </c>
      <c r="KV110">
        <f>Raw!N111</f>
        <v>4.9595499579502</v>
      </c>
      <c r="KW110">
        <f>MIN(1/ABS(Raw!BN111)/2,0.8)</f>
        <v>6.6159894068165304E-2</v>
      </c>
      <c r="KY110">
        <f>Raw!CC111*1000</f>
        <v>8970</v>
      </c>
      <c r="KZ110">
        <f>Raw!CP111</f>
        <v>5.1992004799203198</v>
      </c>
      <c r="LA110">
        <f t="shared" si="156"/>
        <v>4.9595499579502</v>
      </c>
      <c r="PR110" s="76"/>
      <c r="QD110" s="76"/>
      <c r="QP110" s="76"/>
      <c r="RB110" s="76"/>
      <c r="RN110" s="76"/>
      <c r="RZ110" s="76"/>
      <c r="SL110" s="76"/>
      <c r="SX110" s="76"/>
      <c r="TJ110" s="76"/>
      <c r="TV110" s="76"/>
      <c r="UF110" t="b">
        <f>IF(Raw!CC111&lt;3.5,Raw!C111)</f>
        <v>0</v>
      </c>
      <c r="UK110">
        <f>IF(Raw!CC111&gt;7,Raw!C111)</f>
        <v>2526.2766602980601</v>
      </c>
      <c r="UP110">
        <f>Raw!C111</f>
        <v>2526.2766602980601</v>
      </c>
      <c r="UU110" t="str">
        <f t="shared" si="178"/>
        <v xml:space="preserve"> </v>
      </c>
      <c r="UV110">
        <f>IF(AND(Raw!BL111&lt;$UU$3,Raw!BL111&gt;$UU$4),(Raw!C111)/((Raw!CC111*1000)^(1/3)))</f>
        <v>121.58596015575175</v>
      </c>
      <c r="UW110">
        <f>IF(AND(Raw!BL111&lt;$UU$3,Raw!BL111&gt;$UU$4),(10^($UU$2*Raw!CB111))*(Raw!D111))</f>
        <v>0.31376558022885048</v>
      </c>
      <c r="UX110">
        <f>IF(AND(Raw!BL111&lt;$UU$3,Raw!BL111&gt;$UU$4),(10^($FM$2*Raw!CB111))*(Raw!E111))</f>
        <v>5.0134536921206958E-2</v>
      </c>
      <c r="UZ110">
        <f>Raw!C111</f>
        <v>2526.2766602980601</v>
      </c>
      <c r="VA110">
        <f>((LOG10(Raw!CC112))+ABS(LOG10(MIN(Raw!CC$3:$CC309)))+0.3)/5</f>
        <v>0.59035248947602215</v>
      </c>
      <c r="VB110">
        <f>Raw!BQ111</f>
        <v>9.3000000000000007</v>
      </c>
      <c r="VE110">
        <f>(Raw!C111)/((Raw!CC111)^(1/2))</f>
        <v>843.49922562538643</v>
      </c>
      <c r="VF110">
        <f>((LOG10(Raw!CC112))+ABS(LOG10(MIN(Raw!CC$3:$CC309)))+0.3)/5</f>
        <v>0.59035248947602215</v>
      </c>
      <c r="VG110">
        <f>Raw!BQ111</f>
        <v>9.3000000000000007</v>
      </c>
      <c r="VK110">
        <f>(Raw!C111)/((Raw!CC111)^(1/2))</f>
        <v>843.49922562538643</v>
      </c>
      <c r="VL110">
        <f>Raw!BZ111</f>
        <v>779.28571426868405</v>
      </c>
      <c r="VM110">
        <f>MIN(Raw!BL112/150,0.6)</f>
        <v>0.49013579606627067</v>
      </c>
      <c r="VO110">
        <f>(Raw!C111)/((Raw!CC111)^(1/2))</f>
        <v>843.49922562538643</v>
      </c>
      <c r="VP110">
        <f>Raw!BZ111</f>
        <v>779.28571426868405</v>
      </c>
      <c r="VQ110">
        <f>MIN(Raw!BN112/50,0.6)</f>
        <v>0.50909489917724993</v>
      </c>
      <c r="VS110">
        <f>(Raw!C111)/((Raw!CC111)^(1/2))</f>
        <v>843.49922562538643</v>
      </c>
      <c r="VT110">
        <f>Raw!BZ111</f>
        <v>779.28571426868405</v>
      </c>
      <c r="VU110">
        <f>(LOG10(Raw!AS112)-LOG10(MIN(Raw!AS$3:AS$200)) + 0.1)/10</f>
        <v>0.6172050458086864</v>
      </c>
      <c r="VW110">
        <f>Raw!CB111</f>
        <v>15.068</v>
      </c>
      <c r="VX110">
        <f>IF(ABS((Raw!BR111)-(Raw!CJ111))=343.0818,16.89,ABS((Raw!BR111)-(Raw!CJ111)))</f>
        <v>1.0610886434722033</v>
      </c>
      <c r="VY110">
        <f>(LOG10(Raw!C112)-LOG10(MIN(Raw!C$3:C$200)))/2</f>
        <v>0.35689654900646017</v>
      </c>
      <c r="WQ110">
        <f>Raw!BP111</f>
        <v>0.02</v>
      </c>
      <c r="WR110">
        <f>Raw!BZ111</f>
        <v>779.28571426868405</v>
      </c>
      <c r="WT110">
        <f>Raw!N111</f>
        <v>4.9595499579502</v>
      </c>
      <c r="WU110">
        <f>Raw!CP111</f>
        <v>5.1992004799203198</v>
      </c>
      <c r="WV110">
        <f t="shared" si="158"/>
        <v>0.23965052197011971</v>
      </c>
      <c r="WX110">
        <f>Raw!C111</f>
        <v>2526.2766602980601</v>
      </c>
      <c r="WY110">
        <f>Raw!BP111</f>
        <v>0.02</v>
      </c>
      <c r="WZ110">
        <f>((LOG10(Raw!CC112))+ABS(LOG10(MIN(Raw!CC$3:$CC309)))+0.3)/5</f>
        <v>0.59035248947602215</v>
      </c>
      <c r="XG110">
        <f>(Raw!C111)/((Raw!CC111)^(1/2))</f>
        <v>843.49922562538643</v>
      </c>
      <c r="XH110">
        <f>Raw!BP111</f>
        <v>0.02</v>
      </c>
      <c r="XR110">
        <f>Raw!CB111</f>
        <v>15.068</v>
      </c>
      <c r="XS110">
        <f>IF(ABS((Raw!BR111)-(Raw!CJ111))=343.0818,16.89,(Raw!BR111)-(Raw!CJ111))</f>
        <v>-1.0610886434722033</v>
      </c>
      <c r="XT110">
        <f>(LOG10(Raw!C112)-LOG10(MIN(Raw!C$3:C$200)))/2</f>
        <v>0.35689654900646017</v>
      </c>
      <c r="XW110">
        <f t="shared" si="177"/>
        <v>21600</v>
      </c>
      <c r="XX110">
        <f t="shared" si="161"/>
        <v>1.151043212119619</v>
      </c>
      <c r="YC110">
        <v>2526.2766602980601</v>
      </c>
      <c r="YD110">
        <f>Raw!CC111</f>
        <v>8.9700000000000006</v>
      </c>
      <c r="YE110">
        <f>((LOG10(Raw!CC112))+ABS(LOG10(MIN(Raw!CC$3:$CC309)))+0.3)/5</f>
        <v>0.59035248947602215</v>
      </c>
      <c r="YF110">
        <v>2.8692702641880499</v>
      </c>
      <c r="YG110">
        <v>0.34755237486464502</v>
      </c>
      <c r="YH110">
        <v>5.2515159491830797E-2</v>
      </c>
      <c r="YI110">
        <v>8.6986203441121405E-3</v>
      </c>
      <c r="YJ110">
        <v>1.2688610328492401E-3</v>
      </c>
      <c r="YT110">
        <v>2526.2766602980601</v>
      </c>
      <c r="YU110">
        <v>8.9700000000000006</v>
      </c>
      <c r="YV110" s="79">
        <v>2.5883863280065299E-9</v>
      </c>
    </row>
    <row r="111" spans="1:672">
      <c r="A111" s="37">
        <f>Raw!CC112*1000</f>
        <v>8970</v>
      </c>
      <c r="B111" s="37">
        <f>Raw!N112</f>
        <v>4.2702276882009498</v>
      </c>
      <c r="C111" s="37">
        <f>Raw!O112</f>
        <v>5.0495272554513797E-2</v>
      </c>
      <c r="E111" s="37">
        <f>(Raw!C112)/((Raw!CC112*1000)^(1/2))</f>
        <v>17.627707756947817</v>
      </c>
      <c r="F111" s="37">
        <f>Raw!N112</f>
        <v>4.2702276882009498</v>
      </c>
      <c r="G111" s="37">
        <f>Raw!O112</f>
        <v>5.0495272554513797E-2</v>
      </c>
      <c r="I111" s="37">
        <f>(Raw!C112)/((Raw!CC112*1000)^(1/3))</f>
        <v>80.351609867751492</v>
      </c>
      <c r="J111" s="37">
        <f>Raw!N112</f>
        <v>4.2702276882009498</v>
      </c>
      <c r="K111" s="37">
        <f>Raw!O112</f>
        <v>5.0495272554513797E-2</v>
      </c>
      <c r="M111" s="39">
        <f>Raw!CC112*1000</f>
        <v>8970</v>
      </c>
      <c r="N111" s="39">
        <f>1/(Raw!R112)</f>
        <v>4.1373737373737374</v>
      </c>
      <c r="O111" s="39">
        <f>IF(1/(Raw!R112-Raw!S112)-1/(Raw!R112+Raw!S112)&gt;0,1/(Raw!R112-Raw!S112)-1/(Raw!R112+Raw!S112),2)</f>
        <v>3.3742987363103438E-3</v>
      </c>
      <c r="Q111" s="39">
        <f>(Raw!C112)/((Raw!CC112*1000)^(1/2))</f>
        <v>17.627707756947817</v>
      </c>
      <c r="R111" s="39">
        <f>1/(Raw!R112)</f>
        <v>4.1373737373737374</v>
      </c>
      <c r="S111" s="39">
        <f>IF(1/(Raw!R112-Raw!S112)-1/(Raw!R112+Raw!S112)&gt;0,1/(Raw!R112-Raw!S112)-1/(Raw!R112+Raw!S112),2)</f>
        <v>3.3742987363103438E-3</v>
      </c>
      <c r="U111" s="39">
        <f>(Raw!C112)/((Raw!CC112*1000)^(1/3))</f>
        <v>80.351609867751492</v>
      </c>
      <c r="V111" s="39">
        <f>1/(Raw!R112)</f>
        <v>4.1373737373737374</v>
      </c>
      <c r="W111" s="39">
        <f>IF(1/(Raw!R112-Raw!S112)-1/(Raw!R112+Raw!S112)&gt;0,1/(Raw!R112-Raw!S112)-1/(Raw!R112+Raw!S112),2)</f>
        <v>3.3742987363103438E-3</v>
      </c>
      <c r="Y111" s="41">
        <f>Raw!CC112*1000</f>
        <v>8970</v>
      </c>
      <c r="Z111" s="41">
        <f>1/(Raw!AB112)</f>
        <v>4.2666666666666666</v>
      </c>
      <c r="AA111" s="41">
        <f>IF(1/(Raw!AB112-Raw!AC112)-1/(Raw!AB112+Raw!AC112)&gt;0,1/(Raw!AB112-Raw!AC112)-1/(Raw!AB112+Raw!AC112),5)</f>
        <v>1.4110080138646452E-2</v>
      </c>
      <c r="AC111" s="41">
        <f>(Raw!C112)/((Raw!CC112*1000)^(1/2))</f>
        <v>17.627707756947817</v>
      </c>
      <c r="AD111" s="41">
        <f>1/(Raw!AB112)</f>
        <v>4.2666666666666666</v>
      </c>
      <c r="AE111" s="41">
        <f>IF(1/(Raw!AB112-Raw!AC112)-1/(Raw!AB112+Raw!AC112)&gt;0,1/(Raw!AB112-Raw!AC112)-1/(Raw!AB112+Raw!AC112),5)</f>
        <v>1.4110080138646452E-2</v>
      </c>
      <c r="AG111" s="41">
        <f>(Raw!C112)/((Raw!CC112*1000)^(1/3))</f>
        <v>80.351609867751492</v>
      </c>
      <c r="AH111" s="41">
        <f>1/(Raw!AB112)</f>
        <v>4.2666666666666666</v>
      </c>
      <c r="AI111" s="41">
        <f>IF(1/(Raw!AB112-Raw!AC112)-1/(Raw!AB112+Raw!AC112)&gt;0,1/(Raw!AB112-Raw!AC112)-1/(Raw!AB112+Raw!AC112),5)</f>
        <v>1.4110080138646452E-2</v>
      </c>
      <c r="AK111" s="43">
        <f>Raw!CC112*1000</f>
        <v>8970</v>
      </c>
      <c r="AL111" s="43">
        <f>Raw!BL112</f>
        <v>73.520369409940599</v>
      </c>
      <c r="AM111" s="43">
        <f>Raw!BM112</f>
        <v>42.456548371087202</v>
      </c>
      <c r="AO111" s="43">
        <f>(Raw!C112)/((Raw!CC112*1000)^(1/2))</f>
        <v>17.627707756947817</v>
      </c>
      <c r="AP111" s="43">
        <f>Raw!BL112</f>
        <v>73.520369409940599</v>
      </c>
      <c r="AQ111" s="43">
        <f>Raw!BM112</f>
        <v>42.456548371087202</v>
      </c>
      <c r="AS111" s="43">
        <f>(Raw!C112)/((Raw!CC112*1000)^(1/3))</f>
        <v>80.351609867751492</v>
      </c>
      <c r="AT111" s="43">
        <f>Raw!BL112</f>
        <v>73.520369409940599</v>
      </c>
      <c r="AU111" s="43">
        <f>Raw!BM112</f>
        <v>42.456548371087202</v>
      </c>
      <c r="AW111" s="21">
        <f>Raw!CC112*1000</f>
        <v>8970</v>
      </c>
      <c r="AX111" s="21">
        <f>Raw!BN112</f>
        <v>25.454744958862499</v>
      </c>
      <c r="AY111" s="21">
        <f>Raw!BO112</f>
        <v>9.1654709876645608</v>
      </c>
      <c r="BA111" s="21">
        <f>(Raw!C112)/((Raw!CC112*1000)^(1/2))</f>
        <v>17.627707756947817</v>
      </c>
      <c r="BB111" s="21">
        <f>Raw!BN112</f>
        <v>25.454744958862499</v>
      </c>
      <c r="BC111" s="21">
        <f>Raw!BO112</f>
        <v>9.1654709876645608</v>
      </c>
      <c r="BE111" s="21">
        <f>(Raw!C112)/((Raw!CC112*1000)^(1/3))</f>
        <v>80.351609867751492</v>
      </c>
      <c r="BF111" s="21">
        <f>Raw!BN112</f>
        <v>25.454744958862499</v>
      </c>
      <c r="BG111" s="21">
        <f>Raw!BO112</f>
        <v>9.1654709876645608</v>
      </c>
      <c r="BI111" s="46">
        <f>Raw!C112</f>
        <v>1669.5216813375901</v>
      </c>
      <c r="BJ111" s="46">
        <f>(Raw!C112)/(Raw!CG112)</f>
        <v>0.28814664848767518</v>
      </c>
      <c r="BK111" s="46"/>
      <c r="BM111" s="47">
        <f>Raw!CC112*1000</f>
        <v>8970</v>
      </c>
      <c r="BN111" s="47">
        <f>(Raw!C112)/(Raw!CG112)</f>
        <v>0.28814664848767518</v>
      </c>
      <c r="BO111" s="47"/>
      <c r="BQ111" s="46">
        <f>(Raw!C112)/((Raw!CC112*1000)^(1/2))</f>
        <v>17.627707756947817</v>
      </c>
      <c r="BR111" s="47">
        <f>(Raw!C112)/(Raw!CG112)</f>
        <v>0.28814664848767518</v>
      </c>
      <c r="BS111" s="47"/>
      <c r="BU111" s="49">
        <f>(Raw!C112)/((Raw!CC112*1000)^(1/3))</f>
        <v>80.351609867751492</v>
      </c>
      <c r="BV111" s="49">
        <f>(Raw!C112)/(Raw!CG112)</f>
        <v>0.28814664848767518</v>
      </c>
      <c r="BW111" s="49"/>
      <c r="BY111" s="51">
        <f>Raw!C112</f>
        <v>1669.5216813375901</v>
      </c>
      <c r="BZ111" s="51">
        <f>Raw!BS112</f>
        <v>0.318</v>
      </c>
      <c r="CA111" s="51"/>
      <c r="CG111" s="55"/>
      <c r="CH111" s="55" t="e">
        <f t="shared" si="137"/>
        <v>#N/A</v>
      </c>
      <c r="CI111" s="55" t="e">
        <f>CI3</f>
        <v>#N/A</v>
      </c>
      <c r="CK111" s="55"/>
      <c r="CL111" s="55" t="e">
        <f t="shared" si="138"/>
        <v>#N/A</v>
      </c>
      <c r="CM111" s="55" t="e">
        <f>CM3</f>
        <v>#N/A</v>
      </c>
      <c r="CO111" s="57"/>
      <c r="CP111" s="57" t="e">
        <f t="shared" si="139"/>
        <v>#N/A</v>
      </c>
      <c r="CQ111" s="57" t="e">
        <f>CQ3</f>
        <v>#N/A</v>
      </c>
      <c r="CS111" s="57"/>
      <c r="CT111" s="57" t="e">
        <f t="shared" si="140"/>
        <v>#N/A</v>
      </c>
      <c r="CU111" s="57" t="e">
        <f>CU3</f>
        <v>#N/A</v>
      </c>
      <c r="CW111" s="57"/>
      <c r="CX111" s="57" t="e">
        <f t="shared" si="141"/>
        <v>#N/A</v>
      </c>
      <c r="CY111" s="57" t="e">
        <f>CY3</f>
        <v>#N/A</v>
      </c>
      <c r="DA111" s="57"/>
      <c r="DB111" s="57" t="e">
        <f t="shared" si="142"/>
        <v>#N/A</v>
      </c>
      <c r="DC111" s="57" t="e">
        <f>DC3</f>
        <v>#N/A</v>
      </c>
      <c r="DE111" s="57"/>
      <c r="DF111" s="57" t="e">
        <f t="shared" si="143"/>
        <v>#N/A</v>
      </c>
      <c r="DG111" s="57" t="e">
        <f>DG3</f>
        <v>#N/A</v>
      </c>
      <c r="DI111" s="59">
        <f t="shared" si="162"/>
        <v>16360</v>
      </c>
      <c r="DJ111" s="59">
        <f t="shared" si="145"/>
        <v>11.11052349405521</v>
      </c>
      <c r="DL111" s="25">
        <f t="shared" si="163"/>
        <v>16360</v>
      </c>
      <c r="DM111" s="25">
        <f t="shared" si="146"/>
        <v>12.372358307144129</v>
      </c>
      <c r="DO111" s="39">
        <f t="shared" si="147"/>
        <v>8970</v>
      </c>
      <c r="DP111" s="39">
        <f t="shared" si="148"/>
        <v>4.1373737373737374</v>
      </c>
      <c r="DQ111" s="39">
        <f t="shared" si="149"/>
        <v>3.3742987363103438E-3</v>
      </c>
      <c r="DS111" s="39">
        <f t="shared" si="150"/>
        <v>17.627707756947817</v>
      </c>
      <c r="DT111" s="39">
        <f t="shared" si="151"/>
        <v>4.1373737373737374</v>
      </c>
      <c r="DU111" s="39">
        <f t="shared" si="152"/>
        <v>3.3742987363103438E-3</v>
      </c>
      <c r="DW111" s="39">
        <f t="shared" si="153"/>
        <v>80.351609867751492</v>
      </c>
      <c r="DX111" s="39">
        <f t="shared" si="154"/>
        <v>4.1373737373737374</v>
      </c>
      <c r="DY111" s="39">
        <f t="shared" si="155"/>
        <v>3.3742987363103438E-3</v>
      </c>
      <c r="EA111" s="61">
        <f>Raw!N112</f>
        <v>4.2702276882009498</v>
      </c>
      <c r="EB111" s="61">
        <f>Raw!O112</f>
        <v>5.0495272554513797E-2</v>
      </c>
      <c r="EC111" s="61">
        <f>1/Raw!R112</f>
        <v>4.1373737373737374</v>
      </c>
      <c r="ED111" s="61">
        <f>1/(Raw!R112-Raw!S112)-1/(Raw!R112+Raw!S112)</f>
        <v>3.3742987363103438E-3</v>
      </c>
      <c r="EF111" s="62">
        <f>Raw!N112</f>
        <v>4.2702276882009498</v>
      </c>
      <c r="EG111" s="61">
        <f>Raw!O112</f>
        <v>5.0495272554513797E-2</v>
      </c>
      <c r="EH111" s="61">
        <f>1/Raw!AB112</f>
        <v>4.2666666666666666</v>
      </c>
      <c r="EI111" s="61">
        <f>1/(Raw!AB112-Raw!AC112)-1/(Raw!AB112+Raw!AC112)</f>
        <v>1.4110080138646452E-2</v>
      </c>
      <c r="EK111" s="37">
        <f>Raw!CB112</f>
        <v>-1.3021</v>
      </c>
      <c r="EL111" s="72">
        <f>(Raw!C112)/(Raw!CG112)</f>
        <v>0.28814664848767518</v>
      </c>
      <c r="EN111" s="37">
        <f>Raw!BS112</f>
        <v>0.318</v>
      </c>
      <c r="EO111" s="72">
        <f>(Raw!C112)/(Raw!CG112)</f>
        <v>0.28814664848767518</v>
      </c>
      <c r="EQ111" s="64">
        <f>(Raw!C112)/((Raw!CC112*1000)^(1/3))</f>
        <v>80.351609867751492</v>
      </c>
      <c r="ER111" s="64">
        <f>Raw!BZ112</f>
        <v>399.591836810112</v>
      </c>
      <c r="ET111" s="64">
        <f>Raw!BN112</f>
        <v>25.454744958862499</v>
      </c>
      <c r="EU111" s="64">
        <f>Raw!BZ112</f>
        <v>399.591836810112</v>
      </c>
      <c r="EW111" s="66">
        <f>Raw!AI112</f>
        <v>2.3448114285132702</v>
      </c>
      <c r="EX111" s="66">
        <f>Raw!BZ112</f>
        <v>399.591836810112</v>
      </c>
      <c r="EZ111" s="73">
        <f>Raw!AI112</f>
        <v>2.3448114285132702</v>
      </c>
      <c r="FA111" s="66">
        <f>Raw!F112</f>
        <v>19.070664073561002</v>
      </c>
      <c r="FB111" s="66">
        <f>Raw!G112</f>
        <v>1.4850689237327199</v>
      </c>
      <c r="FD111" s="66">
        <f>(Raw!C112)/((Raw!CC112*1000)^(1/3))</f>
        <v>80.351609867751492</v>
      </c>
      <c r="FE111" s="66">
        <f>(Raw!BZ112)*(Raw!AI112)</f>
        <v>936.96750569296023</v>
      </c>
      <c r="FG111" s="59">
        <f>Raw!CJ112</f>
        <v>254.01256872577301</v>
      </c>
      <c r="FH111" s="59">
        <f>Raw!BR112</f>
        <v>254.82400000000001</v>
      </c>
      <c r="FJ111" s="25">
        <f>Raw!CB112</f>
        <v>-1.3021</v>
      </c>
      <c r="FK111" s="25">
        <f>(Raw!BR112)-(Raw!CJ112)</f>
        <v>0.81143127422700445</v>
      </c>
      <c r="FM111" s="68" t="str">
        <f t="shared" si="164"/>
        <v xml:space="preserve"> </v>
      </c>
      <c r="FN111" s="68">
        <f>(Raw!C112)/((Raw!CC112*1000)^(1/3))</f>
        <v>80.351609867751492</v>
      </c>
      <c r="FO111" s="68">
        <f>(10^($FM$2*Raw!CB112))*(Raw!D112)</f>
        <v>11.106569504175029</v>
      </c>
      <c r="FP111" s="68">
        <f>(10^($FM$2*Raw!CB112))*(Raw!E112)</f>
        <v>0.76010395899314243</v>
      </c>
      <c r="FR111" s="68" t="str">
        <f t="shared" si="165"/>
        <v xml:space="preserve"> </v>
      </c>
      <c r="FS111" s="74">
        <f>(Raw!C112)/((Raw!CC112*1000)^(1/3))</f>
        <v>80.351609867751492</v>
      </c>
      <c r="FT111" s="68">
        <f>(10^($FR$2*Raw!CB112))*(Raw!F112)</f>
        <v>19.523661046668661</v>
      </c>
      <c r="FU111" s="68">
        <f>(10^($FR$2*Raw!CB112))*(Raw!G112)</f>
        <v>1.5203446605771347</v>
      </c>
      <c r="FW111" s="68" t="str">
        <f t="shared" si="166"/>
        <v xml:space="preserve"> </v>
      </c>
      <c r="FX111" s="74">
        <f>(Raw!C112)/((Raw!CC112*1000)^(1/3))</f>
        <v>80.351609867751492</v>
      </c>
      <c r="FY111" s="74">
        <f>(10^($FW$2*Raw!CB112))*(Raw!BJ112)</f>
        <v>1877.6438755930421</v>
      </c>
      <c r="FZ111" s="74">
        <f>(10^($FW$2*Raw!CB112))*(Raw!BK112)</f>
        <v>148.04115021624739</v>
      </c>
      <c r="GB111" s="68" t="str">
        <f t="shared" si="167"/>
        <v xml:space="preserve"> </v>
      </c>
      <c r="GC111" s="74">
        <f>IF(  ( (10^($FR$2*Raw!CB112))*(Raw!BM112) )/( (10^($FR$2*Raw!CB112))*(Raw!BL112))&lt;0.9,(Raw!C112)/((Raw!CC112*1000)^(1/3)) )</f>
        <v>80.351609867751492</v>
      </c>
      <c r="GD111" s="74">
        <f>IF(  ( (10^($FR$2*Raw!CB112))*(Raw!BM112) )/( (10^($FR$2*Raw!CB112))*(Raw!BL112))&lt;0.9, (10^($GB$2*Raw!CB112))*(Raw!BL112) )</f>
        <v>74.516785066584475</v>
      </c>
      <c r="GE111" s="74">
        <f>IF( ( (10^($FR$2*Raw!CB112))*(Raw!BM112) )/( (10^($FR$2*Raw!CB112))*(Raw!BL112))&lt;0.9, (10^($FR$2*Raw!CB112))*(Raw!BM112) )</f>
        <v>43.465044343042635</v>
      </c>
      <c r="GG111" s="68" t="str">
        <f t="shared" si="168"/>
        <v xml:space="preserve"> </v>
      </c>
      <c r="GH111" s="74">
        <f>IF( ( (10^($GG$2*Raw!CB112))*(Raw!BO112) )/( (10^($GG$2*Raw!CB112))*(Raw!BN112))&lt;0.5,(Raw!C112)/((Raw!CC112*1000)^(1/3)))</f>
        <v>80.351609867751492</v>
      </c>
      <c r="GI111" s="74">
        <f>IF( ( (10^($GG$2*Raw!CB112))*(Raw!BO112) )/( (10^($GG$2*Raw!CB112))*(Raw!BN112))&lt;0.5,(10^($GG$2*Raw!CB112))*(Raw!BN112))</f>
        <v>25.998515757951203</v>
      </c>
      <c r="GJ111" s="74">
        <f>IF( ( (10^($GG$2*Raw!CB112))*(Raw!BO112) )/( (10^($GG$2*Raw!CB112))*(Raw!BN112))&lt;0.5,(10^($GG$2*Raw!CB112))*(Raw!BO112))</f>
        <v>9.3612661327756683</v>
      </c>
      <c r="GL111">
        <f>(Raw!C112)/((Raw!CC112*1000)^(1/3))</f>
        <v>80.351609867751492</v>
      </c>
      <c r="GM111" s="75">
        <f>Raw!U112</f>
        <v>0.26123046875</v>
      </c>
      <c r="GN111" s="75">
        <f>(LOG(Raw!CC112)+5)/25</f>
        <v>0.23811169772176372</v>
      </c>
      <c r="GO111">
        <f>(Raw!C112)/((Raw!CC112*1000)^(1/3))</f>
        <v>80.351609867751492</v>
      </c>
      <c r="GP111" s="75">
        <f>Raw!W112</f>
        <v>0.3955078125</v>
      </c>
      <c r="GR111">
        <f>(Raw!C112)/((Raw!CC112*1000)^(1/3))</f>
        <v>80.351609867751492</v>
      </c>
      <c r="GS111" s="75">
        <f>Raw!AE112</f>
        <v>0.5078125</v>
      </c>
      <c r="GU111">
        <f>(Raw!C112)/((Raw!CC112*1000)^(1/3))</f>
        <v>80.351609867751492</v>
      </c>
      <c r="GV111" s="75">
        <f>Raw!AG112</f>
        <v>0.859375</v>
      </c>
      <c r="GX111">
        <f>(Raw!C112)/((Raw!CC112*1000)^(1/3))</f>
        <v>80.351609867751492</v>
      </c>
      <c r="GY111">
        <f>Raw!BQ112</f>
        <v>9.3000000000000007</v>
      </c>
      <c r="HA111">
        <f>Raw!C112</f>
        <v>1669.5216813375901</v>
      </c>
      <c r="HB111" s="75">
        <f>Raw!U112</f>
        <v>0.26123046875</v>
      </c>
      <c r="HC111" s="4"/>
      <c r="HD111">
        <f>Raw!C112</f>
        <v>1669.5216813375901</v>
      </c>
      <c r="HE111" s="75">
        <f>Raw!W112</f>
        <v>0.3955078125</v>
      </c>
      <c r="HG111">
        <f>Raw!C112</f>
        <v>1669.5216813375901</v>
      </c>
      <c r="HH111" s="75">
        <f>Raw!AE112</f>
        <v>0.5078125</v>
      </c>
      <c r="HJ111">
        <f>Raw!C112</f>
        <v>1669.5216813375901</v>
      </c>
      <c r="HK111" s="75">
        <f>Raw!AG112</f>
        <v>0.859375</v>
      </c>
      <c r="HM111">
        <f>Raw!C112</f>
        <v>1669.5216813375901</v>
      </c>
      <c r="HN111">
        <f>Raw!BQ112</f>
        <v>9.3000000000000007</v>
      </c>
      <c r="HP111">
        <f>Raw!CC112*1000</f>
        <v>8970</v>
      </c>
      <c r="HQ111">
        <f>Raw!N112</f>
        <v>4.2702276882009498</v>
      </c>
      <c r="HR111">
        <f>MIN(ABS(Raw!CB112)/100,0.3)</f>
        <v>1.3021E-2</v>
      </c>
      <c r="HS111" t="str">
        <f>IF( Raw!CB112&gt;0,"@rgb(255,0,0)","@rgb(0,128,255)" )</f>
        <v>@rgb(0,128,255)</v>
      </c>
      <c r="HU111" t="str">
        <f t="shared" si="169"/>
        <v xml:space="preserve"> </v>
      </c>
      <c r="HV111">
        <f>IF(Raw!CC112&gt;7,(Raw!C112)/((Raw!CC112*1000)^(1/3)))</f>
        <v>80.351609867751492</v>
      </c>
      <c r="HW111">
        <f>IF(Raw!CC112&gt;7,(10^($FM$2*Raw!CB112))*(Raw!D112))</f>
        <v>11.106569504175029</v>
      </c>
      <c r="HX111">
        <f>IF(Raw!CC112&gt;7,(10^($HU$2*Raw!CB112))*(Raw!E112))</f>
        <v>0.7520566218274054</v>
      </c>
      <c r="IA111">
        <f>IF(Raw!CC112&gt;7,(Raw!C112)/((Raw!CC112*1000)^(1/3)))</f>
        <v>80.351609867751492</v>
      </c>
      <c r="IB111">
        <f>IF(Raw!CC112&gt;7,(10^($HZ$2*Raw!CB112))*(Raw!F112))</f>
        <v>19.317540222518168</v>
      </c>
      <c r="IC111">
        <f>IF(Raw!CC112&gt;7,(10^($HZ$2*Raw!CB112))*(Raw!G112))</f>
        <v>1.5042936395272466</v>
      </c>
      <c r="IF111">
        <f>IF(Raw!CC112&gt;7,(Raw!C112)/((Raw!CC112*1000)^(1/3)))</f>
        <v>80.351609867751492</v>
      </c>
      <c r="IG111">
        <f>IF(Raw!CC112&gt;7,(10^($IE$2*Raw!CB112))*(Raw!BJ112))</f>
        <v>1811.3987638316212</v>
      </c>
      <c r="IH111">
        <f>IF(Raw!CC112&gt;7,(10^($IE$2*Raw!CB112))*(Raw!BK112))</f>
        <v>142.81811369220628</v>
      </c>
      <c r="IJ111" t="str">
        <f t="shared" si="170"/>
        <v xml:space="preserve"> </v>
      </c>
      <c r="IK111">
        <f>IF(Raw!CC112&gt;7,(Raw!C112)/((Raw!CC112*1000)^(1/3)))</f>
        <v>80.351609867751492</v>
      </c>
      <c r="IL111">
        <f>IF(Raw!CC112&gt;7,(10^($IJ$2*Raw!CB112))*(Raw!BL112))</f>
        <v>74.597258223167174</v>
      </c>
      <c r="IM111">
        <f>IF(Raw!CC112&gt;7,(10^($IJ$2*Raw!CB112))*(Raw!BM112))</f>
        <v>43.078430202693653</v>
      </c>
      <c r="IO111" t="str">
        <f t="shared" si="171"/>
        <v xml:space="preserve"> </v>
      </c>
      <c r="IP111">
        <f>IF(Raw!CC112&gt;7,(Raw!C112)/((Raw!CC112*1000)^(1/3)))</f>
        <v>80.351609867751492</v>
      </c>
      <c r="IQ111">
        <f>IF(Raw!CC112&gt;7,(10^($IO$2*Raw!CB112))*(Raw!BN112))</f>
        <v>26.220835083711449</v>
      </c>
      <c r="IR111">
        <f>IF(Raw!CC112&gt;7,(10^($IO$2*Raw!CB112))*(Raw!BO112))</f>
        <v>9.4413164861988026</v>
      </c>
      <c r="IT111" s="68" t="str">
        <f t="shared" si="172"/>
        <v xml:space="preserve"> </v>
      </c>
      <c r="IU111" s="68" t="b">
        <f>IF(Raw!CC112&lt;3.5,(Raw!C112)/((Raw!CC112*1000)^(1/3)))</f>
        <v>0</v>
      </c>
      <c r="IV111" s="68" t="b">
        <f>IF(Raw!CC112&lt;3.5,(10^($IT$2*Raw!CB112))*(Raw!D112))</f>
        <v>0</v>
      </c>
      <c r="IW111" s="68" t="b">
        <f>IF(Raw!CC112&lt;3.5,(10^($IT$2*Raw!CB112))*(Raw!E112))</f>
        <v>0</v>
      </c>
      <c r="IY111" s="68" t="str">
        <f t="shared" si="173"/>
        <v xml:space="preserve"> </v>
      </c>
      <c r="IZ111" s="74" t="b">
        <f>IF(Raw!CC112&lt;3.5,(Raw!C112)/((Raw!CC112*1000)^(1/3)))</f>
        <v>0</v>
      </c>
      <c r="JA111" s="68" t="b">
        <f>IF(Raw!CC112&lt;3.5,(10^($IY$2*Raw!CB112))*(Raw!F112))</f>
        <v>0</v>
      </c>
      <c r="JB111" s="68" t="b">
        <f>IF(Raw!CC112&lt;3.5,(10^($IY$2*Raw!CB112))*(Raw!G112))</f>
        <v>0</v>
      </c>
      <c r="JD111" s="68" t="str">
        <f t="shared" si="174"/>
        <v xml:space="preserve"> </v>
      </c>
      <c r="JE111" s="74" t="b">
        <f>IF(Raw!CC112&lt;3.5,(Raw!C112)/((Raw!CC112*1000)^(1/3)))</f>
        <v>0</v>
      </c>
      <c r="JF111" s="74" t="b">
        <f>IF(Raw!CC112&lt;3.5,(10^($JD$2*Raw!CB112))*(Raw!BJ112))</f>
        <v>0</v>
      </c>
      <c r="JG111" s="74" t="b">
        <f>IF(Raw!CC112&lt;3.5,(10^($JD$2*Raw!CB112))*(Raw!BK112))</f>
        <v>0</v>
      </c>
      <c r="JI111" s="68" t="str">
        <f t="shared" si="175"/>
        <v xml:space="preserve"> </v>
      </c>
      <c r="JJ111" s="74" t="b">
        <f>IF( AND( Raw!CC112&lt;3.5, ( (10^($JI$2*Raw!CB112))*(Raw!BM112) )/( (10^($JI$2*Raw!CB112))*(Raw!BL112))&lt;0.9 ),(Raw!C112)/((Raw!CC112*1000)^(1/3)) )</f>
        <v>0</v>
      </c>
      <c r="JK111" s="74" t="b">
        <f>IF( AND( Raw!CC112&lt;3.5, ( (10^($JI$2*Raw!CB112))*(Raw!BM112) )/( (10^($JI$2*Raw!CB112))*(Raw!BL112))&lt;0.9 ), (10^($JI$2*Raw!CB112))*(Raw!BL112) )</f>
        <v>0</v>
      </c>
      <c r="JL111" s="74" t="b">
        <f>IF( AND( Raw!CC112&lt;3.5, ( (10^($JI$2*Raw!CB112))*(Raw!BM112) )/( (10^($JI$2*Raw!CB112))*(Raw!BL112))&lt;0.9 ), (10^($JI$2*Raw!CB112))*(Raw!BM112) )</f>
        <v>0</v>
      </c>
      <c r="JN111" s="68" t="str">
        <f t="shared" si="176"/>
        <v xml:space="preserve"> </v>
      </c>
      <c r="JO111" s="74" t="b">
        <f>IF( AND( Raw!CC112&lt;3.5, ( (10^($JN$2*Raw!CB112))*(Raw!BO112) )/( (10^($JN$2*Raw!CB112))*(Raw!BN112))&lt;0.5 ),(Raw!C112)/((Raw!CC112*1000)^(1/3)))</f>
        <v>0</v>
      </c>
      <c r="JP111" s="74" t="b">
        <f>IF( AND( Raw!CC112&lt;3.5, ( (10^($JN$2*Raw!CB112))*(Raw!BO112) )/( (10^($JN$2*Raw!CB112))*(Raw!BN112))&lt;0.5 ),(10^($JN$2*Raw!CB112))*(Raw!BN112))</f>
        <v>0</v>
      </c>
      <c r="JQ111" s="74" t="b">
        <f>IF( AND( Raw!CC112&lt;3.5, ( (10^($JN$2*Raw!CB112))*(Raw!BO112) )/( (10^($JN$2*Raw!CB112))*(Raw!BN112))&lt;0.5 ),(10^($JN$2*Raw!CB112))*(Raw!BO112))</f>
        <v>0</v>
      </c>
      <c r="KQ111">
        <f>Raw!CC112*1000</f>
        <v>8970</v>
      </c>
      <c r="KR111">
        <f>Raw!N112</f>
        <v>4.2702276882009498</v>
      </c>
      <c r="KS111">
        <f>(1/ABS(Raw!BL112))*2</f>
        <v>2.7203345359273757E-2</v>
      </c>
      <c r="KU111">
        <f>Raw!CC112*1000</f>
        <v>8970</v>
      </c>
      <c r="KV111">
        <f>Raw!N112</f>
        <v>4.2702276882009498</v>
      </c>
      <c r="KW111">
        <f>MIN(1/ABS(Raw!BN112)/2,0.8)</f>
        <v>1.9642703189839527E-2</v>
      </c>
      <c r="KY111">
        <f>Raw!CC112*1000</f>
        <v>8970</v>
      </c>
      <c r="KZ111">
        <f>Raw!CP112</f>
        <v>4.25101785052897</v>
      </c>
      <c r="LA111">
        <f t="shared" si="156"/>
        <v>4.2702276882009498</v>
      </c>
      <c r="PR111" s="76"/>
      <c r="QD111" s="76"/>
      <c r="QP111" s="76"/>
      <c r="RB111" s="76"/>
      <c r="RN111" s="76"/>
      <c r="RZ111" s="76"/>
      <c r="SL111" s="76"/>
      <c r="SX111" s="76"/>
      <c r="TJ111" s="76"/>
      <c r="TV111" s="76"/>
      <c r="UF111" t="b">
        <f>IF(Raw!CC112&lt;3.5,Raw!C112)</f>
        <v>0</v>
      </c>
      <c r="UK111">
        <f>IF(Raw!CC112&gt;7,Raw!C112)</f>
        <v>1669.5216813375901</v>
      </c>
      <c r="UP111">
        <f>Raw!C112</f>
        <v>1669.5216813375901</v>
      </c>
      <c r="UU111" t="str">
        <f t="shared" si="178"/>
        <v xml:space="preserve"> </v>
      </c>
      <c r="UV111" t="b">
        <f>IF(AND(Raw!BL112&lt;$UU$3,Raw!BL112&gt;$UU$4),(Raw!C112)/((Raw!CC112*1000)^(1/3)))</f>
        <v>0</v>
      </c>
      <c r="UW111" t="b">
        <f>IF(AND(Raw!BL112&lt;$UU$3,Raw!BL112&gt;$UU$4),(10^($UU$2*Raw!CB112))*(Raw!D112))</f>
        <v>0</v>
      </c>
      <c r="UX111" t="b">
        <f>IF(AND(Raw!BL112&lt;$UU$3,Raw!BL112&gt;$UU$4),(10^($FM$2*Raw!CB112))*(Raw!E112))</f>
        <v>0</v>
      </c>
      <c r="UZ111">
        <f>Raw!C112</f>
        <v>1669.5216813375901</v>
      </c>
      <c r="VA111">
        <f>((LOG10(Raw!CC113))+ABS(LOG10(MIN(Raw!CC$3:$CC310)))+0.3)/5</f>
        <v>0.59035248947602215</v>
      </c>
      <c r="VB111">
        <f>Raw!BQ112</f>
        <v>9.3000000000000007</v>
      </c>
      <c r="VE111">
        <f>(Raw!C112)/((Raw!CC112)^(1/2))</f>
        <v>557.43706439772939</v>
      </c>
      <c r="VF111">
        <f>((LOG10(Raw!CC113))+ABS(LOG10(MIN(Raw!CC$3:$CC310)))+0.3)/5</f>
        <v>0.59035248947602215</v>
      </c>
      <c r="VG111">
        <f>Raw!BQ112</f>
        <v>9.3000000000000007</v>
      </c>
      <c r="VK111">
        <f>(Raw!C112)/((Raw!CC112)^(1/2))</f>
        <v>557.43706439772939</v>
      </c>
      <c r="VL111">
        <f>Raw!BZ112</f>
        <v>399.591836810112</v>
      </c>
      <c r="VM111">
        <f>MIN(Raw!BL113/150,0.6)</f>
        <v>6.5709333333333342E-2</v>
      </c>
      <c r="VO111">
        <f>(Raw!C112)/((Raw!CC112)^(1/2))</f>
        <v>557.43706439772939</v>
      </c>
      <c r="VP111">
        <f>Raw!BZ112</f>
        <v>399.591836810112</v>
      </c>
      <c r="VQ111">
        <f>MIN(Raw!BN113/50,0.6)</f>
        <v>3.95E-2</v>
      </c>
      <c r="VS111">
        <f>(Raw!C112)/((Raw!CC112)^(1/2))</f>
        <v>557.43706439772939</v>
      </c>
      <c r="VT111">
        <f>Raw!BZ112</f>
        <v>399.591836810112</v>
      </c>
      <c r="VU111">
        <f>(LOG10(Raw!AS113)-LOG10(MIN(Raw!AS$3:AS$200)) + 0.1)/10</f>
        <v>0.14125558887446651</v>
      </c>
      <c r="VW111">
        <f>Raw!CB112</f>
        <v>-1.3021</v>
      </c>
      <c r="VX111">
        <f>IF(ABS((Raw!BR112)-(Raw!CJ112))=343.0818,16.89,ABS((Raw!BR112)-(Raw!CJ112)))</f>
        <v>0.81143127422700445</v>
      </c>
      <c r="VY111">
        <f>(LOG10(Raw!C113)-LOG10(MIN(Raw!C$3:C$200)))/2</f>
        <v>0.7625082409744981</v>
      </c>
      <c r="WQ111">
        <f>Raw!BP112</f>
        <v>0.03</v>
      </c>
      <c r="WR111">
        <f>Raw!BZ112</f>
        <v>399.591836810112</v>
      </c>
      <c r="WT111">
        <f>Raw!N112</f>
        <v>4.2702276882009498</v>
      </c>
      <c r="WU111">
        <f>Raw!CP112</f>
        <v>4.25101785052897</v>
      </c>
      <c r="WV111">
        <f t="shared" si="158"/>
        <v>-1.9209837671979813E-2</v>
      </c>
      <c r="WX111">
        <f>Raw!C112</f>
        <v>1669.5216813375901</v>
      </c>
      <c r="WY111">
        <f>Raw!BP112</f>
        <v>0.03</v>
      </c>
      <c r="WZ111">
        <f>((LOG10(Raw!CC113))+ABS(LOG10(MIN(Raw!CC$3:$CC310)))+0.3)/5</f>
        <v>0.59035248947602215</v>
      </c>
      <c r="XG111">
        <f>(Raw!C112)/((Raw!CC112)^(1/2))</f>
        <v>557.43706439772939</v>
      </c>
      <c r="XH111">
        <f>Raw!BP112</f>
        <v>0.03</v>
      </c>
      <c r="XR111">
        <f>Raw!CB112</f>
        <v>-1.3021</v>
      </c>
      <c r="XS111">
        <f>IF(ABS((Raw!BR112)-(Raw!CJ112))=343.0818,16.89,(Raw!BR112)-(Raw!CJ112))</f>
        <v>0.81143127422700445</v>
      </c>
      <c r="XT111">
        <f>(LOG10(Raw!C113)-LOG10(MIN(Raw!C$3:C$200)))/2</f>
        <v>0.7625082409744981</v>
      </c>
      <c r="XW111">
        <f t="shared" si="177"/>
        <v>21800</v>
      </c>
      <c r="XX111">
        <f t="shared" si="161"/>
        <v>1.1482579832711224</v>
      </c>
      <c r="YC111">
        <v>1669.5216813375901</v>
      </c>
      <c r="YD111">
        <f>Raw!CC112</f>
        <v>8.9700000000000006</v>
      </c>
      <c r="YE111">
        <f>((LOG10(Raw!CC113))+ABS(LOG10(MIN(Raw!CC$3:$CC310)))+0.3)/5</f>
        <v>0.59035248947602215</v>
      </c>
      <c r="YF111">
        <v>43.423220606000598</v>
      </c>
      <c r="YG111">
        <v>10.9067615414217</v>
      </c>
      <c r="YH111">
        <v>3.0531448219698598</v>
      </c>
      <c r="YI111">
        <v>0.86274187974136196</v>
      </c>
      <c r="YJ111">
        <v>0.201583348105115</v>
      </c>
      <c r="YT111">
        <v>1669.5216813375901</v>
      </c>
      <c r="YU111">
        <v>8.9700000000000006</v>
      </c>
      <c r="YV111" s="79">
        <v>1.4797807480448699E-7</v>
      </c>
    </row>
    <row r="112" spans="1:672">
      <c r="A112" s="37">
        <f>Raw!CC113*1000</f>
        <v>8970</v>
      </c>
      <c r="B112" s="37">
        <f>Raw!N113</f>
        <v>7.4957000000000003</v>
      </c>
      <c r="C112" s="37">
        <f>Raw!O113</f>
        <v>0.33401999999999998</v>
      </c>
      <c r="E112" s="37">
        <f>(Raw!C113)/((Raw!CC113*1000)^(1/2))</f>
        <v>114.13510056905888</v>
      </c>
      <c r="F112" s="37">
        <f>Raw!N113</f>
        <v>7.4957000000000003</v>
      </c>
      <c r="G112" s="37">
        <f>Raw!O113</f>
        <v>0.33401999999999998</v>
      </c>
      <c r="I112" s="37">
        <f>(Raw!C113)/((Raw!CC113*1000)^(1/3))</f>
        <v>520.2570407673652</v>
      </c>
      <c r="J112" s="37">
        <f>Raw!N113</f>
        <v>7.4957000000000003</v>
      </c>
      <c r="K112" s="37">
        <f>Raw!O113</f>
        <v>0.33401999999999998</v>
      </c>
      <c r="M112" s="39">
        <f>Raw!CC113*1000</f>
        <v>8970</v>
      </c>
      <c r="N112" s="39">
        <f>1/(Raw!R113)</f>
        <v>6.8268705625341344</v>
      </c>
      <c r="O112" s="39">
        <f>IF(1/(Raw!R113-Raw!S113)-1/(Raw!R113+Raw!S113)&gt;0,1/(Raw!R113-Raw!S113)-1/(Raw!R113+Raw!S113),2)</f>
        <v>1.1842634591523016E-2</v>
      </c>
      <c r="Q112" s="39">
        <f>(Raw!C113)/((Raw!CC113*1000)^(1/2))</f>
        <v>114.13510056905888</v>
      </c>
      <c r="R112" s="39">
        <f>1/(Raw!R113)</f>
        <v>6.8268705625341344</v>
      </c>
      <c r="S112" s="39">
        <f>IF(1/(Raw!R113-Raw!S113)-1/(Raw!R113+Raw!S113)&gt;0,1/(Raw!R113-Raw!S113)-1/(Raw!R113+Raw!S113),2)</f>
        <v>1.1842634591523016E-2</v>
      </c>
      <c r="U112" s="39">
        <f>(Raw!C113)/((Raw!CC113*1000)^(1/3))</f>
        <v>520.2570407673652</v>
      </c>
      <c r="V112" s="39">
        <f>1/(Raw!R113)</f>
        <v>6.8268705625341344</v>
      </c>
      <c r="W112" s="39">
        <f>IF(1/(Raw!R113-Raw!S113)-1/(Raw!R113+Raw!S113)&gt;0,1/(Raw!R113-Raw!S113)-1/(Raw!R113+Raw!S113),2)</f>
        <v>1.1842634591523016E-2</v>
      </c>
      <c r="Y112" s="41">
        <f>Raw!CC113*1000</f>
        <v>8970</v>
      </c>
      <c r="Z112" s="41">
        <f>1/(Raw!AB113)</f>
        <v>6.4</v>
      </c>
      <c r="AA112" s="41">
        <f>IF(1/(Raw!AB113-Raw!AC113)-1/(Raw!AB113+Raw!AC113)&gt;0,1/(Raw!AB113-Raw!AC113)-1/(Raw!AB113+Raw!AC113),5)</f>
        <v>6.191576545002242E-2</v>
      </c>
      <c r="AC112" s="41">
        <f>(Raw!C113)/((Raw!CC113*1000)^(1/2))</f>
        <v>114.13510056905888</v>
      </c>
      <c r="AD112" s="41">
        <f>1/(Raw!AB113)</f>
        <v>6.4</v>
      </c>
      <c r="AE112" s="41">
        <f>IF(1/(Raw!AB113-Raw!AC113)-1/(Raw!AB113+Raw!AC113)&gt;0,1/(Raw!AB113-Raw!AC113)-1/(Raw!AB113+Raw!AC113),5)</f>
        <v>6.191576545002242E-2</v>
      </c>
      <c r="AG112" s="41">
        <f>(Raw!C113)/((Raw!CC113*1000)^(1/3))</f>
        <v>520.2570407673652</v>
      </c>
      <c r="AH112" s="41">
        <f>1/(Raw!AB113)</f>
        <v>6.4</v>
      </c>
      <c r="AI112" s="41">
        <f>IF(1/(Raw!AB113-Raw!AC113)-1/(Raw!AB113+Raw!AC113)&gt;0,1/(Raw!AB113-Raw!AC113)-1/(Raw!AB113+Raw!AC113),5)</f>
        <v>6.191576545002242E-2</v>
      </c>
      <c r="AK112" s="43">
        <f>Raw!CC113*1000</f>
        <v>8970</v>
      </c>
      <c r="AL112" s="43">
        <f>Raw!BL113</f>
        <v>9.8564000000000007</v>
      </c>
      <c r="AM112" s="43">
        <f>Raw!BM113</f>
        <v>7.9821</v>
      </c>
      <c r="AO112" s="43">
        <f>(Raw!C113)/((Raw!CC113*1000)^(1/2))</f>
        <v>114.13510056905888</v>
      </c>
      <c r="AP112" s="43">
        <f>Raw!BL113</f>
        <v>9.8564000000000007</v>
      </c>
      <c r="AQ112" s="43">
        <f>Raw!BM113</f>
        <v>7.9821</v>
      </c>
      <c r="AS112" s="43">
        <f>(Raw!C113)/((Raw!CC113*1000)^(1/3))</f>
        <v>520.2570407673652</v>
      </c>
      <c r="AT112" s="43">
        <f>Raw!BL113</f>
        <v>9.8564000000000007</v>
      </c>
      <c r="AU112" s="43">
        <f>Raw!BM113</f>
        <v>7.9821</v>
      </c>
      <c r="AW112" s="21">
        <f>Raw!CC113*1000</f>
        <v>8970</v>
      </c>
      <c r="AX112" s="21">
        <f>Raw!BN113</f>
        <v>1.9750000000000001</v>
      </c>
      <c r="AY112" s="21">
        <f>Raw!BO113</f>
        <v>0.81767000000000001</v>
      </c>
      <c r="BA112" s="21">
        <f>(Raw!C113)/((Raw!CC113*1000)^(1/2))</f>
        <v>114.13510056905888</v>
      </c>
      <c r="BB112" s="21">
        <f>Raw!BN113</f>
        <v>1.9750000000000001</v>
      </c>
      <c r="BC112" s="21">
        <f>Raw!BO113</f>
        <v>0.81767000000000001</v>
      </c>
      <c r="BE112" s="21">
        <f>(Raw!C113)/((Raw!CC113*1000)^(1/3))</f>
        <v>520.2570407673652</v>
      </c>
      <c r="BF112" s="21">
        <f>Raw!BN113</f>
        <v>1.9750000000000001</v>
      </c>
      <c r="BG112" s="21">
        <f>Raw!BO113</f>
        <v>0.81767000000000001</v>
      </c>
      <c r="BI112" s="46">
        <f>Raw!C113</f>
        <v>10809.744955443</v>
      </c>
      <c r="BJ112" s="46">
        <f>(Raw!C113)/(Raw!CG113)</f>
        <v>0.29323309883471682</v>
      </c>
      <c r="BK112" s="46"/>
      <c r="BM112" s="47">
        <f>Raw!CC113*1000</f>
        <v>8970</v>
      </c>
      <c r="BN112" s="47">
        <f>(Raw!C113)/(Raw!CG113)</f>
        <v>0.29323309883471682</v>
      </c>
      <c r="BO112" s="47"/>
      <c r="BQ112" s="46">
        <f>(Raw!C113)/((Raw!CC113*1000)^(1/2))</f>
        <v>114.13510056905888</v>
      </c>
      <c r="BR112" s="47">
        <f>(Raw!C113)/(Raw!CG113)</f>
        <v>0.29323309883471682</v>
      </c>
      <c r="BS112" s="47"/>
      <c r="BU112" s="49">
        <f>(Raw!C113)/((Raw!CC113*1000)^(1/3))</f>
        <v>520.2570407673652</v>
      </c>
      <c r="BV112" s="49">
        <f>(Raw!C113)/(Raw!CG113)</f>
        <v>0.29323309883471682</v>
      </c>
      <c r="BW112" s="49"/>
      <c r="BY112" s="51">
        <f>Raw!C113</f>
        <v>10809.744955443</v>
      </c>
      <c r="BZ112" s="51">
        <f>Raw!BS113</f>
        <v>0.33900000000000002</v>
      </c>
      <c r="CA112" s="51"/>
      <c r="CG112" s="55"/>
      <c r="CH112" s="55" t="e">
        <f t="shared" si="137"/>
        <v>#N/A</v>
      </c>
      <c r="CI112" s="55" t="e">
        <f>CI3</f>
        <v>#N/A</v>
      </c>
      <c r="CK112" s="55"/>
      <c r="CL112" s="55" t="e">
        <f t="shared" si="138"/>
        <v>#N/A</v>
      </c>
      <c r="CM112" s="55" t="e">
        <f>CM3</f>
        <v>#N/A</v>
      </c>
      <c r="CO112" s="57"/>
      <c r="CP112" s="57" t="e">
        <f t="shared" si="139"/>
        <v>#N/A</v>
      </c>
      <c r="CQ112" s="57" t="e">
        <f>CQ3</f>
        <v>#N/A</v>
      </c>
      <c r="CS112" s="57"/>
      <c r="CT112" s="57" t="e">
        <f t="shared" si="140"/>
        <v>#N/A</v>
      </c>
      <c r="CU112" s="57" t="e">
        <f>CU3</f>
        <v>#N/A</v>
      </c>
      <c r="CW112" s="57"/>
      <c r="CX112" s="57" t="e">
        <f t="shared" si="141"/>
        <v>#N/A</v>
      </c>
      <c r="CY112" s="57" t="e">
        <f>CY3</f>
        <v>#N/A</v>
      </c>
      <c r="DA112" s="57"/>
      <c r="DB112" s="57" t="e">
        <f t="shared" si="142"/>
        <v>#N/A</v>
      </c>
      <c r="DC112" s="57" t="e">
        <f>DC3</f>
        <v>#N/A</v>
      </c>
      <c r="DE112" s="57"/>
      <c r="DF112" s="57" t="e">
        <f t="shared" si="143"/>
        <v>#N/A</v>
      </c>
      <c r="DG112" s="57" t="e">
        <f>DG3</f>
        <v>#N/A</v>
      </c>
      <c r="DI112" s="59">
        <f t="shared" si="162"/>
        <v>16510</v>
      </c>
      <c r="DJ112" s="59">
        <f t="shared" si="145"/>
        <v>11.140925772697505</v>
      </c>
      <c r="DL112" s="25">
        <f t="shared" si="163"/>
        <v>16510</v>
      </c>
      <c r="DM112" s="25">
        <f t="shared" si="146"/>
        <v>12.399664145669544</v>
      </c>
      <c r="DO112" s="39">
        <f t="shared" si="147"/>
        <v>8970</v>
      </c>
      <c r="DP112" s="39">
        <f t="shared" si="148"/>
        <v>6.8268705625341344</v>
      </c>
      <c r="DQ112" s="39">
        <f t="shared" si="149"/>
        <v>1.1842634591523016E-2</v>
      </c>
      <c r="DS112" s="39">
        <f t="shared" si="150"/>
        <v>114.13510056905888</v>
      </c>
      <c r="DT112" s="39">
        <f t="shared" si="151"/>
        <v>6.8268705625341344</v>
      </c>
      <c r="DU112" s="39">
        <f t="shared" si="152"/>
        <v>1.1842634591523016E-2</v>
      </c>
      <c r="DW112" s="39">
        <f t="shared" si="153"/>
        <v>520.2570407673652</v>
      </c>
      <c r="DX112" s="39">
        <f t="shared" si="154"/>
        <v>6.8268705625341344</v>
      </c>
      <c r="DY112" s="39">
        <f t="shared" si="155"/>
        <v>1.1842634591523016E-2</v>
      </c>
      <c r="EA112" s="61">
        <f>Raw!N113</f>
        <v>7.4957000000000003</v>
      </c>
      <c r="EB112" s="61">
        <f>Raw!O113</f>
        <v>0.33401999999999998</v>
      </c>
      <c r="EC112" s="61">
        <f>1/Raw!R113</f>
        <v>6.8268705625341344</v>
      </c>
      <c r="ED112" s="61">
        <f>1/(Raw!R113-Raw!S113)-1/(Raw!R113+Raw!S113)</f>
        <v>1.1842634591523016E-2</v>
      </c>
      <c r="EF112" s="62">
        <f>Raw!N113</f>
        <v>7.4957000000000003</v>
      </c>
      <c r="EG112" s="61">
        <f>Raw!O113</f>
        <v>0.33401999999999998</v>
      </c>
      <c r="EH112" s="61">
        <f>1/Raw!AB113</f>
        <v>6.4</v>
      </c>
      <c r="EI112" s="61">
        <f>1/(Raw!AB113-Raw!AC113)-1/(Raw!AB113+Raw!AC113)</f>
        <v>6.191576545002242E-2</v>
      </c>
      <c r="EK112" s="37">
        <f>Raw!CB113</f>
        <v>8.3741000000000003</v>
      </c>
      <c r="EL112" s="72">
        <f>(Raw!C113)/(Raw!CG113)</f>
        <v>0.29323309883471682</v>
      </c>
      <c r="EN112" s="37">
        <f>Raw!BS113</f>
        <v>0.33900000000000002</v>
      </c>
      <c r="EO112" s="72">
        <f>(Raw!C113)/(Raw!CG113)</f>
        <v>0.29323309883471682</v>
      </c>
      <c r="EQ112" s="64">
        <f>(Raw!C113)/((Raw!CC113*1000)^(1/3))</f>
        <v>520.2570407673652</v>
      </c>
      <c r="ER112" s="64">
        <f>Raw!BZ113</f>
        <v>781.33</v>
      </c>
      <c r="ET112" s="64">
        <f>Raw!BN113</f>
        <v>1.9750000000000001</v>
      </c>
      <c r="EU112" s="64">
        <f>Raw!BZ113</f>
        <v>781.33</v>
      </c>
      <c r="EW112" s="66">
        <f>Raw!AI113</f>
        <v>8.8609000000000005E-5</v>
      </c>
      <c r="EX112" s="66">
        <f>Raw!BZ113</f>
        <v>781.33</v>
      </c>
      <c r="EZ112" s="73">
        <f>Raw!AI113</f>
        <v>8.8609000000000005E-5</v>
      </c>
      <c r="FA112" s="66">
        <f>Raw!F113</f>
        <v>9.2303999999999997E-2</v>
      </c>
      <c r="FB112" s="66">
        <f>Raw!G113</f>
        <v>5.0337E-2</v>
      </c>
      <c r="FD112" s="66">
        <f>(Raw!C113)/((Raw!CC113*1000)^(1/3))</f>
        <v>520.2570407673652</v>
      </c>
      <c r="FE112" s="66">
        <f>(Raw!BZ113)*(Raw!AI113)</f>
        <v>6.9232869970000013E-2</v>
      </c>
      <c r="FG112" s="59">
        <f>Raw!CJ113</f>
        <v>330.78231384409901</v>
      </c>
      <c r="FH112" s="59">
        <f>Raw!BR113</f>
        <v>323.87</v>
      </c>
      <c r="FJ112" s="25">
        <f>Raw!CB113</f>
        <v>8.3741000000000003</v>
      </c>
      <c r="FK112" s="25">
        <f>(Raw!BR113)-(Raw!CJ113)</f>
        <v>-6.9123138440990033</v>
      </c>
      <c r="FM112" s="68" t="str">
        <f t="shared" si="164"/>
        <v xml:space="preserve"> </v>
      </c>
      <c r="FN112" s="68">
        <f>(Raw!C113)/((Raw!CC113*1000)^(1/3))</f>
        <v>520.2570407673652</v>
      </c>
      <c r="FO112" s="68">
        <f>(10^($FM$2*Raw!CB113))*(Raw!D113)</f>
        <v>5.1867018657913988E-2</v>
      </c>
      <c r="FP112" s="68">
        <f>(10^($FM$2*Raw!CB113))*(Raw!E113)</f>
        <v>2.165449104422389E-2</v>
      </c>
      <c r="FR112" s="68" t="str">
        <f t="shared" si="165"/>
        <v xml:space="preserve"> </v>
      </c>
      <c r="FS112" s="74">
        <f>(Raw!C113)/((Raw!CC113*1000)^(1/3))</f>
        <v>520.2570407673652</v>
      </c>
      <c r="FT112" s="68">
        <f>(10^($FR$2*Raw!CB113))*(Raw!F113)</f>
        <v>7.9369074949981244E-2</v>
      </c>
      <c r="FU112" s="68">
        <f>(10^($FR$2*Raw!CB113))*(Raw!G113)</f>
        <v>4.3283076852110483E-2</v>
      </c>
      <c r="FW112" s="68" t="str">
        <f t="shared" si="166"/>
        <v xml:space="preserve"> </v>
      </c>
      <c r="FX112" s="74">
        <f>(Raw!C113)/((Raw!CC113*1000)^(1/3))</f>
        <v>520.2570407673652</v>
      </c>
      <c r="FY112" s="74">
        <f>(10^($FW$2*Raw!CB113))*(Raw!BJ113)</f>
        <v>6.2904516420375983E-3</v>
      </c>
      <c r="FZ112" s="74">
        <f>(10^($FW$2*Raw!CB113))*(Raw!BK113)</f>
        <v>1.0636840792509157E-2</v>
      </c>
      <c r="GB112" s="68" t="str">
        <f t="shared" si="167"/>
        <v xml:space="preserve"> </v>
      </c>
      <c r="GC112" s="74">
        <f>IF(  ( (10^($FR$2*Raw!CB113))*(Raw!BM113) )/( (10^($FR$2*Raw!CB113))*(Raw!BL113))&lt;0.9,(Raw!C113)/((Raw!CC113*1000)^(1/3)) )</f>
        <v>520.2570407673652</v>
      </c>
      <c r="GD112" s="74">
        <f>IF(  ( (10^($FR$2*Raw!CB113))*(Raw!BM113) )/( (10^($FR$2*Raw!CB113))*(Raw!BL113))&lt;0.9, (10^($GB$2*Raw!CB113))*(Raw!BL113) )</f>
        <v>9.0389630497520255</v>
      </c>
      <c r="GE112" s="74">
        <f>IF( ( (10^($FR$2*Raw!CB113))*(Raw!BM113) )/( (10^($FR$2*Raw!CB113))*(Raw!BL113))&lt;0.9, (10^($FR$2*Raw!CB113))*(Raw!BM113) )</f>
        <v>6.8635367173496844</v>
      </c>
      <c r="GG112" s="68" t="str">
        <f t="shared" si="168"/>
        <v xml:space="preserve"> </v>
      </c>
      <c r="GH112" s="74">
        <f>IF( ( (10^($GG$2*Raw!CB113))*(Raw!BO113) )/( (10^($GG$2*Raw!CB113))*(Raw!BN113))&lt;0.5,(Raw!C113)/((Raw!CC113*1000)^(1/3)))</f>
        <v>520.2570407673652</v>
      </c>
      <c r="GI112" s="74">
        <f>IF( ( (10^($GG$2*Raw!CB113))*(Raw!BO113) )/( (10^($GG$2*Raw!CB113))*(Raw!BN113))&lt;0.5,(10^($GG$2*Raw!CB113))*(Raw!BN113))</f>
        <v>1.723969963750168</v>
      </c>
      <c r="GJ112" s="74">
        <f>IF( ( (10^($GG$2*Raw!CB113))*(Raw!BO113) )/( (10^($GG$2*Raw!CB113))*(Raw!BN113))&lt;0.5,(10^($GG$2*Raw!CB113))*(Raw!BO113))</f>
        <v>0.71374102291625308</v>
      </c>
      <c r="GL112">
        <f>(Raw!C113)/((Raw!CC113*1000)^(1/3))</f>
        <v>520.2570407673652</v>
      </c>
      <c r="GM112" s="75">
        <f>Raw!U113</f>
        <v>0.15259</v>
      </c>
      <c r="GN112" s="75">
        <f>(LOG(Raw!CC113)+5)/25</f>
        <v>0.23811169772176372</v>
      </c>
      <c r="GO112">
        <f>(Raw!C113)/((Raw!CC113*1000)^(1/3))</f>
        <v>520.2570407673652</v>
      </c>
      <c r="GP112" s="75">
        <f>Raw!W113</f>
        <v>0.15991</v>
      </c>
      <c r="GR112">
        <f>(Raw!C113)/((Raw!CC113*1000)^(1/3))</f>
        <v>520.2570407673652</v>
      </c>
      <c r="GS112" s="75">
        <f>Raw!AE113</f>
        <v>0.18554999999999999</v>
      </c>
      <c r="GU112">
        <f>(Raw!C113)/((Raw!CC113*1000)^(1/3))</f>
        <v>520.2570407673652</v>
      </c>
      <c r="GV112" s="75">
        <f>Raw!AG113</f>
        <v>0.24414</v>
      </c>
      <c r="GX112">
        <f>(Raw!C113)/((Raw!CC113*1000)^(1/3))</f>
        <v>520.2570407673652</v>
      </c>
      <c r="GY112">
        <f>Raw!BQ113</f>
        <v>0.83899999999999997</v>
      </c>
      <c r="HA112">
        <f>Raw!C113</f>
        <v>10809.744955443</v>
      </c>
      <c r="HB112" s="75">
        <f>Raw!U113</f>
        <v>0.15259</v>
      </c>
      <c r="HC112" s="4"/>
      <c r="HD112">
        <f>Raw!C113</f>
        <v>10809.744955443</v>
      </c>
      <c r="HE112" s="75">
        <f>Raw!W113</f>
        <v>0.15991</v>
      </c>
      <c r="HG112">
        <f>Raw!C113</f>
        <v>10809.744955443</v>
      </c>
      <c r="HH112" s="75">
        <f>Raw!AE113</f>
        <v>0.18554999999999999</v>
      </c>
      <c r="HJ112">
        <f>Raw!C113</f>
        <v>10809.744955443</v>
      </c>
      <c r="HK112" s="75">
        <f>Raw!AG113</f>
        <v>0.24414</v>
      </c>
      <c r="HM112">
        <f>Raw!C113</f>
        <v>10809.744955443</v>
      </c>
      <c r="HN112">
        <f>Raw!BQ113</f>
        <v>0.83899999999999997</v>
      </c>
      <c r="HP112">
        <f>Raw!CC113*1000</f>
        <v>8970</v>
      </c>
      <c r="HQ112">
        <f>Raw!N113</f>
        <v>7.4957000000000003</v>
      </c>
      <c r="HR112">
        <f>MIN(ABS(Raw!CB113)/100,0.3)</f>
        <v>8.374100000000001E-2</v>
      </c>
      <c r="HS112" t="str">
        <f>IF( Raw!CB113&gt;0,"@rgb(255,0,0)","@rgb(0,128,255)" )</f>
        <v>@rgb(255,0,0)</v>
      </c>
      <c r="HU112" t="str">
        <f t="shared" si="169"/>
        <v xml:space="preserve"> </v>
      </c>
      <c r="HV112">
        <f>IF(Raw!CC113&gt;7,(Raw!C113)/((Raw!CC113*1000)^(1/3)))</f>
        <v>520.2570407673652</v>
      </c>
      <c r="HW112">
        <f>IF(Raw!CC113&gt;7,(10^($FM$2*Raw!CB113))*(Raw!D113))</f>
        <v>5.1867018657913988E-2</v>
      </c>
      <c r="HX112">
        <f>IF(Raw!CC113&gt;7,(10^($HU$2*Raw!CB113))*(Raw!E113))</f>
        <v>2.3188680445092601E-2</v>
      </c>
      <c r="IA112">
        <f>IF(Raw!CC113&gt;7,(Raw!C113)/((Raw!CC113*1000)^(1/3)))</f>
        <v>520.2570407673652</v>
      </c>
      <c r="IB112">
        <f>IF(Raw!CC113&gt;7,(10^($HZ$2*Raw!CB113))*(Raw!F113))</f>
        <v>8.4975872532324748E-2</v>
      </c>
      <c r="IC112">
        <f>IF(Raw!CC113&gt;7,(10^($HZ$2*Raw!CB113))*(Raw!G113))</f>
        <v>4.6340683997005881E-2</v>
      </c>
      <c r="IF112">
        <f>IF(Raw!CC113&gt;7,(Raw!C113)/((Raw!CC113*1000)^(1/3)))</f>
        <v>520.2570407673652</v>
      </c>
      <c r="IG112">
        <f>IF(Raw!CC113&gt;7,(10^($IE$2*Raw!CB113))*(Raw!BJ113))</f>
        <v>7.9250780135075097E-3</v>
      </c>
      <c r="IH112">
        <f>IF(Raw!CC113&gt;7,(10^($IE$2*Raw!CB113))*(Raw!BK113))</f>
        <v>1.340091266810668E-2</v>
      </c>
      <c r="IJ112" t="str">
        <f t="shared" si="170"/>
        <v xml:space="preserve"> </v>
      </c>
      <c r="IK112">
        <f>IF(Raw!CC113&gt;7,(Raw!C113)/((Raw!CC113*1000)^(1/3)))</f>
        <v>520.2570407673652</v>
      </c>
      <c r="IL112">
        <f>IF(Raw!CC113&gt;7,(10^($IJ$2*Raw!CB113))*(Raw!BL113))</f>
        <v>8.9764359223124899</v>
      </c>
      <c r="IM112">
        <f>IF(Raw!CC113&gt;7,(10^($IJ$2*Raw!CB113))*(Raw!BM113))</f>
        <v>7.2694705141319869</v>
      </c>
      <c r="IO112" t="str">
        <f t="shared" si="171"/>
        <v xml:space="preserve"> </v>
      </c>
      <c r="IP112">
        <f>IF(Raw!CC113&gt;7,(Raw!C113)/((Raw!CC113*1000)^(1/3)))</f>
        <v>520.2570407673652</v>
      </c>
      <c r="IQ112">
        <f>IF(Raw!CC113&gt;7,(10^($IO$2*Raw!CB113))*(Raw!BN113))</f>
        <v>1.6321018270833652</v>
      </c>
      <c r="IR112">
        <f>IF(Raw!CC113&gt;7,(10^($IO$2*Raw!CB113))*(Raw!BO113))</f>
        <v>0.67570668402595191</v>
      </c>
      <c r="IT112" s="68" t="str">
        <f t="shared" si="172"/>
        <v xml:space="preserve"> </v>
      </c>
      <c r="IU112" s="68" t="b">
        <f>IF(Raw!CC113&lt;3.5,(Raw!C113)/((Raw!CC113*1000)^(1/3)))</f>
        <v>0</v>
      </c>
      <c r="IV112" s="68" t="b">
        <f>IF(Raw!CC113&lt;3.5,(10^($IT$2*Raw!CB113))*(Raw!D113))</f>
        <v>0</v>
      </c>
      <c r="IW112" s="68" t="b">
        <f>IF(Raw!CC113&lt;3.5,(10^($IT$2*Raw!CB113))*(Raw!E113))</f>
        <v>0</v>
      </c>
      <c r="IY112" s="68" t="str">
        <f t="shared" si="173"/>
        <v xml:space="preserve"> </v>
      </c>
      <c r="IZ112" s="74" t="b">
        <f>IF(Raw!CC113&lt;3.5,(Raw!C113)/((Raw!CC113*1000)^(1/3)))</f>
        <v>0</v>
      </c>
      <c r="JA112" s="68" t="b">
        <f>IF(Raw!CC113&lt;3.5,(10^($IY$2*Raw!CB113))*(Raw!F113))</f>
        <v>0</v>
      </c>
      <c r="JB112" s="68" t="b">
        <f>IF(Raw!CC113&lt;3.5,(10^($IY$2*Raw!CB113))*(Raw!G113))</f>
        <v>0</v>
      </c>
      <c r="JD112" s="68" t="str">
        <f t="shared" si="174"/>
        <v xml:space="preserve"> </v>
      </c>
      <c r="JE112" s="74" t="b">
        <f>IF(Raw!CC113&lt;3.5,(Raw!C113)/((Raw!CC113*1000)^(1/3)))</f>
        <v>0</v>
      </c>
      <c r="JF112" s="74" t="b">
        <f>IF(Raw!CC113&lt;3.5,(10^($JD$2*Raw!CB113))*(Raw!BJ113))</f>
        <v>0</v>
      </c>
      <c r="JG112" s="74" t="b">
        <f>IF(Raw!CC113&lt;3.5,(10^($JD$2*Raw!CB113))*(Raw!BK113))</f>
        <v>0</v>
      </c>
      <c r="JI112" s="68" t="str">
        <f t="shared" si="175"/>
        <v xml:space="preserve"> </v>
      </c>
      <c r="JJ112" s="74" t="b">
        <f>IF( AND( Raw!CC113&lt;3.5, ( (10^($JI$2*Raw!CB113))*(Raw!BM113) )/( (10^($JI$2*Raw!CB113))*(Raw!BL113))&lt;0.9 ),(Raw!C113)/((Raw!CC113*1000)^(1/3)) )</f>
        <v>0</v>
      </c>
      <c r="JK112" s="74" t="b">
        <f>IF( AND( Raw!CC113&lt;3.5, ( (10^($JI$2*Raw!CB113))*(Raw!BM113) )/( (10^($JI$2*Raw!CB113))*(Raw!BL113))&lt;0.9 ), (10^($JI$2*Raw!CB113))*(Raw!BL113) )</f>
        <v>0</v>
      </c>
      <c r="JL112" s="74" t="b">
        <f>IF( AND( Raw!CC113&lt;3.5, ( (10^($JI$2*Raw!CB113))*(Raw!BM113) )/( (10^($JI$2*Raw!CB113))*(Raw!BL113))&lt;0.9 ), (10^($JI$2*Raw!CB113))*(Raw!BM113) )</f>
        <v>0</v>
      </c>
      <c r="JN112" s="68" t="str">
        <f t="shared" si="176"/>
        <v xml:space="preserve"> </v>
      </c>
      <c r="JO112" s="74" t="b">
        <f>IF( AND( Raw!CC113&lt;3.5, ( (10^($JN$2*Raw!CB113))*(Raw!BO113) )/( (10^($JN$2*Raw!CB113))*(Raw!BN113))&lt;0.5 ),(Raw!C113)/((Raw!CC113*1000)^(1/3)))</f>
        <v>0</v>
      </c>
      <c r="JP112" s="74" t="b">
        <f>IF( AND( Raw!CC113&lt;3.5, ( (10^($JN$2*Raw!CB113))*(Raw!BO113) )/( (10^($JN$2*Raw!CB113))*(Raw!BN113))&lt;0.5 ),(10^($JN$2*Raw!CB113))*(Raw!BN113))</f>
        <v>0</v>
      </c>
      <c r="JQ112" s="74" t="b">
        <f>IF( AND( Raw!CC113&lt;3.5, ( (10^($JN$2*Raw!CB113))*(Raw!BO113) )/( (10^($JN$2*Raw!CB113))*(Raw!BN113))&lt;0.5 ),(10^($JN$2*Raw!CB113))*(Raw!BO113))</f>
        <v>0</v>
      </c>
      <c r="KQ112">
        <f>Raw!CC113*1000</f>
        <v>8970</v>
      </c>
      <c r="KR112">
        <f>Raw!N113</f>
        <v>7.4957000000000003</v>
      </c>
      <c r="KS112">
        <f>(1/ABS(Raw!BL113))*2</f>
        <v>0.20291384278235461</v>
      </c>
      <c r="KU112">
        <f>Raw!CC113*1000</f>
        <v>8970</v>
      </c>
      <c r="KV112">
        <f>Raw!N113</f>
        <v>7.4957000000000003</v>
      </c>
      <c r="KW112">
        <f>MIN(1/ABS(Raw!BN113)/2,0.8)</f>
        <v>0.25316455696202528</v>
      </c>
      <c r="KY112">
        <f>Raw!CC113*1000</f>
        <v>8970</v>
      </c>
      <c r="KZ112">
        <f>Raw!CP113</f>
        <v>7.7160537245682104</v>
      </c>
      <c r="LA112">
        <f t="shared" si="156"/>
        <v>7.4957000000000003</v>
      </c>
      <c r="PR112" s="76"/>
      <c r="QD112" s="76"/>
      <c r="QP112" s="76"/>
      <c r="RB112" s="76"/>
      <c r="RN112" s="76"/>
      <c r="RZ112" s="76"/>
      <c r="SL112" s="76"/>
      <c r="SX112" s="76"/>
      <c r="TJ112" s="76"/>
      <c r="TV112" s="76"/>
      <c r="UF112" t="b">
        <f>IF(Raw!CC113&lt;3.5,Raw!C113)</f>
        <v>0</v>
      </c>
      <c r="UK112">
        <f>IF(Raw!CC113&gt;7,Raw!C113)</f>
        <v>10809.744955443</v>
      </c>
      <c r="UP112">
        <f>Raw!C113</f>
        <v>10809.744955443</v>
      </c>
      <c r="UU112" t="str">
        <f t="shared" si="178"/>
        <v xml:space="preserve"> </v>
      </c>
      <c r="UV112" t="b">
        <f>IF(AND(Raw!BL113&lt;$UU$3,Raw!BL113&gt;$UU$4),(Raw!C113)/((Raw!CC113*1000)^(1/3)))</f>
        <v>0</v>
      </c>
      <c r="UW112" t="b">
        <f>IF(AND(Raw!BL113&lt;$UU$3,Raw!BL113&gt;$UU$4),(10^($UU$2*Raw!CB113))*(Raw!D113))</f>
        <v>0</v>
      </c>
      <c r="UX112" t="b">
        <f>IF(AND(Raw!BL113&lt;$UU$3,Raw!BL113&gt;$UU$4),(10^($FM$2*Raw!CB113))*(Raw!E113))</f>
        <v>0</v>
      </c>
      <c r="UZ112">
        <f>Raw!C113</f>
        <v>10809.744955443</v>
      </c>
      <c r="VA112">
        <f>((LOG10(Raw!CC114))+ABS(LOG10(MIN(Raw!CC$3:$CC311)))+0.3)/5</f>
        <v>0.59035248947602215</v>
      </c>
      <c r="VB112">
        <f>Raw!BQ113</f>
        <v>0.83899999999999997</v>
      </c>
      <c r="VE112">
        <f>(Raw!C113)/((Raw!CC113)^(1/2))</f>
        <v>3609.2687877060621</v>
      </c>
      <c r="VF112">
        <f>((LOG10(Raw!CC114))+ABS(LOG10(MIN(Raw!CC$3:$CC311)))+0.3)/5</f>
        <v>0.59035248947602215</v>
      </c>
      <c r="VG112">
        <f>Raw!BQ113</f>
        <v>0.83899999999999997</v>
      </c>
      <c r="VK112">
        <f>(Raw!C113)/((Raw!CC113)^(1/2))</f>
        <v>3609.2687877060621</v>
      </c>
      <c r="VL112">
        <f>Raw!BZ113</f>
        <v>781.33</v>
      </c>
      <c r="VM112">
        <f>MIN(Raw!BL114/150,0.6)</f>
        <v>0.29870723521973069</v>
      </c>
      <c r="VO112">
        <f>(Raw!C113)/((Raw!CC113)^(1/2))</f>
        <v>3609.2687877060621</v>
      </c>
      <c r="VP112">
        <f>Raw!BZ113</f>
        <v>781.33</v>
      </c>
      <c r="VQ112">
        <f>MIN(Raw!BN114/50,0.6)</f>
        <v>5.1854488380834597E-2</v>
      </c>
      <c r="VS112">
        <f>(Raw!C113)/((Raw!CC113)^(1/2))</f>
        <v>3609.2687877060621</v>
      </c>
      <c r="VT112">
        <f>Raw!BZ113</f>
        <v>781.33</v>
      </c>
      <c r="VU112">
        <f>(LOG10(Raw!AS114)-LOG10(MIN(Raw!AS$3:AS$200)) + 0.1)/10</f>
        <v>0.21720614185339163</v>
      </c>
      <c r="VW112">
        <f>Raw!CB113</f>
        <v>8.3741000000000003</v>
      </c>
      <c r="VX112">
        <f>IF(ABS((Raw!BR113)-(Raw!CJ113))=343.0818,16.89,ABS((Raw!BR113)-(Raw!CJ113)))</f>
        <v>6.9123138440990033</v>
      </c>
      <c r="VY112">
        <f>(LOG10(Raw!C114)-LOG10(MIN(Raw!C$3:C$200)))/2</f>
        <v>0.45531402110582575</v>
      </c>
      <c r="WQ112">
        <f>Raw!BP113</f>
        <v>6.5000000000000002E-2</v>
      </c>
      <c r="WR112">
        <f>Raw!BZ113</f>
        <v>781.33</v>
      </c>
      <c r="WT112">
        <f>Raw!N113</f>
        <v>7.4957000000000003</v>
      </c>
      <c r="WU112">
        <f>Raw!CP113</f>
        <v>7.7160537245682104</v>
      </c>
      <c r="WV112">
        <f t="shared" si="158"/>
        <v>0.22035372456821012</v>
      </c>
      <c r="WX112">
        <f>Raw!C113</f>
        <v>10809.744955443</v>
      </c>
      <c r="WY112">
        <f>Raw!BP113</f>
        <v>6.5000000000000002E-2</v>
      </c>
      <c r="WZ112">
        <f>((LOG10(Raw!CC114))+ABS(LOG10(MIN(Raw!CC$3:$CC311)))+0.3)/5</f>
        <v>0.59035248947602215</v>
      </c>
      <c r="XG112">
        <f>(Raw!C113)/((Raw!CC113)^(1/2))</f>
        <v>3609.2687877060621</v>
      </c>
      <c r="XH112">
        <f>Raw!BP113</f>
        <v>6.5000000000000002E-2</v>
      </c>
      <c r="XR112">
        <f>Raw!CB113</f>
        <v>8.3741000000000003</v>
      </c>
      <c r="XS112">
        <f>IF(ABS((Raw!BR113)-(Raw!CJ113))=343.0818,16.89,(Raw!BR113)-(Raw!CJ113))</f>
        <v>-6.9123138440990033</v>
      </c>
      <c r="XT112">
        <f>(LOG10(Raw!C114)-LOG10(MIN(Raw!C$3:C$200)))/2</f>
        <v>0.45531402110582575</v>
      </c>
      <c r="XW112">
        <f t="shared" si="177"/>
        <v>22000</v>
      </c>
      <c r="XX112">
        <f t="shared" si="161"/>
        <v>1.1456102665309957</v>
      </c>
      <c r="YC112">
        <v>10809.744955443</v>
      </c>
      <c r="YD112">
        <f>Raw!CC113</f>
        <v>8.9700000000000006</v>
      </c>
      <c r="YE112">
        <f>((LOG10(Raw!CC114))+ABS(LOG10(MIN(Raw!CC$3:$CC311)))+0.3)/5</f>
        <v>0.59035248947602215</v>
      </c>
      <c r="YF112">
        <v>1248224571.52004</v>
      </c>
      <c r="YG112">
        <v>368604.31154826703</v>
      </c>
      <c r="YH112">
        <v>344.01769479276402</v>
      </c>
      <c r="YI112">
        <v>0.69504387188098005</v>
      </c>
      <c r="YJ112">
        <v>2.0794221310984802E-3</v>
      </c>
      <c r="YT112">
        <v>10809.744955443</v>
      </c>
      <c r="YU112">
        <v>8.9700000000000006</v>
      </c>
      <c r="YV112" s="79">
        <v>8.9653583398646805E-8</v>
      </c>
    </row>
    <row r="113" spans="1:672">
      <c r="A113" s="37">
        <f>Raw!CC114*1000</f>
        <v>8970</v>
      </c>
      <c r="B113" s="37">
        <f>Raw!N114</f>
        <v>4.0094094976029702</v>
      </c>
      <c r="C113" s="37">
        <f>Raw!O114</f>
        <v>9.1680358421854194E-2</v>
      </c>
      <c r="E113" s="37">
        <f>(Raw!C114)/((Raw!CC114*1000)^(1/2))</f>
        <v>27.735167056262632</v>
      </c>
      <c r="F113" s="37">
        <f>Raw!N114</f>
        <v>4.0094094976029702</v>
      </c>
      <c r="G113" s="37">
        <f>Raw!O114</f>
        <v>9.1680358421854194E-2</v>
      </c>
      <c r="I113" s="37">
        <f>(Raw!C114)/((Raw!CC114*1000)^(1/3))</f>
        <v>126.42399985575878</v>
      </c>
      <c r="J113" s="37">
        <f>Raw!N114</f>
        <v>4.0094094976029702</v>
      </c>
      <c r="K113" s="37">
        <f>Raw!O114</f>
        <v>9.1680358421854194E-2</v>
      </c>
      <c r="M113" s="39">
        <f>Raw!CC114*1000</f>
        <v>8970</v>
      </c>
      <c r="N113" s="39">
        <f>1/(Raw!R114)</f>
        <v>4.4643051771117168</v>
      </c>
      <c r="O113" s="39">
        <f>IF(1/(Raw!R114-Raw!S114)-1/(Raw!R114+Raw!S114)&gt;0,1/(Raw!R114-Raw!S114)-1/(Raw!R114+Raw!S114),2)</f>
        <v>3.0922926710426069E-3</v>
      </c>
      <c r="Q113" s="39">
        <f>(Raw!C114)/((Raw!CC114*1000)^(1/2))</f>
        <v>27.735167056262632</v>
      </c>
      <c r="R113" s="39">
        <f>1/(Raw!R114)</f>
        <v>4.4643051771117168</v>
      </c>
      <c r="S113" s="39">
        <f>IF(1/(Raw!R114-Raw!S114)-1/(Raw!R114+Raw!S114)&gt;0,1/(Raw!R114-Raw!S114)-1/(Raw!R114+Raw!S114),2)</f>
        <v>3.0922926710426069E-3</v>
      </c>
      <c r="U113" s="39">
        <f>(Raw!C114)/((Raw!CC114*1000)^(1/3))</f>
        <v>126.42399985575878</v>
      </c>
      <c r="V113" s="39">
        <f>1/(Raw!R114)</f>
        <v>4.4643051771117168</v>
      </c>
      <c r="W113" s="39">
        <f>IF(1/(Raw!R114-Raw!S114)-1/(Raw!R114+Raw!S114)&gt;0,1/(Raw!R114-Raw!S114)-1/(Raw!R114+Raw!S114),2)</f>
        <v>3.0922926710426069E-3</v>
      </c>
      <c r="Y113" s="41">
        <f>Raw!CC114*1000</f>
        <v>8970</v>
      </c>
      <c r="Z113" s="41">
        <f>1/(Raw!AB114)</f>
        <v>3.9384615384615387</v>
      </c>
      <c r="AA113" s="41">
        <f>IF(1/(Raw!AB114-Raw!AC114)-1/(Raw!AB114+Raw!AC114)&gt;0,1/(Raw!AB114-Raw!AC114)-1/(Raw!AB114+Raw!AC114),5)</f>
        <v>9.3611137071452077E-3</v>
      </c>
      <c r="AC113" s="41">
        <f>(Raw!C114)/((Raw!CC114*1000)^(1/2))</f>
        <v>27.735167056262632</v>
      </c>
      <c r="AD113" s="41">
        <f>1/(Raw!AB114)</f>
        <v>3.9384615384615387</v>
      </c>
      <c r="AE113" s="41">
        <f>IF(1/(Raw!AB114-Raw!AC114)-1/(Raw!AB114+Raw!AC114)&gt;0,1/(Raw!AB114-Raw!AC114)-1/(Raw!AB114+Raw!AC114),5)</f>
        <v>9.3611137071452077E-3</v>
      </c>
      <c r="AG113" s="41">
        <f>(Raw!C114)/((Raw!CC114*1000)^(1/3))</f>
        <v>126.42399985575878</v>
      </c>
      <c r="AH113" s="41">
        <f>1/(Raw!AB114)</f>
        <v>3.9384615384615387</v>
      </c>
      <c r="AI113" s="41">
        <f>IF(1/(Raw!AB114-Raw!AC114)-1/(Raw!AB114+Raw!AC114)&gt;0,1/(Raw!AB114-Raw!AC114)-1/(Raw!AB114+Raw!AC114),5)</f>
        <v>9.3611137071452077E-3</v>
      </c>
      <c r="AK113" s="43">
        <f>Raw!CC114*1000</f>
        <v>8970</v>
      </c>
      <c r="AL113" s="43">
        <f>Raw!BL114</f>
        <v>44.8060852829596</v>
      </c>
      <c r="AM113" s="43">
        <f>Raw!BM114</f>
        <v>34.206087186175601</v>
      </c>
      <c r="AO113" s="43">
        <f>(Raw!C114)/((Raw!CC114*1000)^(1/2))</f>
        <v>27.735167056262632</v>
      </c>
      <c r="AP113" s="43">
        <f>Raw!BL114</f>
        <v>44.8060852829596</v>
      </c>
      <c r="AQ113" s="43">
        <f>Raw!BM114</f>
        <v>34.206087186175601</v>
      </c>
      <c r="AS113" s="43">
        <f>(Raw!C114)/((Raw!CC114*1000)^(1/3))</f>
        <v>126.42399985575878</v>
      </c>
      <c r="AT113" s="43">
        <f>Raw!BL114</f>
        <v>44.8060852829596</v>
      </c>
      <c r="AU113" s="43">
        <f>Raw!BM114</f>
        <v>34.206087186175601</v>
      </c>
      <c r="AW113" s="21">
        <f>Raw!CC114*1000</f>
        <v>8970</v>
      </c>
      <c r="AX113" s="21">
        <f>Raw!BN114</f>
        <v>2.5927244190417298</v>
      </c>
      <c r="AY113" s="21">
        <f>Raw!BO114</f>
        <v>19.283285832513201</v>
      </c>
      <c r="BA113" s="21">
        <f>(Raw!C114)/((Raw!CC114*1000)^(1/2))</f>
        <v>27.735167056262632</v>
      </c>
      <c r="BB113" s="21">
        <f>Raw!BN114</f>
        <v>2.5927244190417298</v>
      </c>
      <c r="BC113" s="21">
        <f>Raw!BO114</f>
        <v>19.283285832513201</v>
      </c>
      <c r="BE113" s="21">
        <f>(Raw!C114)/((Raw!CC114*1000)^(1/3))</f>
        <v>126.42399985575878</v>
      </c>
      <c r="BF113" s="21">
        <f>Raw!BN114</f>
        <v>2.5927244190417298</v>
      </c>
      <c r="BG113" s="21">
        <f>Raw!BO114</f>
        <v>19.283285832513201</v>
      </c>
      <c r="BI113" s="46">
        <f>Raw!C114</f>
        <v>2626.8</v>
      </c>
      <c r="BJ113" s="46">
        <f>(Raw!C114)/(Raw!CG114)</f>
        <v>0.29621109607577811</v>
      </c>
      <c r="BK113" s="46"/>
      <c r="BM113" s="47">
        <f>Raw!CC114*1000</f>
        <v>8970</v>
      </c>
      <c r="BN113" s="47">
        <f>(Raw!C114)/(Raw!CG114)</f>
        <v>0.29621109607577811</v>
      </c>
      <c r="BO113" s="47"/>
      <c r="BQ113" s="46">
        <f>(Raw!C114)/((Raw!CC114*1000)^(1/2))</f>
        <v>27.735167056262632</v>
      </c>
      <c r="BR113" s="47">
        <f>(Raw!C114)/(Raw!CG114)</f>
        <v>0.29621109607577811</v>
      </c>
      <c r="BS113" s="47"/>
      <c r="BU113" s="49">
        <f>(Raw!C114)/((Raw!CC114*1000)^(1/3))</f>
        <v>126.42399985575878</v>
      </c>
      <c r="BV113" s="49">
        <f>(Raw!C114)/(Raw!CG114)</f>
        <v>0.29621109607577811</v>
      </c>
      <c r="BW113" s="49"/>
      <c r="BY113" s="51">
        <f>Raw!C114</f>
        <v>2626.8</v>
      </c>
      <c r="BZ113" s="51">
        <f>Raw!BS114</f>
        <v>0.35099999999999998</v>
      </c>
      <c r="CA113" s="51"/>
      <c r="CG113" s="55"/>
      <c r="CH113" s="55" t="e">
        <f t="shared" si="137"/>
        <v>#N/A</v>
      </c>
      <c r="CI113" s="55" t="e">
        <f>CI3</f>
        <v>#N/A</v>
      </c>
      <c r="CK113" s="55"/>
      <c r="CL113" s="55" t="e">
        <f t="shared" si="138"/>
        <v>#N/A</v>
      </c>
      <c r="CM113" s="55" t="e">
        <f>CM3</f>
        <v>#N/A</v>
      </c>
      <c r="CO113" s="57"/>
      <c r="CP113" s="57" t="e">
        <f t="shared" si="139"/>
        <v>#N/A</v>
      </c>
      <c r="CQ113" s="57" t="e">
        <f>CQ3</f>
        <v>#N/A</v>
      </c>
      <c r="CS113" s="57"/>
      <c r="CT113" s="57" t="e">
        <f t="shared" si="140"/>
        <v>#N/A</v>
      </c>
      <c r="CU113" s="57" t="e">
        <f>CU3</f>
        <v>#N/A</v>
      </c>
      <c r="CW113" s="57"/>
      <c r="CX113" s="57" t="e">
        <f t="shared" si="141"/>
        <v>#N/A</v>
      </c>
      <c r="CY113" s="57" t="e">
        <f>CY3</f>
        <v>#N/A</v>
      </c>
      <c r="DA113" s="57"/>
      <c r="DB113" s="57" t="e">
        <f t="shared" si="142"/>
        <v>#N/A</v>
      </c>
      <c r="DC113" s="57" t="e">
        <f>DC3</f>
        <v>#N/A</v>
      </c>
      <c r="DE113" s="57"/>
      <c r="DF113" s="57" t="e">
        <f t="shared" si="143"/>
        <v>#N/A</v>
      </c>
      <c r="DG113" s="57" t="e">
        <f>DG3</f>
        <v>#N/A</v>
      </c>
      <c r="DI113" s="59">
        <f t="shared" si="162"/>
        <v>16660</v>
      </c>
      <c r="DJ113" s="59">
        <f t="shared" si="145"/>
        <v>11.171135145090748</v>
      </c>
      <c r="DL113" s="25">
        <f t="shared" si="163"/>
        <v>16660</v>
      </c>
      <c r="DM113" s="25">
        <f t="shared" si="146"/>
        <v>12.426782466718123</v>
      </c>
      <c r="DO113" s="39">
        <f t="shared" si="147"/>
        <v>8970</v>
      </c>
      <c r="DP113" s="39">
        <f t="shared" si="148"/>
        <v>4.4643051771117168</v>
      </c>
      <c r="DQ113" s="39">
        <f t="shared" si="149"/>
        <v>3.0922926710426069E-3</v>
      </c>
      <c r="DS113" s="39">
        <f t="shared" si="150"/>
        <v>27.735167056262632</v>
      </c>
      <c r="DT113" s="39">
        <f t="shared" si="151"/>
        <v>4.4643051771117168</v>
      </c>
      <c r="DU113" s="39">
        <f t="shared" si="152"/>
        <v>3.0922926710426069E-3</v>
      </c>
      <c r="DW113" s="39">
        <f t="shared" si="153"/>
        <v>126.42399985575878</v>
      </c>
      <c r="DX113" s="39">
        <f t="shared" si="154"/>
        <v>4.4643051771117168</v>
      </c>
      <c r="DY113" s="39">
        <f t="shared" si="155"/>
        <v>3.0922926710426069E-3</v>
      </c>
      <c r="EA113" s="61">
        <f>Raw!N114</f>
        <v>4.0094094976029702</v>
      </c>
      <c r="EB113" s="61">
        <f>Raw!O114</f>
        <v>9.1680358421854194E-2</v>
      </c>
      <c r="EC113" s="61">
        <f>1/Raw!R114</f>
        <v>4.4643051771117168</v>
      </c>
      <c r="ED113" s="61">
        <f>1/(Raw!R114-Raw!S114)-1/(Raw!R114+Raw!S114)</f>
        <v>3.0922926710426069E-3</v>
      </c>
      <c r="EF113" s="62">
        <f>Raw!N114</f>
        <v>4.0094094976029702</v>
      </c>
      <c r="EG113" s="61">
        <f>Raw!O114</f>
        <v>9.1680358421854194E-2</v>
      </c>
      <c r="EH113" s="61">
        <f>1/Raw!AB114</f>
        <v>3.9384615384615387</v>
      </c>
      <c r="EI113" s="61">
        <f>1/(Raw!AB114-Raw!AC114)-1/(Raw!AB114+Raw!AC114)</f>
        <v>9.3611137071452077E-3</v>
      </c>
      <c r="EK113" s="37">
        <f>Raw!CB114</f>
        <v>1.5401</v>
      </c>
      <c r="EL113" s="72">
        <f>(Raw!C114)/(Raw!CG114)</f>
        <v>0.29621109607577811</v>
      </c>
      <c r="EN113" s="37">
        <f>Raw!BS114</f>
        <v>0.35099999999999998</v>
      </c>
      <c r="EO113" s="72">
        <f>(Raw!C114)/(Raw!CG114)</f>
        <v>0.29621109607577811</v>
      </c>
      <c r="EQ113" s="64">
        <f>(Raw!C114)/((Raw!CC114*1000)^(1/3))</f>
        <v>126.42399985575878</v>
      </c>
      <c r="ER113" s="64">
        <f>Raw!BZ114</f>
        <v>934.23860538005795</v>
      </c>
      <c r="ET113" s="64">
        <f>Raw!BN114</f>
        <v>2.5927244190417298</v>
      </c>
      <c r="EU113" s="64">
        <f>Raw!BZ114</f>
        <v>934.23860538005795</v>
      </c>
      <c r="EW113" s="66">
        <f>Raw!AI114</f>
        <v>6.6395823821170001E-4</v>
      </c>
      <c r="EX113" s="66">
        <f>Raw!BZ114</f>
        <v>934.23860538005795</v>
      </c>
      <c r="EZ113" s="73">
        <f>Raw!AI114</f>
        <v>6.6395823821170001E-4</v>
      </c>
      <c r="FA113" s="66">
        <f>Raw!F114</f>
        <v>0.25539703669594399</v>
      </c>
      <c r="FB113" s="66">
        <f>Raw!G114</f>
        <v>0.106852639027627</v>
      </c>
      <c r="FD113" s="66">
        <f>(Raw!C114)/((Raw!CC114*1000)^(1/3))</f>
        <v>126.42399985575878</v>
      </c>
      <c r="FE113" s="66">
        <f>(Raw!BZ114)*(Raw!AI114)</f>
        <v>0.62029541849749892</v>
      </c>
      <c r="FG113" s="59">
        <f>Raw!CJ114</f>
        <v>259.04325457401302</v>
      </c>
      <c r="FH113" s="59">
        <f>Raw!BR114</f>
        <v>261.26299999999998</v>
      </c>
      <c r="FJ113" s="25">
        <f>Raw!CB114</f>
        <v>1.5401</v>
      </c>
      <c r="FK113" s="25">
        <f>(Raw!BR114)-(Raw!CJ114)</f>
        <v>2.2197454259869573</v>
      </c>
      <c r="FM113" s="68" t="str">
        <f t="shared" si="164"/>
        <v xml:space="preserve"> </v>
      </c>
      <c r="FN113" s="68">
        <f>(Raw!C114)/((Raw!CC114*1000)^(1/3))</f>
        <v>126.42399985575878</v>
      </c>
      <c r="FO113" s="68">
        <f>(10^($FM$2*Raw!CB114))*(Raw!D114)</f>
        <v>0.15024797535331799</v>
      </c>
      <c r="FP113" s="68">
        <f>(10^($FM$2*Raw!CB114))*(Raw!E114)</f>
        <v>5.1968774674101006E-2</v>
      </c>
      <c r="FR113" s="68" t="str">
        <f t="shared" si="165"/>
        <v xml:space="preserve"> </v>
      </c>
      <c r="FS113" s="74">
        <f>(Raw!C114)/((Raw!CC114*1000)^(1/3))</f>
        <v>126.42399985575878</v>
      </c>
      <c r="FT113" s="68">
        <f>(10^($FR$2*Raw!CB114))*(Raw!F114)</f>
        <v>0.24840301966296549</v>
      </c>
      <c r="FU113" s="68">
        <f>(10^($FR$2*Raw!CB114))*(Raw!G114)</f>
        <v>0.10392649240100173</v>
      </c>
      <c r="FW113" s="68" t="str">
        <f t="shared" si="166"/>
        <v xml:space="preserve"> </v>
      </c>
      <c r="FX113" s="74">
        <f>(Raw!C114)/((Raw!CC114*1000)^(1/3))</f>
        <v>126.42399985575878</v>
      </c>
      <c r="FY113" s="74">
        <f>(10^($FW$2*Raw!CB114))*(Raw!BJ114)</f>
        <v>0.31778812554404534</v>
      </c>
      <c r="FZ113" s="74">
        <f>(10^($FW$2*Raw!CB114))*(Raw!BK114)</f>
        <v>0.40374222739485205</v>
      </c>
      <c r="GB113" s="68" t="str">
        <f t="shared" si="167"/>
        <v xml:space="preserve"> </v>
      </c>
      <c r="GC113" s="74">
        <f>IF(  ( (10^($FR$2*Raw!CB114))*(Raw!BM114) )/( (10^($FR$2*Raw!CB114))*(Raw!BL114))&lt;0.9,(Raw!C114)/((Raw!CC114*1000)^(1/3)) )</f>
        <v>126.42399985575878</v>
      </c>
      <c r="GD113" s="74">
        <f>IF(  ( (10^($FR$2*Raw!CB114))*(Raw!BM114) )/( (10^($FR$2*Raw!CB114))*(Raw!BL114))&lt;0.9, (10^($GB$2*Raw!CB114))*(Raw!BL114) )</f>
        <v>44.09831061463111</v>
      </c>
      <c r="GE113" s="74">
        <f>IF( ( (10^($FR$2*Raw!CB114))*(Raw!BM114) )/( (10^($FR$2*Raw!CB114))*(Raw!BL114))&lt;0.9, (10^($FR$2*Raw!CB114))*(Raw!BM114) )</f>
        <v>33.269357615986898</v>
      </c>
      <c r="GG113" s="68" t="str">
        <f t="shared" si="168"/>
        <v xml:space="preserve"> </v>
      </c>
      <c r="GH113" s="74" t="b">
        <f>IF( ( (10^($GG$2*Raw!CB114))*(Raw!BO114) )/( (10^($GG$2*Raw!CB114))*(Raw!BN114))&lt;0.5,(Raw!C114)/((Raw!CC114*1000)^(1/3)))</f>
        <v>0</v>
      </c>
      <c r="GI113" s="74" t="b">
        <f>IF( ( (10^($GG$2*Raw!CB114))*(Raw!BO114) )/( (10^($GG$2*Raw!CB114))*(Raw!BN114))&lt;0.5,(10^($GG$2*Raw!CB114))*(Raw!BN114))</f>
        <v>0</v>
      </c>
      <c r="GJ113" s="74" t="b">
        <f>IF( ( (10^($GG$2*Raw!CB114))*(Raw!BO114) )/( (10^($GG$2*Raw!CB114))*(Raw!BN114))&lt;0.5,(10^($GG$2*Raw!CB114))*(Raw!BO114))</f>
        <v>0</v>
      </c>
      <c r="GL113">
        <f>(Raw!C114)/((Raw!CC114*1000)^(1/3))</f>
        <v>126.42399985575878</v>
      </c>
      <c r="GM113" s="75">
        <f>Raw!U114</f>
        <v>0.2825927734375</v>
      </c>
      <c r="GN113" s="75">
        <f>(LOG(Raw!CC114)+5)/25</f>
        <v>0.23811169772176372</v>
      </c>
      <c r="GO113">
        <f>(Raw!C114)/((Raw!CC114*1000)^(1/3))</f>
        <v>126.42399985575878</v>
      </c>
      <c r="GP113" s="75">
        <f>Raw!W114</f>
        <v>0.286865234375</v>
      </c>
      <c r="GR113">
        <f>(Raw!C114)/((Raw!CC114*1000)^(1/3))</f>
        <v>126.42399985575878</v>
      </c>
      <c r="GS113" s="75">
        <f>Raw!AE114</f>
        <v>0.46875</v>
      </c>
      <c r="GU113">
        <f>(Raw!C114)/((Raw!CC114*1000)^(1/3))</f>
        <v>126.42399985575878</v>
      </c>
      <c r="GV113" s="75">
        <f>Raw!AG114</f>
        <v>0.5078125</v>
      </c>
      <c r="GX113">
        <f>(Raw!C114)/((Raw!CC114*1000)^(1/3))</f>
        <v>126.42399985575878</v>
      </c>
      <c r="GY113">
        <f>Raw!BQ114</f>
        <v>2</v>
      </c>
      <c r="HA113">
        <f>Raw!C114</f>
        <v>2626.8</v>
      </c>
      <c r="HB113" s="75">
        <f>Raw!U114</f>
        <v>0.2825927734375</v>
      </c>
      <c r="HC113" s="4"/>
      <c r="HD113">
        <f>Raw!C114</f>
        <v>2626.8</v>
      </c>
      <c r="HE113" s="75">
        <f>Raw!W114</f>
        <v>0.286865234375</v>
      </c>
      <c r="HG113">
        <f>Raw!C114</f>
        <v>2626.8</v>
      </c>
      <c r="HH113" s="75">
        <f>Raw!AE114</f>
        <v>0.46875</v>
      </c>
      <c r="HJ113">
        <f>Raw!C114</f>
        <v>2626.8</v>
      </c>
      <c r="HK113" s="75">
        <f>Raw!AG114</f>
        <v>0.5078125</v>
      </c>
      <c r="HM113">
        <f>Raw!C114</f>
        <v>2626.8</v>
      </c>
      <c r="HN113">
        <f>Raw!BQ114</f>
        <v>2</v>
      </c>
      <c r="HP113">
        <f>Raw!CC114*1000</f>
        <v>8970</v>
      </c>
      <c r="HQ113">
        <f>Raw!N114</f>
        <v>4.0094094976029702</v>
      </c>
      <c r="HR113">
        <f>MIN(ABS(Raw!CB114)/100,0.3)</f>
        <v>1.5401E-2</v>
      </c>
      <c r="HS113" t="str">
        <f>IF( Raw!CB114&gt;0,"@rgb(255,0,0)","@rgb(0,128,255)" )</f>
        <v>@rgb(255,0,0)</v>
      </c>
      <c r="HU113" t="str">
        <f t="shared" si="169"/>
        <v xml:space="preserve"> </v>
      </c>
      <c r="HV113">
        <f>IF(Raw!CC114&gt;7,(Raw!C114)/((Raw!CC114*1000)^(1/3)))</f>
        <v>126.42399985575878</v>
      </c>
      <c r="HW113">
        <f>IF(Raw!CC114&gt;7,(10^($FM$2*Raw!CB114))*(Raw!D114))</f>
        <v>0.15024797535331799</v>
      </c>
      <c r="HX113">
        <f>IF(Raw!CC114&gt;7,(10^($HU$2*Raw!CB114))*(Raw!E114))</f>
        <v>5.26271476331771E-2</v>
      </c>
      <c r="IA113">
        <f>IF(Raw!CC114&gt;7,(Raw!C114)/((Raw!CC114*1000)^(1/3)))</f>
        <v>126.42399985575878</v>
      </c>
      <c r="IB113">
        <f>IF(Raw!CC114&gt;7,(10^($HZ$2*Raw!CB114))*(Raw!F114))</f>
        <v>0.25154102422961905</v>
      </c>
      <c r="IC113">
        <f>IF(Raw!CC114&gt;7,(10^($HZ$2*Raw!CB114))*(Raw!G114))</f>
        <v>0.10523936616635737</v>
      </c>
      <c r="IF113">
        <f>IF(Raw!CC114&gt;7,(Raw!C114)/((Raw!CC114*1000)^(1/3)))</f>
        <v>126.42399985575878</v>
      </c>
      <c r="IG113">
        <f>IF(Raw!CC114&gt;7,(10^($IE$2*Raw!CB114))*(Raw!BJ114))</f>
        <v>0.33157979854254738</v>
      </c>
      <c r="IH113">
        <f>IF(Raw!CC114&gt;7,(10^($IE$2*Raw!CB114))*(Raw!BK114))</f>
        <v>0.4212642187102415</v>
      </c>
      <c r="IJ113" t="str">
        <f t="shared" si="170"/>
        <v xml:space="preserve"> </v>
      </c>
      <c r="IK113">
        <f>IF(Raw!CC114&gt;7,(Raw!C114)/((Raw!CC114*1000)^(1/3)))</f>
        <v>126.42399985575878</v>
      </c>
      <c r="IL113">
        <f>IF(Raw!CC114&gt;7,(10^($IJ$2*Raw!CB114))*(Raw!BL114))</f>
        <v>44.042049041153554</v>
      </c>
      <c r="IM113">
        <f>IF(Raw!CC114&gt;7,(10^($IJ$2*Raw!CB114))*(Raw!BM114))</f>
        <v>33.622802792201668</v>
      </c>
      <c r="IO113" t="str">
        <f t="shared" si="171"/>
        <v xml:space="preserve"> </v>
      </c>
      <c r="IP113">
        <f>IF(Raw!CC114&gt;7,(Raw!C114)/((Raw!CC114*1000)^(1/3)))</f>
        <v>126.42399985575878</v>
      </c>
      <c r="IQ113">
        <f>IF(Raw!CC114&gt;7,(10^($IO$2*Raw!CB114))*(Raw!BN114))</f>
        <v>2.5033684183342504</v>
      </c>
      <c r="IR113">
        <f>IF(Raw!CC114&gt;7,(10^($IO$2*Raw!CB114))*(Raw!BO114))</f>
        <v>18.61870409376851</v>
      </c>
      <c r="IT113" s="68" t="str">
        <f t="shared" si="172"/>
        <v xml:space="preserve"> </v>
      </c>
      <c r="IU113" s="68" t="b">
        <f>IF(Raw!CC114&lt;3.5,(Raw!C114)/((Raw!CC114*1000)^(1/3)))</f>
        <v>0</v>
      </c>
      <c r="IV113" s="68" t="b">
        <f>IF(Raw!CC114&lt;3.5,(10^($IT$2*Raw!CB114))*(Raw!D114))</f>
        <v>0</v>
      </c>
      <c r="IW113" s="68" t="b">
        <f>IF(Raw!CC114&lt;3.5,(10^($IT$2*Raw!CB114))*(Raw!E114))</f>
        <v>0</v>
      </c>
      <c r="IY113" s="68" t="str">
        <f t="shared" si="173"/>
        <v xml:space="preserve"> </v>
      </c>
      <c r="IZ113" s="74" t="b">
        <f>IF(Raw!CC114&lt;3.5,(Raw!C114)/((Raw!CC114*1000)^(1/3)))</f>
        <v>0</v>
      </c>
      <c r="JA113" s="68" t="b">
        <f>IF(Raw!CC114&lt;3.5,(10^($IY$2*Raw!CB114))*(Raw!F114))</f>
        <v>0</v>
      </c>
      <c r="JB113" s="68" t="b">
        <f>IF(Raw!CC114&lt;3.5,(10^($IY$2*Raw!CB114))*(Raw!G114))</f>
        <v>0</v>
      </c>
      <c r="JD113" s="68" t="str">
        <f t="shared" si="174"/>
        <v xml:space="preserve"> </v>
      </c>
      <c r="JE113" s="74" t="b">
        <f>IF(Raw!CC114&lt;3.5,(Raw!C114)/((Raw!CC114*1000)^(1/3)))</f>
        <v>0</v>
      </c>
      <c r="JF113" s="74" t="b">
        <f>IF(Raw!CC114&lt;3.5,(10^($JD$2*Raw!CB114))*(Raw!BJ114))</f>
        <v>0</v>
      </c>
      <c r="JG113" s="74" t="b">
        <f>IF(Raw!CC114&lt;3.5,(10^($JD$2*Raw!CB114))*(Raw!BK114))</f>
        <v>0</v>
      </c>
      <c r="JI113" s="68" t="str">
        <f t="shared" si="175"/>
        <v xml:space="preserve"> </v>
      </c>
      <c r="JJ113" s="74" t="b">
        <f>IF( AND( Raw!CC114&lt;3.5, ( (10^($JI$2*Raw!CB114))*(Raw!BM114) )/( (10^($JI$2*Raw!CB114))*(Raw!BL114))&lt;0.9 ),(Raw!C114)/((Raw!CC114*1000)^(1/3)) )</f>
        <v>0</v>
      </c>
      <c r="JK113" s="74" t="b">
        <f>IF( AND( Raw!CC114&lt;3.5, ( (10^($JI$2*Raw!CB114))*(Raw!BM114) )/( (10^($JI$2*Raw!CB114))*(Raw!BL114))&lt;0.9 ), (10^($JI$2*Raw!CB114))*(Raw!BL114) )</f>
        <v>0</v>
      </c>
      <c r="JL113" s="74" t="b">
        <f>IF( AND( Raw!CC114&lt;3.5, ( (10^($JI$2*Raw!CB114))*(Raw!BM114) )/( (10^($JI$2*Raw!CB114))*(Raw!BL114))&lt;0.9 ), (10^($JI$2*Raw!CB114))*(Raw!BM114) )</f>
        <v>0</v>
      </c>
      <c r="JN113" s="68" t="str">
        <f t="shared" si="176"/>
        <v xml:space="preserve"> </v>
      </c>
      <c r="JO113" s="74" t="b">
        <f>IF( AND( Raw!CC114&lt;3.5, ( (10^($JN$2*Raw!CB114))*(Raw!BO114) )/( (10^($JN$2*Raw!CB114))*(Raw!BN114))&lt;0.5 ),(Raw!C114)/((Raw!CC114*1000)^(1/3)))</f>
        <v>0</v>
      </c>
      <c r="JP113" s="74" t="b">
        <f>IF( AND( Raw!CC114&lt;3.5, ( (10^($JN$2*Raw!CB114))*(Raw!BO114) )/( (10^($JN$2*Raw!CB114))*(Raw!BN114))&lt;0.5 ),(10^($JN$2*Raw!CB114))*(Raw!BN114))</f>
        <v>0</v>
      </c>
      <c r="JQ113" s="74" t="b">
        <f>IF( AND( Raw!CC114&lt;3.5, ( (10^($JN$2*Raw!CB114))*(Raw!BO114) )/( (10^($JN$2*Raw!CB114))*(Raw!BN114))&lt;0.5 ),(10^($JN$2*Raw!CB114))*(Raw!BO114))</f>
        <v>0</v>
      </c>
      <c r="KQ113">
        <f>Raw!CC114*1000</f>
        <v>8970</v>
      </c>
      <c r="KR113">
        <f>Raw!N114</f>
        <v>4.0094094976029702</v>
      </c>
      <c r="KS113">
        <f>(1/ABS(Raw!BL114))*2</f>
        <v>4.4636794028525155E-2</v>
      </c>
      <c r="KU113">
        <f>Raw!CC114*1000</f>
        <v>8970</v>
      </c>
      <c r="KV113">
        <f>Raw!N114</f>
        <v>4.0094094976029702</v>
      </c>
      <c r="KW113">
        <f>MIN(1/ABS(Raw!BN114)/2,0.8)</f>
        <v>0.19284733708212609</v>
      </c>
      <c r="KY113">
        <f>Raw!CC114*1000</f>
        <v>8970</v>
      </c>
      <c r="KZ113">
        <f>Raw!CP114</f>
        <v>4.03036470408576</v>
      </c>
      <c r="LA113">
        <f t="shared" si="156"/>
        <v>4.0094094976029702</v>
      </c>
      <c r="PR113" s="76"/>
      <c r="QD113" s="76"/>
      <c r="QP113" s="76"/>
      <c r="RB113" s="76"/>
      <c r="RN113" s="76"/>
      <c r="RZ113" s="76"/>
      <c r="SL113" s="76"/>
      <c r="SX113" s="76"/>
      <c r="TJ113" s="76"/>
      <c r="TV113" s="76"/>
      <c r="UF113" t="b">
        <f>IF(Raw!CC114&lt;3.5,Raw!C114)</f>
        <v>0</v>
      </c>
      <c r="UK113">
        <f>IF(Raw!CC114&gt;7,Raw!C114)</f>
        <v>2626.8</v>
      </c>
      <c r="UP113">
        <f>Raw!C114</f>
        <v>2626.8</v>
      </c>
      <c r="UU113" t="str">
        <f t="shared" si="178"/>
        <v xml:space="preserve"> </v>
      </c>
      <c r="UV113" t="b">
        <f>IF(AND(Raw!BL114&lt;$UU$3,Raw!BL114&gt;$UU$4),(Raw!C114)/((Raw!CC114*1000)^(1/3)))</f>
        <v>0</v>
      </c>
      <c r="UW113" t="b">
        <f>IF(AND(Raw!BL114&lt;$UU$3,Raw!BL114&gt;$UU$4),(10^($UU$2*Raw!CB114))*(Raw!D114))</f>
        <v>0</v>
      </c>
      <c r="UX113" t="b">
        <f>IF(AND(Raw!BL114&lt;$UU$3,Raw!BL114&gt;$UU$4),(10^($FM$2*Raw!CB114))*(Raw!E114))</f>
        <v>0</v>
      </c>
      <c r="UZ113">
        <f>Raw!C114</f>
        <v>2626.8</v>
      </c>
      <c r="VA113">
        <f>((LOG10(Raw!CC115))+ABS(LOG10(MIN(Raw!CC$3:$CC312)))+0.3)/5</f>
        <v>0.49945611162512382</v>
      </c>
      <c r="VB113">
        <f>Raw!BQ114</f>
        <v>2</v>
      </c>
      <c r="VE113">
        <f>(Raw!C114)/((Raw!CC114)^(1/2))</f>
        <v>877.0629918305732</v>
      </c>
      <c r="VF113">
        <f>((LOG10(Raw!CC115))+ABS(LOG10(MIN(Raw!CC$3:$CC312)))+0.3)/5</f>
        <v>0.49945611162512382</v>
      </c>
      <c r="VG113">
        <f>Raw!BQ114</f>
        <v>2</v>
      </c>
      <c r="VK113">
        <f>(Raw!C114)/((Raw!CC114)^(1/2))</f>
        <v>877.0629918305732</v>
      </c>
      <c r="VL113">
        <f>Raw!BZ114</f>
        <v>934.23860538005795</v>
      </c>
      <c r="VM113">
        <f>MIN(Raw!BL115/150,0.6)</f>
        <v>0.16866282075107733</v>
      </c>
      <c r="VO113">
        <f>(Raw!C114)/((Raw!CC114)^(1/2))</f>
        <v>877.0629918305732</v>
      </c>
      <c r="VP113">
        <f>Raw!BZ114</f>
        <v>934.23860538005795</v>
      </c>
      <c r="VQ113">
        <f>MIN(Raw!BN115/50,0.6)</f>
        <v>0.1947343387921058</v>
      </c>
      <c r="VS113">
        <f>(Raw!C114)/((Raw!CC114)^(1/2))</f>
        <v>877.0629918305732</v>
      </c>
      <c r="VT113">
        <f>Raw!BZ114</f>
        <v>934.23860538005795</v>
      </c>
      <c r="VU113">
        <f>(LOG10(Raw!AS115)-LOG10(MIN(Raw!AS$3:AS$200)) + 0.1)/10</f>
        <v>0.17242325840847322</v>
      </c>
      <c r="VW113">
        <f>Raw!CB114</f>
        <v>1.5401</v>
      </c>
      <c r="VX113">
        <f>IF(ABS((Raw!BR114)-(Raw!CJ114))=343.0818,16.89,ABS((Raw!BR114)-(Raw!CJ114)))</f>
        <v>2.2197454259869573</v>
      </c>
      <c r="VY113">
        <f>(LOG10(Raw!C115)-LOG10(MIN(Raw!C$3:C$200)))/2</f>
        <v>0.43402581022185216</v>
      </c>
      <c r="WQ113">
        <f>Raw!BP114</f>
        <v>0.1</v>
      </c>
      <c r="WR113">
        <f>Raw!BZ114</f>
        <v>934.23860538005795</v>
      </c>
      <c r="WT113">
        <f>Raw!N114</f>
        <v>4.0094094976029702</v>
      </c>
      <c r="WU113">
        <f>Raw!CP114</f>
        <v>4.03036470408576</v>
      </c>
      <c r="WV113">
        <f t="shared" si="158"/>
        <v>2.0955206482789812E-2</v>
      </c>
      <c r="WX113">
        <f>Raw!C114</f>
        <v>2626.8</v>
      </c>
      <c r="WY113">
        <f>Raw!BP114</f>
        <v>0.1</v>
      </c>
      <c r="WZ113">
        <f>((LOG10(Raw!CC115))+ABS(LOG10(MIN(Raw!CC$3:$CC312)))+0.3)/5</f>
        <v>0.49945611162512382</v>
      </c>
      <c r="XG113">
        <f>(Raw!C114)/((Raw!CC114)^(1/2))</f>
        <v>877.0629918305732</v>
      </c>
      <c r="XH113">
        <f>Raw!BP114</f>
        <v>0.1</v>
      </c>
      <c r="XR113">
        <f>Raw!CB114</f>
        <v>1.5401</v>
      </c>
      <c r="XS113">
        <f>IF(ABS((Raw!BR114)-(Raw!CJ114))=343.0818,16.89,(Raw!BR114)-(Raw!CJ114))</f>
        <v>2.2197454259869573</v>
      </c>
      <c r="XT113">
        <f>(LOG10(Raw!C115)-LOG10(MIN(Raw!C$3:C$200)))/2</f>
        <v>0.43402581022185216</v>
      </c>
      <c r="XW113">
        <f t="shared" si="177"/>
        <v>22200</v>
      </c>
      <c r="XX113">
        <f t="shared" si="161"/>
        <v>1.1430932726618097</v>
      </c>
      <c r="YC113">
        <v>2626.8</v>
      </c>
      <c r="YD113">
        <f>Raw!CC114</f>
        <v>8.9700000000000006</v>
      </c>
      <c r="YE113">
        <f>((LOG10(Raw!CC115))+ABS(LOG10(MIN(Raw!CC$3:$CC312)))+0.3)/5</f>
        <v>0.49945611162512382</v>
      </c>
      <c r="YF113">
        <v>0.33480964779472699</v>
      </c>
      <c r="YG113">
        <v>4.0555220493173498E-2</v>
      </c>
      <c r="YH113">
        <v>6.1278933089000199E-3</v>
      </c>
      <c r="YI113">
        <v>1.0150253359058801E-3</v>
      </c>
      <c r="YJ113">
        <v>1.4806096198432701E-4</v>
      </c>
      <c r="YT113">
        <v>2626.8</v>
      </c>
      <c r="YU113">
        <v>8.9700000000000006</v>
      </c>
      <c r="YV113" s="79">
        <v>5.5504452841567002E-7</v>
      </c>
    </row>
    <row r="114" spans="1:672">
      <c r="A114" s="37">
        <f>Raw!CC115*1000</f>
        <v>3150</v>
      </c>
      <c r="B114" s="37">
        <f>Raw!N115</f>
        <v>6.7680156655542998</v>
      </c>
      <c r="C114" s="37">
        <f>Raw!O115</f>
        <v>0.50525389412477695</v>
      </c>
      <c r="E114" s="37">
        <f>(Raw!C115)/((Raw!CC115*1000)^(1/2))</f>
        <v>42.432176507629244</v>
      </c>
      <c r="F114" s="37">
        <f>Raw!N115</f>
        <v>6.7680156655542998</v>
      </c>
      <c r="G114" s="37">
        <f>Raw!O115</f>
        <v>0.50525389412477695</v>
      </c>
      <c r="I114" s="37">
        <f>(Raw!C115)/((Raw!CC115*1000)^(1/3))</f>
        <v>162.46023156169446</v>
      </c>
      <c r="J114" s="37">
        <f>Raw!N115</f>
        <v>6.7680156655542998</v>
      </c>
      <c r="K114" s="37">
        <f>Raw!O115</f>
        <v>0.50525389412477695</v>
      </c>
      <c r="M114" s="39">
        <f>Raw!CC115*1000</f>
        <v>3150</v>
      </c>
      <c r="N114" s="39">
        <f>1/(Raw!R115)</f>
        <v>5.6109589041095891</v>
      </c>
      <c r="O114" s="39">
        <f>IF(1/(Raw!R115-Raw!S115)-1/(Raw!R115+Raw!S115)&gt;0,1/(Raw!R115-Raw!S115)-1/(Raw!R115+Raw!S115),2)</f>
        <v>9.2149943962684944E-3</v>
      </c>
      <c r="Q114" s="39">
        <f>(Raw!C115)/((Raw!CC115*1000)^(1/2))</f>
        <v>42.432176507629244</v>
      </c>
      <c r="R114" s="39">
        <f>1/(Raw!R115)</f>
        <v>5.6109589041095891</v>
      </c>
      <c r="S114" s="39">
        <f>IF(1/(Raw!R115-Raw!S115)-1/(Raw!R115+Raw!S115)&gt;0,1/(Raw!R115-Raw!S115)-1/(Raw!R115+Raw!S115),2)</f>
        <v>9.2149943962684944E-3</v>
      </c>
      <c r="U114" s="39">
        <f>(Raw!C115)/((Raw!CC115*1000)^(1/3))</f>
        <v>162.46023156169446</v>
      </c>
      <c r="V114" s="39">
        <f>1/(Raw!R115)</f>
        <v>5.6109589041095891</v>
      </c>
      <c r="W114" s="39">
        <f>IF(1/(Raw!R115-Raw!S115)-1/(Raw!R115+Raw!S115)&gt;0,1/(Raw!R115-Raw!S115)-1/(Raw!R115+Raw!S115),2)</f>
        <v>9.2149943962684944E-3</v>
      </c>
      <c r="Y114" s="41">
        <f>Raw!CC115*1000</f>
        <v>3150</v>
      </c>
      <c r="Z114" s="41">
        <f>1/(Raw!AB115)</f>
        <v>6.4</v>
      </c>
      <c r="AA114" s="41">
        <f>IF(1/(Raw!AB115-Raw!AC115)-1/(Raw!AB115+Raw!AC115)&gt;0,1/(Raw!AB115-Raw!AC115)-1/(Raw!AB115+Raw!AC115),5)</f>
        <v>0.11803921751512014</v>
      </c>
      <c r="AC114" s="41">
        <f>(Raw!C115)/((Raw!CC115*1000)^(1/2))</f>
        <v>42.432176507629244</v>
      </c>
      <c r="AD114" s="41">
        <f>1/(Raw!AB115)</f>
        <v>6.4</v>
      </c>
      <c r="AE114" s="41">
        <f>IF(1/(Raw!AB115-Raw!AC115)-1/(Raw!AB115+Raw!AC115)&gt;0,1/(Raw!AB115-Raw!AC115)-1/(Raw!AB115+Raw!AC115),5)</f>
        <v>0.11803921751512014</v>
      </c>
      <c r="AG114" s="41">
        <f>(Raw!C115)/((Raw!CC115*1000)^(1/3))</f>
        <v>162.46023156169446</v>
      </c>
      <c r="AH114" s="41">
        <f>1/(Raw!AB115)</f>
        <v>6.4</v>
      </c>
      <c r="AI114" s="41">
        <f>IF(1/(Raw!AB115-Raw!AC115)-1/(Raw!AB115+Raw!AC115)&gt;0,1/(Raw!AB115-Raw!AC115)-1/(Raw!AB115+Raw!AC115),5)</f>
        <v>0.11803921751512014</v>
      </c>
      <c r="AK114" s="43">
        <f>Raw!CC115*1000</f>
        <v>3150</v>
      </c>
      <c r="AL114" s="43">
        <f>Raw!BL115</f>
        <v>25.2994231126616</v>
      </c>
      <c r="AM114" s="43">
        <f>Raw!BM115</f>
        <v>16.009645809031301</v>
      </c>
      <c r="AO114" s="43">
        <f>(Raw!C115)/((Raw!CC115*1000)^(1/2))</f>
        <v>42.432176507629244</v>
      </c>
      <c r="AP114" s="43">
        <f>Raw!BL115</f>
        <v>25.2994231126616</v>
      </c>
      <c r="AQ114" s="43">
        <f>Raw!BM115</f>
        <v>16.009645809031301</v>
      </c>
      <c r="AS114" s="43">
        <f>(Raw!C115)/((Raw!CC115*1000)^(1/3))</f>
        <v>162.46023156169446</v>
      </c>
      <c r="AT114" s="43">
        <f>Raw!BL115</f>
        <v>25.2994231126616</v>
      </c>
      <c r="AU114" s="43">
        <f>Raw!BM115</f>
        <v>16.009645809031301</v>
      </c>
      <c r="AW114" s="21">
        <f>Raw!CC115*1000</f>
        <v>3150</v>
      </c>
      <c r="AX114" s="21">
        <f>Raw!BN115</f>
        <v>9.7367169396052908</v>
      </c>
      <c r="AY114" s="21">
        <f>Raw!BO115</f>
        <v>1.5430643764829199</v>
      </c>
      <c r="BA114" s="21">
        <f>(Raw!C115)/((Raw!CC115*1000)^(1/2))</f>
        <v>42.432176507629244</v>
      </c>
      <c r="BB114" s="21">
        <f>Raw!BN115</f>
        <v>9.7367169396052908</v>
      </c>
      <c r="BC114" s="21">
        <f>Raw!BO115</f>
        <v>1.5430643764829199</v>
      </c>
      <c r="BE114" s="21">
        <f>(Raw!C115)/((Raw!CC115*1000)^(1/3))</f>
        <v>162.46023156169446</v>
      </c>
      <c r="BF114" s="21">
        <f>Raw!BN115</f>
        <v>9.7367169396052908</v>
      </c>
      <c r="BG114" s="21">
        <f>Raw!BO115</f>
        <v>1.5430643764829199</v>
      </c>
      <c r="BI114" s="46">
        <f>Raw!C115</f>
        <v>2381.5</v>
      </c>
      <c r="BJ114" s="46">
        <f>(Raw!C115)/(Raw!CG115)</f>
        <v>0.29687110446272752</v>
      </c>
      <c r="BK114" s="46"/>
      <c r="BM114" s="47">
        <f>Raw!CC115*1000</f>
        <v>3150</v>
      </c>
      <c r="BN114" s="47">
        <f>(Raw!C115)/(Raw!CG115)</f>
        <v>0.29687110446272752</v>
      </c>
      <c r="BO114" s="47"/>
      <c r="BQ114" s="46">
        <f>(Raw!C115)/((Raw!CC115*1000)^(1/2))</f>
        <v>42.432176507629244</v>
      </c>
      <c r="BR114" s="47">
        <f>(Raw!C115)/(Raw!CG115)</f>
        <v>0.29687110446272752</v>
      </c>
      <c r="BS114" s="47"/>
      <c r="BU114" s="49">
        <f>(Raw!C115)/((Raw!CC115*1000)^(1/3))</f>
        <v>162.46023156169446</v>
      </c>
      <c r="BV114" s="49">
        <f>(Raw!C115)/(Raw!CG115)</f>
        <v>0.29687110446272752</v>
      </c>
      <c r="BW114" s="49"/>
      <c r="BY114" s="51">
        <f>Raw!C115</f>
        <v>2381.5</v>
      </c>
      <c r="BZ114" s="51">
        <f>Raw!BS115</f>
        <v>0.378</v>
      </c>
      <c r="CA114" s="51"/>
      <c r="CG114" s="55"/>
      <c r="CH114" s="55" t="e">
        <f t="shared" si="137"/>
        <v>#N/A</v>
      </c>
      <c r="CI114" s="55" t="e">
        <f>CI3</f>
        <v>#N/A</v>
      </c>
      <c r="CK114" s="55"/>
      <c r="CL114" s="55" t="e">
        <f t="shared" si="138"/>
        <v>#N/A</v>
      </c>
      <c r="CM114" s="55" t="e">
        <f>CM3</f>
        <v>#N/A</v>
      </c>
      <c r="CO114" s="57"/>
      <c r="CP114" s="57" t="e">
        <f t="shared" si="139"/>
        <v>#N/A</v>
      </c>
      <c r="CQ114" s="57" t="e">
        <f>CQ3</f>
        <v>#N/A</v>
      </c>
      <c r="CS114" s="57"/>
      <c r="CT114" s="57" t="e">
        <f t="shared" si="140"/>
        <v>#N/A</v>
      </c>
      <c r="CU114" s="57" t="e">
        <f>CU3</f>
        <v>#N/A</v>
      </c>
      <c r="CW114" s="57"/>
      <c r="CX114" s="57" t="e">
        <f t="shared" si="141"/>
        <v>#N/A</v>
      </c>
      <c r="CY114" s="57" t="e">
        <f>CY3</f>
        <v>#N/A</v>
      </c>
      <c r="DA114" s="57"/>
      <c r="DB114" s="57" t="e">
        <f t="shared" si="142"/>
        <v>#N/A</v>
      </c>
      <c r="DC114" s="57" t="e">
        <f>DC3</f>
        <v>#N/A</v>
      </c>
      <c r="DE114" s="57"/>
      <c r="DF114" s="57" t="e">
        <f t="shared" si="143"/>
        <v>#N/A</v>
      </c>
      <c r="DG114" s="57" t="e">
        <f>DG3</f>
        <v>#N/A</v>
      </c>
      <c r="DI114" s="59">
        <f t="shared" si="162"/>
        <v>16810</v>
      </c>
      <c r="DJ114" s="59">
        <f t="shared" si="145"/>
        <v>11.201154555705029</v>
      </c>
      <c r="DL114" s="25">
        <f t="shared" si="163"/>
        <v>16810</v>
      </c>
      <c r="DM114" s="25">
        <f t="shared" si="146"/>
        <v>12.453716229111439</v>
      </c>
      <c r="DO114" s="39">
        <f t="shared" si="147"/>
        <v>3150</v>
      </c>
      <c r="DP114" s="39">
        <f t="shared" si="148"/>
        <v>5.6109589041095891</v>
      </c>
      <c r="DQ114" s="39">
        <f t="shared" si="149"/>
        <v>9.2149943962684944E-3</v>
      </c>
      <c r="DS114" s="39">
        <f t="shared" si="150"/>
        <v>42.432176507629244</v>
      </c>
      <c r="DT114" s="39">
        <f t="shared" si="151"/>
        <v>5.6109589041095891</v>
      </c>
      <c r="DU114" s="39">
        <f t="shared" si="152"/>
        <v>9.2149943962684944E-3</v>
      </c>
      <c r="DW114" s="39">
        <f t="shared" si="153"/>
        <v>162.46023156169446</v>
      </c>
      <c r="DX114" s="39">
        <f t="shared" si="154"/>
        <v>5.6109589041095891</v>
      </c>
      <c r="DY114" s="39">
        <f t="shared" si="155"/>
        <v>9.2149943962684944E-3</v>
      </c>
      <c r="EA114" s="61">
        <f>Raw!N115</f>
        <v>6.7680156655542998</v>
      </c>
      <c r="EB114" s="61">
        <f>Raw!O115</f>
        <v>0.50525389412477695</v>
      </c>
      <c r="EC114" s="61">
        <f>1/Raw!R115</f>
        <v>5.6109589041095891</v>
      </c>
      <c r="ED114" s="61">
        <f>1/(Raw!R115-Raw!S115)-1/(Raw!R115+Raw!S115)</f>
        <v>9.2149943962684944E-3</v>
      </c>
      <c r="EF114" s="62">
        <f>Raw!N115</f>
        <v>6.7680156655542998</v>
      </c>
      <c r="EG114" s="61">
        <f>Raw!O115</f>
        <v>0.50525389412477695</v>
      </c>
      <c r="EH114" s="61">
        <f>1/Raw!AB115</f>
        <v>6.4</v>
      </c>
      <c r="EI114" s="61">
        <f>1/(Raw!AB115-Raw!AC115)-1/(Raw!AB115+Raw!AC115)</f>
        <v>0.11803921751512014</v>
      </c>
      <c r="EK114" s="37">
        <f>Raw!CB115</f>
        <v>0.39062000000000002</v>
      </c>
      <c r="EL114" s="72">
        <f>(Raw!C115)/(Raw!CG115)</f>
        <v>0.29687110446272752</v>
      </c>
      <c r="EN114" s="37">
        <f>Raw!BS115</f>
        <v>0.378</v>
      </c>
      <c r="EO114" s="72">
        <f>(Raw!C115)/(Raw!CG115)</f>
        <v>0.29687110446272752</v>
      </c>
      <c r="EQ114" s="64">
        <f>(Raw!C115)/((Raw!CC115*1000)^(1/3))</f>
        <v>162.46023156169446</v>
      </c>
      <c r="ER114" s="64">
        <f>Raw!BZ115</f>
        <v>809.10816335678101</v>
      </c>
      <c r="ET114" s="64">
        <f>Raw!BN115</f>
        <v>9.7367169396052908</v>
      </c>
      <c r="EU114" s="64">
        <f>Raw!BZ115</f>
        <v>809.10816335678101</v>
      </c>
      <c r="EW114" s="66">
        <f>Raw!AI115</f>
        <v>7.9776828272203296E-5</v>
      </c>
      <c r="EX114" s="66">
        <f>Raw!BZ115</f>
        <v>809.10816335678101</v>
      </c>
      <c r="EZ114" s="73">
        <f>Raw!AI115</f>
        <v>7.9776828272203296E-5</v>
      </c>
      <c r="FA114" s="66">
        <f>Raw!F115</f>
        <v>7.3222880666807696E-2</v>
      </c>
      <c r="FB114" s="66">
        <f>Raw!G115</f>
        <v>1.8926769749976199E-2</v>
      </c>
      <c r="FD114" s="66">
        <f>(Raw!C115)/((Raw!CC115*1000)^(1/3))</f>
        <v>162.46023156169446</v>
      </c>
      <c r="FE114" s="66">
        <f>(Raw!BZ115)*(Raw!AI115)</f>
        <v>6.454808300175173E-2</v>
      </c>
      <c r="FG114" s="59">
        <f>Raw!CJ115</f>
        <v>179.47039971042199</v>
      </c>
      <c r="FH114" s="59">
        <f>Raw!BR115</f>
        <v>185.39400000000001</v>
      </c>
      <c r="FJ114" s="25">
        <f>Raw!CB115</f>
        <v>0.39062000000000002</v>
      </c>
      <c r="FK114" s="25">
        <f>(Raw!BR115)-(Raw!CJ115)</f>
        <v>5.9236002895780189</v>
      </c>
      <c r="FM114" s="68" t="str">
        <f t="shared" si="164"/>
        <v xml:space="preserve"> </v>
      </c>
      <c r="FN114" s="68">
        <f>(Raw!C115)/((Raw!CC115*1000)^(1/3))</f>
        <v>162.46023156169446</v>
      </c>
      <c r="FO114" s="68">
        <f>(10^($FM$2*Raw!CB115))*(Raw!D115)</f>
        <v>5.3363971370800421E-2</v>
      </c>
      <c r="FP114" s="68">
        <f>(10^($FM$2*Raw!CB115))*(Raw!E115)</f>
        <v>9.3972259038267499E-3</v>
      </c>
      <c r="FR114" s="68" t="str">
        <f t="shared" si="165"/>
        <v xml:space="preserve"> </v>
      </c>
      <c r="FS114" s="74">
        <f>(Raw!C115)/((Raw!CC115*1000)^(1/3))</f>
        <v>162.46023156169446</v>
      </c>
      <c r="FT114" s="68">
        <f>(10^($FR$2*Raw!CB115))*(Raw!F115)</f>
        <v>7.2709014106381559E-2</v>
      </c>
      <c r="FU114" s="68">
        <f>(10^($FR$2*Raw!CB115))*(Raw!G115)</f>
        <v>1.8793944682417685E-2</v>
      </c>
      <c r="FW114" s="68" t="str">
        <f t="shared" si="166"/>
        <v xml:space="preserve"> </v>
      </c>
      <c r="FX114" s="74">
        <f>(Raw!C115)/((Raw!CC115*1000)^(1/3))</f>
        <v>162.46023156169446</v>
      </c>
      <c r="FY114" s="74">
        <f>(10^($FW$2*Raw!CB115))*(Raw!BJ115)</f>
        <v>9.4077428991069786E-2</v>
      </c>
      <c r="FZ114" s="74">
        <f>(10^($FW$2*Raw!CB115))*(Raw!BK115)</f>
        <v>0.14759765642520117</v>
      </c>
      <c r="GB114" s="68" t="str">
        <f t="shared" si="167"/>
        <v xml:space="preserve"> </v>
      </c>
      <c r="GC114" s="74">
        <f>IF(  ( (10^($FR$2*Raw!CB115))*(Raw!BM115) )/( (10^($FR$2*Raw!CB115))*(Raw!BL115))&lt;0.9,(Raw!C115)/((Raw!CC115*1000)^(1/3)) )</f>
        <v>162.46023156169446</v>
      </c>
      <c r="GD114" s="74">
        <f>IF(  ( (10^($FR$2*Raw!CB115))*(Raw!BM115) )/( (10^($FR$2*Raw!CB115))*(Raw!BL115))&lt;0.9, (10^($GB$2*Raw!CB115))*(Raw!BL115) )</f>
        <v>25.197458264478101</v>
      </c>
      <c r="GE114" s="74">
        <f>IF( ( (10^($FR$2*Raw!CB115))*(Raw!BM115) )/( (10^($FR$2*Raw!CB115))*(Raw!BL115))&lt;0.9, (10^($FR$2*Raw!CB115))*(Raw!BM115) )</f>
        <v>15.89729265451717</v>
      </c>
      <c r="GG114" s="68" t="str">
        <f t="shared" si="168"/>
        <v xml:space="preserve"> </v>
      </c>
      <c r="GH114" s="74">
        <f>IF( ( (10^($GG$2*Raw!CB115))*(Raw!BO115) )/( (10^($GG$2*Raw!CB115))*(Raw!BN115))&lt;0.5,(Raw!C115)/((Raw!CC115*1000)^(1/3)))</f>
        <v>162.46023156169446</v>
      </c>
      <c r="GI114" s="74">
        <f>IF( ( (10^($GG$2*Raw!CB115))*(Raw!BO115) )/( (10^($GG$2*Raw!CB115))*(Raw!BN115))&lt;0.5,(10^($GG$2*Raw!CB115))*(Raw!BN115))</f>
        <v>9.6751715368464559</v>
      </c>
      <c r="GJ114" s="74">
        <f>IF( ( (10^($GG$2*Raw!CB115))*(Raw!BO115) )/( (10^($GG$2*Raw!CB115))*(Raw!BN115))&lt;0.5,(10^($GG$2*Raw!CB115))*(Raw!BO115))</f>
        <v>1.5333107275761559</v>
      </c>
      <c r="GL114">
        <f>(Raw!C115)/((Raw!CC115*1000)^(1/3))</f>
        <v>162.46023156169446</v>
      </c>
      <c r="GM114" s="75">
        <f>Raw!U115</f>
        <v>0.23681640625</v>
      </c>
      <c r="GN114" s="75">
        <f>(LOG(Raw!CC115)+5)/25</f>
        <v>0.21993242215158404</v>
      </c>
      <c r="GO114">
        <f>(Raw!C115)/((Raw!CC115*1000)^(1/3))</f>
        <v>162.46023156169446</v>
      </c>
      <c r="GP114" s="75">
        <f>Raw!W115</f>
        <v>0.255126953125</v>
      </c>
      <c r="GR114">
        <f>(Raw!C115)/((Raw!CC115*1000)^(1/3))</f>
        <v>162.46023156169446</v>
      </c>
      <c r="GS114" s="75">
        <f>Raw!AE115</f>
        <v>0.185546875</v>
      </c>
      <c r="GU114">
        <f>(Raw!C115)/((Raw!CC115*1000)^(1/3))</f>
        <v>162.46023156169446</v>
      </c>
      <c r="GV114" s="75">
        <f>Raw!AG115</f>
        <v>0.41015625</v>
      </c>
      <c r="GX114">
        <f>(Raw!C115)/((Raw!CC115*1000)^(1/3))</f>
        <v>162.46023156169446</v>
      </c>
      <c r="GY114">
        <f>Raw!BQ115</f>
        <v>2.5</v>
      </c>
      <c r="HA114">
        <f>Raw!C115</f>
        <v>2381.5</v>
      </c>
      <c r="HB114" s="75">
        <f>Raw!U115</f>
        <v>0.23681640625</v>
      </c>
      <c r="HC114" s="4"/>
      <c r="HD114">
        <f>Raw!C115</f>
        <v>2381.5</v>
      </c>
      <c r="HE114" s="75">
        <f>Raw!W115</f>
        <v>0.255126953125</v>
      </c>
      <c r="HG114">
        <f>Raw!C115</f>
        <v>2381.5</v>
      </c>
      <c r="HH114" s="75">
        <f>Raw!AE115</f>
        <v>0.185546875</v>
      </c>
      <c r="HJ114">
        <f>Raw!C115</f>
        <v>2381.5</v>
      </c>
      <c r="HK114" s="75">
        <f>Raw!AG115</f>
        <v>0.41015625</v>
      </c>
      <c r="HM114">
        <f>Raw!C115</f>
        <v>2381.5</v>
      </c>
      <c r="HN114">
        <f>Raw!BQ115</f>
        <v>2.5</v>
      </c>
      <c r="HP114">
        <f>Raw!CC115*1000</f>
        <v>3150</v>
      </c>
      <c r="HQ114">
        <f>Raw!N115</f>
        <v>6.7680156655542998</v>
      </c>
      <c r="HR114">
        <f>MIN(ABS(Raw!CB115)/100,0.3)</f>
        <v>3.9062000000000003E-3</v>
      </c>
      <c r="HS114" t="str">
        <f>IF( Raw!CB115&gt;0,"@rgb(255,0,0)","@rgb(0,128,255)" )</f>
        <v>@rgb(255,0,0)</v>
      </c>
      <c r="HU114" t="str">
        <f t="shared" si="169"/>
        <v xml:space="preserve"> </v>
      </c>
      <c r="HV114" t="b">
        <f>IF(Raw!CC115&gt;7,(Raw!C115)/((Raw!CC115*1000)^(1/3)))</f>
        <v>0</v>
      </c>
      <c r="HW114" t="b">
        <f>IF(Raw!CC115&gt;7,(10^($FM$2*Raw!CB115))*(Raw!D115))</f>
        <v>0</v>
      </c>
      <c r="HX114" t="b">
        <f>IF(Raw!CC115&gt;7,(10^($HU$2*Raw!CB115))*(Raw!E115))</f>
        <v>0</v>
      </c>
      <c r="IA114" t="b">
        <f>IF(Raw!CC115&gt;7,(Raw!C115)/((Raw!CC115*1000)^(1/3)))</f>
        <v>0</v>
      </c>
      <c r="IB114" t="b">
        <f>IF(Raw!CC115&gt;7,(10^($HZ$2*Raw!CB115))*(Raw!F115))</f>
        <v>0</v>
      </c>
      <c r="IC114" t="b">
        <f>IF(Raw!CC115&gt;7,(10^($HZ$2*Raw!CB115))*(Raw!G115))</f>
        <v>0</v>
      </c>
      <c r="IF114" t="b">
        <f>IF(Raw!CC115&gt;7,(Raw!C115)/((Raw!CC115*1000)^(1/3)))</f>
        <v>0</v>
      </c>
      <c r="IG114" t="b">
        <f>IF(Raw!CC115&gt;7,(10^($IE$2*Raw!CB115))*(Raw!BJ115))</f>
        <v>0</v>
      </c>
      <c r="IH114" t="b">
        <f>IF(Raw!CC115&gt;7,(10^($IE$2*Raw!CB115))*(Raw!BK115))</f>
        <v>0</v>
      </c>
      <c r="IJ114" t="str">
        <f t="shared" si="170"/>
        <v xml:space="preserve"> </v>
      </c>
      <c r="IK114" t="b">
        <f>IF(Raw!CC115&gt;7,(Raw!C115)/((Raw!CC115*1000)^(1/3)))</f>
        <v>0</v>
      </c>
      <c r="IL114" t="b">
        <f>IF(Raw!CC115&gt;7,(10^($IJ$2*Raw!CB115))*(Raw!BL115))</f>
        <v>0</v>
      </c>
      <c r="IM114" t="b">
        <f>IF(Raw!CC115&gt;7,(10^($IJ$2*Raw!CB115))*(Raw!BM115))</f>
        <v>0</v>
      </c>
      <c r="IO114" t="str">
        <f t="shared" si="171"/>
        <v xml:space="preserve"> </v>
      </c>
      <c r="IP114" t="b">
        <f>IF(Raw!CC115&gt;7,(Raw!C115)/((Raw!CC115*1000)^(1/3)))</f>
        <v>0</v>
      </c>
      <c r="IQ114" t="b">
        <f>IF(Raw!CC115&gt;7,(10^($IO$2*Raw!CB115))*(Raw!BN115))</f>
        <v>0</v>
      </c>
      <c r="IR114" t="b">
        <f>IF(Raw!CC115&gt;7,(10^($IO$2*Raw!CB115))*(Raw!BO115))</f>
        <v>0</v>
      </c>
      <c r="IT114" s="68" t="str">
        <f t="shared" si="172"/>
        <v xml:space="preserve"> </v>
      </c>
      <c r="IU114" s="68">
        <f>IF(Raw!CC115&lt;3.5,(Raw!C115)/((Raw!CC115*1000)^(1/3)))</f>
        <v>162.46023156169446</v>
      </c>
      <c r="IV114" s="68">
        <f>IF(Raw!CC115&lt;3.5,(10^($IT$2*Raw!CB115))*(Raw!D115))</f>
        <v>5.3375011929852501E-2</v>
      </c>
      <c r="IW114" s="68">
        <f>IF(Raw!CC115&lt;3.5,(10^($IT$2*Raw!CB115))*(Raw!E115))</f>
        <v>9.3991701112170895E-3</v>
      </c>
      <c r="IY114" s="68" t="str">
        <f t="shared" si="173"/>
        <v xml:space="preserve"> </v>
      </c>
      <c r="IZ114" s="74">
        <f>IF(Raw!CC115&lt;3.5,(Raw!C115)/((Raw!CC115*1000)^(1/3)))</f>
        <v>162.46023156169446</v>
      </c>
      <c r="JA114" s="68">
        <f>IF(Raw!CC115&lt;3.5,(10^($IY$2*Raw!CB115))*(Raw!F115))</f>
        <v>7.2727327597390215E-2</v>
      </c>
      <c r="JB114" s="68">
        <f>IF(Raw!CC115&lt;3.5,(10^($IY$2*Raw!CB115))*(Raw!G115))</f>
        <v>1.8798678383475095E-2</v>
      </c>
      <c r="JD114" s="68" t="str">
        <f t="shared" si="174"/>
        <v xml:space="preserve"> </v>
      </c>
      <c r="JE114" s="74">
        <f>IF(Raw!CC115&lt;3.5,(Raw!C115)/((Raw!CC115*1000)^(1/3)))</f>
        <v>162.46023156169446</v>
      </c>
      <c r="JF114" s="74">
        <f>IF(Raw!CC115&lt;3.5,(10^($JD$2*Raw!CB115))*(Raw!BJ115))</f>
        <v>9.4014833535735115E-2</v>
      </c>
      <c r="JG114" s="74">
        <f>IF(Raw!CC115&lt;3.5,(10^($JD$2*Raw!CB115))*(Raw!BK115))</f>
        <v>0.147499450696055</v>
      </c>
      <c r="JI114" s="68" t="str">
        <f t="shared" si="175"/>
        <v xml:space="preserve"> </v>
      </c>
      <c r="JJ114" s="74">
        <f>IF( AND( Raw!CC115&lt;3.5, ( (10^($JI$2*Raw!CB115))*(Raw!BM115) )/( (10^($JI$2*Raw!CB115))*(Raw!BL115))&lt;0.9 ),(Raw!C115)/((Raw!CC115*1000)^(1/3)) )</f>
        <v>162.46023156169446</v>
      </c>
      <c r="JK114" s="74">
        <f>IF( AND( Raw!CC115&lt;3.5, ( (10^($JI$2*Raw!CB115))*(Raw!BM115) )/( (10^($JI$2*Raw!CB115))*(Raw!BL115))&lt;0.9 ), (10^($JI$2*Raw!CB115))*(Raw!BL115) )</f>
        <v>25.251909403511178</v>
      </c>
      <c r="JL114" s="74">
        <f>IF( AND( Raw!CC115&lt;3.5, ( (10^($JI$2*Raw!CB115))*(Raw!BM115) )/( (10^($JI$2*Raw!CB115))*(Raw!BL115))&lt;0.9 ), (10^($JI$2*Raw!CB115))*(Raw!BM115) )</f>
        <v>15.979578812990159</v>
      </c>
      <c r="JN114" s="68" t="str">
        <f t="shared" si="176"/>
        <v xml:space="preserve"> </v>
      </c>
      <c r="JO114" s="74">
        <f>IF( AND( Raw!CC115&lt;3.5, ( (10^($JN$2*Raw!CB115))*(Raw!BO115) )/( (10^($JN$2*Raw!CB115))*(Raw!BN115))&lt;0.5 ),(Raw!C115)/((Raw!CC115*1000)^(1/3)))</f>
        <v>162.46023156169446</v>
      </c>
      <c r="JP114" s="74">
        <f>IF( AND( Raw!CC115&lt;3.5, ( (10^($JN$2*Raw!CB115))*(Raw!BO115) )/( (10^($JN$2*Raw!CB115))*(Raw!BN115))&lt;0.5 ),(10^($JN$2*Raw!CB115))*(Raw!BN115))</f>
        <v>9.7292758654636664</v>
      </c>
      <c r="JQ114" s="74">
        <f>IF( AND( Raw!CC115&lt;3.5, ( (10^($JN$2*Raw!CB115))*(Raw!BO115) )/( (10^($JN$2*Raw!CB115))*(Raw!BN115))&lt;0.5 ),(10^($JN$2*Raw!CB115))*(Raw!BO115))</f>
        <v>1.5418851230957744</v>
      </c>
      <c r="KQ114">
        <f>Raw!CC115*1000</f>
        <v>3150</v>
      </c>
      <c r="KR114">
        <f>Raw!N115</f>
        <v>6.7680156655542998</v>
      </c>
      <c r="KS114">
        <f>(1/ABS(Raw!BL115))*2</f>
        <v>7.9053185959764447E-2</v>
      </c>
      <c r="KU114">
        <f>Raw!CC115*1000</f>
        <v>3150</v>
      </c>
      <c r="KV114">
        <f>Raw!N115</f>
        <v>6.7680156655542998</v>
      </c>
      <c r="KW114">
        <f>MIN(1/ABS(Raw!BN115)/2,0.8)</f>
        <v>5.1352011473825294E-2</v>
      </c>
      <c r="KY114">
        <f>Raw!CC115*1000</f>
        <v>3150</v>
      </c>
      <c r="KZ114">
        <f>Raw!CP115</f>
        <v>6.7769326851148604</v>
      </c>
      <c r="LA114">
        <f t="shared" si="156"/>
        <v>6.7680156655542998</v>
      </c>
      <c r="PR114" s="76"/>
      <c r="QD114" s="76"/>
      <c r="QP114" s="76"/>
      <c r="RB114" s="76"/>
      <c r="RN114" s="76"/>
      <c r="RZ114" s="76"/>
      <c r="SL114" s="76"/>
      <c r="SX114" s="76"/>
      <c r="TJ114" s="76"/>
      <c r="TV114" s="76"/>
      <c r="UF114">
        <f>IF(Raw!CC115&lt;3.5,Raw!C115)</f>
        <v>2381.5</v>
      </c>
      <c r="UK114" t="b">
        <f>IF(Raw!CC115&gt;7,Raw!C115)</f>
        <v>0</v>
      </c>
      <c r="UP114">
        <f>Raw!C115</f>
        <v>2381.5</v>
      </c>
      <c r="UU114" t="str">
        <f t="shared" si="178"/>
        <v xml:space="preserve"> </v>
      </c>
      <c r="UV114">
        <f>IF(AND(Raw!BL115&lt;$UU$3,Raw!BL115&gt;$UU$4),(Raw!C115)/((Raw!CC115*1000)^(1/3)))</f>
        <v>162.46023156169446</v>
      </c>
      <c r="UW114">
        <f>IF(AND(Raw!BL115&lt;$UU$3,Raw!BL115&gt;$UU$4),(10^($UU$2*Raw!CB115))*(Raw!D115))</f>
        <v>5.3363971370800421E-2</v>
      </c>
      <c r="UX114">
        <f>IF(AND(Raw!BL115&lt;$UU$3,Raw!BL115&gt;$UU$4),(10^($FM$2*Raw!CB115))*(Raw!E115))</f>
        <v>9.3972259038267499E-3</v>
      </c>
      <c r="UZ114">
        <f>Raw!C115</f>
        <v>2381.5</v>
      </c>
      <c r="VA114">
        <f>((LOG10(Raw!CC116))+ABS(LOG10(MIN(Raw!CC$3:$CC313)))+0.3)/5</f>
        <v>0.31343434568060274</v>
      </c>
      <c r="VB114">
        <f>Raw!BQ115</f>
        <v>2.5</v>
      </c>
      <c r="VE114">
        <f>(Raw!C115)/((Raw!CC115)^(1/2))</f>
        <v>1341.8232384239748</v>
      </c>
      <c r="VF114">
        <f>((LOG10(Raw!CC116))+ABS(LOG10(MIN(Raw!CC$3:$CC313)))+0.3)/5</f>
        <v>0.31343434568060274</v>
      </c>
      <c r="VG114">
        <f>Raw!BQ115</f>
        <v>2.5</v>
      </c>
      <c r="VK114">
        <f>(Raw!C115)/((Raw!CC115)^(1/2))</f>
        <v>1341.8232384239748</v>
      </c>
      <c r="VL114">
        <f>Raw!BZ115</f>
        <v>809.10816335678101</v>
      </c>
      <c r="VM114">
        <f>MIN(Raw!BL116/150,0.6)</f>
        <v>6.0679274492531063E-2</v>
      </c>
      <c r="VO114">
        <f>(Raw!C115)/((Raw!CC115)^(1/2))</f>
        <v>1341.8232384239748</v>
      </c>
      <c r="VP114">
        <f>Raw!BZ115</f>
        <v>809.10816335678101</v>
      </c>
      <c r="VQ114">
        <f>MIN(Raw!BN116/50,0.6)</f>
        <v>3.15698837853026E-3</v>
      </c>
      <c r="VS114">
        <f>(Raw!C115)/((Raw!CC115)^(1/2))</f>
        <v>1341.8232384239748</v>
      </c>
      <c r="VT114">
        <f>Raw!BZ115</f>
        <v>809.10816335678101</v>
      </c>
      <c r="VU114">
        <f>(LOG10(Raw!AS116)-LOG10(MIN(Raw!AS$3:AS$200)) + 0.1)/10</f>
        <v>0.4495385730044707</v>
      </c>
      <c r="VW114">
        <f>Raw!CB115</f>
        <v>0.39062000000000002</v>
      </c>
      <c r="VX114">
        <f>IF(ABS((Raw!BR115)-(Raw!CJ115))=343.0818,16.89,ABS((Raw!BR115)-(Raw!CJ115)))</f>
        <v>5.9236002895780189</v>
      </c>
      <c r="VY114">
        <f>(LOG10(Raw!C116)-LOG10(MIN(Raw!C$3:C$200)))/2</f>
        <v>0.55883742629148103</v>
      </c>
      <c r="WQ114">
        <f>Raw!BP115</f>
        <v>0.04</v>
      </c>
      <c r="WR114">
        <f>Raw!BZ115</f>
        <v>809.10816335678101</v>
      </c>
      <c r="WT114">
        <f>Raw!N115</f>
        <v>6.7680156655542998</v>
      </c>
      <c r="WU114">
        <f>Raw!CP115</f>
        <v>6.7769326851148604</v>
      </c>
      <c r="WV114">
        <f t="shared" si="158"/>
        <v>8.9170195605605684E-3</v>
      </c>
      <c r="WX114">
        <f>Raw!C115</f>
        <v>2381.5</v>
      </c>
      <c r="WY114">
        <f>Raw!BP115</f>
        <v>0.04</v>
      </c>
      <c r="WZ114">
        <f>((LOG10(Raw!CC116))+ABS(LOG10(MIN(Raw!CC$3:$CC313)))+0.3)/5</f>
        <v>0.31343434568060274</v>
      </c>
      <c r="XG114">
        <f>(Raw!C115)/((Raw!CC115)^(1/2))</f>
        <v>1341.8232384239748</v>
      </c>
      <c r="XH114">
        <f>Raw!BP115</f>
        <v>0.04</v>
      </c>
      <c r="XR114">
        <f>Raw!CB115</f>
        <v>0.39062000000000002</v>
      </c>
      <c r="XS114">
        <f>IF(ABS((Raw!BR115)-(Raw!CJ115))=343.0818,16.89,(Raw!BR115)-(Raw!CJ115))</f>
        <v>5.9236002895780189</v>
      </c>
      <c r="XT114">
        <f>(LOG10(Raw!C116)-LOG10(MIN(Raw!C$3:C$200)))/2</f>
        <v>0.55883742629148103</v>
      </c>
      <c r="XW114">
        <f t="shared" si="177"/>
        <v>22400</v>
      </c>
      <c r="XX114">
        <f t="shared" si="161"/>
        <v>1.1407005476238519</v>
      </c>
      <c r="YC114">
        <v>2381.5</v>
      </c>
      <c r="YD114">
        <f>Raw!CC115</f>
        <v>3.15</v>
      </c>
      <c r="YE114">
        <f>((LOG10(Raw!CC116))+ABS(LOG10(MIN(Raw!CC$3:$CC313)))+0.3)/5</f>
        <v>0.31343434568060274</v>
      </c>
      <c r="YF114">
        <v>0.106734198902407</v>
      </c>
      <c r="YG114">
        <v>1.55143521072126E-2</v>
      </c>
      <c r="YH114">
        <v>2.7349214774127998E-3</v>
      </c>
      <c r="YI114">
        <v>5.1772900479849198E-4</v>
      </c>
      <c r="YJ114" s="10" t="s">
        <v>842</v>
      </c>
      <c r="YT114">
        <v>2381.5</v>
      </c>
      <c r="YU114">
        <v>3.15</v>
      </c>
      <c r="YV114" s="79">
        <v>1.4592642953977E-8</v>
      </c>
    </row>
    <row r="115" spans="1:672">
      <c r="A115" s="37">
        <f>Raw!CC116*1000</f>
        <v>370</v>
      </c>
      <c r="B115" s="37">
        <f>Raw!N116</f>
        <v>3.51370608579749</v>
      </c>
      <c r="C115" s="37">
        <f>Raw!O116</f>
        <v>0.44728727238511101</v>
      </c>
      <c r="E115" s="37">
        <f>(Raw!C116)/((Raw!CC116*1000)^(1/2))</f>
        <v>219.9748123787837</v>
      </c>
      <c r="F115" s="37">
        <f>Raw!N116</f>
        <v>3.51370608579749</v>
      </c>
      <c r="G115" s="37">
        <f>Raw!O116</f>
        <v>0.44728727238511101</v>
      </c>
      <c r="I115" s="37">
        <f>(Raw!C116)/((Raw!CC116*1000)^(1/3))</f>
        <v>589.39517553324322</v>
      </c>
      <c r="J115" s="37">
        <f>Raw!N116</f>
        <v>3.51370608579749</v>
      </c>
      <c r="K115" s="37">
        <f>Raw!O116</f>
        <v>0.44728727238511101</v>
      </c>
      <c r="M115" s="39">
        <f>Raw!CC116*1000</f>
        <v>370</v>
      </c>
      <c r="N115" s="39">
        <f>1/(Raw!R116)</f>
        <v>3.103030303030303</v>
      </c>
      <c r="O115" s="39">
        <f>IF(1/(Raw!R116-Raw!S116)-1/(Raw!R116+Raw!S116)&gt;0,1/(Raw!R116-Raw!S116)-1/(Raw!R116+Raw!S116),2)</f>
        <v>6.7303477203695561E-2</v>
      </c>
      <c r="Q115" s="39">
        <f>(Raw!C116)/((Raw!CC116*1000)^(1/2))</f>
        <v>219.9748123787837</v>
      </c>
      <c r="R115" s="39">
        <f>1/(Raw!R116)</f>
        <v>3.103030303030303</v>
      </c>
      <c r="S115" s="39">
        <f>IF(1/(Raw!R116-Raw!S116)-1/(Raw!R116+Raw!S116)&gt;0,1/(Raw!R116-Raw!S116)-1/(Raw!R116+Raw!S116),2)</f>
        <v>6.7303477203695561E-2</v>
      </c>
      <c r="U115" s="39">
        <f>(Raw!C116)/((Raw!CC116*1000)^(1/3))</f>
        <v>589.39517553324322</v>
      </c>
      <c r="V115" s="39">
        <f>1/(Raw!R116)</f>
        <v>3.103030303030303</v>
      </c>
      <c r="W115" s="39">
        <f>IF(1/(Raw!R116-Raw!S116)-1/(Raw!R116+Raw!S116)&gt;0,1/(Raw!R116-Raw!S116)-1/(Raw!R116+Raw!S116),2)</f>
        <v>6.7303477203695561E-2</v>
      </c>
      <c r="Y115" s="41">
        <f>Raw!CC116*1000</f>
        <v>370</v>
      </c>
      <c r="Z115" s="41">
        <f>1/(Raw!AB116)</f>
        <v>3.3032258064516129</v>
      </c>
      <c r="AA115" s="41">
        <f>IF(1/(Raw!AB116-Raw!AC116)-1/(Raw!AB116+Raw!AC116)&gt;0,1/(Raw!AB116-Raw!AC116)-1/(Raw!AB116+Raw!AC116),5)</f>
        <v>1.3694665753848776</v>
      </c>
      <c r="AC115" s="41">
        <f>(Raw!C116)/((Raw!CC116*1000)^(1/2))</f>
        <v>219.9748123787837</v>
      </c>
      <c r="AD115" s="41">
        <f>1/(Raw!AB116)</f>
        <v>3.3032258064516129</v>
      </c>
      <c r="AE115" s="41">
        <f>IF(1/(Raw!AB116-Raw!AC116)-1/(Raw!AB116+Raw!AC116)&gt;0,1/(Raw!AB116-Raw!AC116)-1/(Raw!AB116+Raw!AC116),5)</f>
        <v>1.3694665753848776</v>
      </c>
      <c r="AG115" s="41">
        <f>(Raw!C116)/((Raw!CC116*1000)^(1/3))</f>
        <v>589.39517553324322</v>
      </c>
      <c r="AH115" s="41">
        <f>1/(Raw!AB116)</f>
        <v>3.3032258064516129</v>
      </c>
      <c r="AI115" s="41">
        <f>IF(1/(Raw!AB116-Raw!AC116)-1/(Raw!AB116+Raw!AC116)&gt;0,1/(Raw!AB116-Raw!AC116)-1/(Raw!AB116+Raw!AC116),5)</f>
        <v>1.3694665753848776</v>
      </c>
      <c r="AK115" s="43">
        <f>Raw!CC116*1000</f>
        <v>370</v>
      </c>
      <c r="AL115" s="43">
        <f>Raw!BL116</f>
        <v>9.1018911738796593</v>
      </c>
      <c r="AM115" s="43">
        <f>Raw!BM116</f>
        <v>7.4622276131849299</v>
      </c>
      <c r="AO115" s="43">
        <f>(Raw!C116)/((Raw!CC116*1000)^(1/2))</f>
        <v>219.9748123787837</v>
      </c>
      <c r="AP115" s="43">
        <f>Raw!BL116</f>
        <v>9.1018911738796593</v>
      </c>
      <c r="AQ115" s="43">
        <f>Raw!BM116</f>
        <v>7.4622276131849299</v>
      </c>
      <c r="AS115" s="43">
        <f>(Raw!C116)/((Raw!CC116*1000)^(1/3))</f>
        <v>589.39517553324322</v>
      </c>
      <c r="AT115" s="43">
        <f>Raw!BL116</f>
        <v>9.1018911738796593</v>
      </c>
      <c r="AU115" s="43">
        <f>Raw!BM116</f>
        <v>7.4622276131849299</v>
      </c>
      <c r="AW115" s="21">
        <f>Raw!CC116*1000</f>
        <v>370</v>
      </c>
      <c r="AX115" s="21">
        <f>Raw!BN116</f>
        <v>0.157849418926513</v>
      </c>
      <c r="AY115" s="21">
        <f>Raw!BO116</f>
        <v>0.60918126821788599</v>
      </c>
      <c r="BA115" s="21">
        <f>(Raw!C116)/((Raw!CC116*1000)^(1/2))</f>
        <v>219.9748123787837</v>
      </c>
      <c r="BB115" s="21">
        <f>Raw!BN116</f>
        <v>0.157849418926513</v>
      </c>
      <c r="BC115" s="21">
        <f>Raw!BO116</f>
        <v>0.60918126821788599</v>
      </c>
      <c r="BE115" s="21">
        <f>(Raw!C116)/((Raw!CC116*1000)^(1/3))</f>
        <v>589.39517553324322</v>
      </c>
      <c r="BF115" s="21">
        <f>Raw!BN116</f>
        <v>0.157849418926513</v>
      </c>
      <c r="BG115" s="21">
        <f>Raw!BO116</f>
        <v>0.60918126821788599</v>
      </c>
      <c r="BI115" s="46">
        <f>Raw!C116</f>
        <v>4231.3</v>
      </c>
      <c r="BJ115" s="46">
        <f>(Raw!C116)/(Raw!CG116)</f>
        <v>0.29827294515719727</v>
      </c>
      <c r="BK115" s="46"/>
      <c r="BM115" s="47">
        <f>Raw!CC116*1000</f>
        <v>370</v>
      </c>
      <c r="BN115" s="47">
        <f>(Raw!C116)/(Raw!CG116)</f>
        <v>0.29827294515719727</v>
      </c>
      <c r="BO115" s="47"/>
      <c r="BQ115" s="46">
        <f>(Raw!C116)/((Raw!CC116*1000)^(1/2))</f>
        <v>219.9748123787837</v>
      </c>
      <c r="BR115" s="47">
        <f>(Raw!C116)/(Raw!CG116)</f>
        <v>0.29827294515719727</v>
      </c>
      <c r="BS115" s="47"/>
      <c r="BU115" s="49">
        <f>(Raw!C116)/((Raw!CC116*1000)^(1/3))</f>
        <v>589.39517553324322</v>
      </c>
      <c r="BV115" s="49">
        <f>(Raw!C116)/(Raw!CG116)</f>
        <v>0.29827294515719727</v>
      </c>
      <c r="BW115" s="49"/>
      <c r="BY115" s="51">
        <f>Raw!C116</f>
        <v>4231.3</v>
      </c>
      <c r="BZ115" s="51">
        <f>Raw!BS116</f>
        <v>0.35799999999999998</v>
      </c>
      <c r="CA115" s="51"/>
      <c r="CG115" s="55"/>
      <c r="CH115" s="55" t="e">
        <f t="shared" si="137"/>
        <v>#N/A</v>
      </c>
      <c r="CI115" s="55" t="e">
        <f>CI3</f>
        <v>#N/A</v>
      </c>
      <c r="CK115" s="55"/>
      <c r="CL115" s="55" t="e">
        <f t="shared" si="138"/>
        <v>#N/A</v>
      </c>
      <c r="CM115" s="55" t="e">
        <f>CM3</f>
        <v>#N/A</v>
      </c>
      <c r="CO115" s="57"/>
      <c r="CP115" s="57" t="e">
        <f t="shared" si="139"/>
        <v>#N/A</v>
      </c>
      <c r="CQ115" s="57" t="e">
        <f>CQ3</f>
        <v>#N/A</v>
      </c>
      <c r="CS115" s="57"/>
      <c r="CT115" s="57" t="e">
        <f t="shared" si="140"/>
        <v>#N/A</v>
      </c>
      <c r="CU115" s="57" t="e">
        <f>CU3</f>
        <v>#N/A</v>
      </c>
      <c r="CW115" s="57"/>
      <c r="CX115" s="57" t="e">
        <f t="shared" si="141"/>
        <v>#N/A</v>
      </c>
      <c r="CY115" s="57" t="e">
        <f>CY3</f>
        <v>#N/A</v>
      </c>
      <c r="DA115" s="57"/>
      <c r="DB115" s="57" t="e">
        <f t="shared" si="142"/>
        <v>#N/A</v>
      </c>
      <c r="DC115" s="57" t="e">
        <f>DC3</f>
        <v>#N/A</v>
      </c>
      <c r="DE115" s="57"/>
      <c r="DF115" s="57" t="e">
        <f t="shared" si="143"/>
        <v>#N/A</v>
      </c>
      <c r="DG115" s="57" t="e">
        <f>DG3</f>
        <v>#N/A</v>
      </c>
      <c r="DI115" s="59">
        <f t="shared" si="162"/>
        <v>16960</v>
      </c>
      <c r="DJ115" s="59">
        <f t="shared" si="145"/>
        <v>11.230986878273013</v>
      </c>
      <c r="DL115" s="25">
        <f t="shared" si="163"/>
        <v>16960</v>
      </c>
      <c r="DM115" s="25">
        <f t="shared" si="146"/>
        <v>12.480468319084803</v>
      </c>
      <c r="DO115" s="39">
        <f t="shared" si="147"/>
        <v>370</v>
      </c>
      <c r="DP115" s="39">
        <f t="shared" si="148"/>
        <v>3.103030303030303</v>
      </c>
      <c r="DQ115" s="39">
        <f t="shared" si="149"/>
        <v>6.7303477203695561E-2</v>
      </c>
      <c r="DS115" s="39">
        <f t="shared" si="150"/>
        <v>219.9748123787837</v>
      </c>
      <c r="DT115" s="39">
        <f t="shared" si="151"/>
        <v>3.103030303030303</v>
      </c>
      <c r="DU115" s="39">
        <f t="shared" si="152"/>
        <v>6.7303477203695561E-2</v>
      </c>
      <c r="DW115" s="39">
        <f t="shared" si="153"/>
        <v>589.39517553324322</v>
      </c>
      <c r="DX115" s="39">
        <f t="shared" si="154"/>
        <v>3.103030303030303</v>
      </c>
      <c r="DY115" s="39">
        <f t="shared" si="155"/>
        <v>6.7303477203695561E-2</v>
      </c>
      <c r="EA115" s="61">
        <f>Raw!N116</f>
        <v>3.51370608579749</v>
      </c>
      <c r="EB115" s="61">
        <f>Raw!O116</f>
        <v>0.44728727238511101</v>
      </c>
      <c r="EC115" s="61">
        <f>1/Raw!R116</f>
        <v>3.103030303030303</v>
      </c>
      <c r="ED115" s="61">
        <f>1/(Raw!R116-Raw!S116)-1/(Raw!R116+Raw!S116)</f>
        <v>6.7303477203695561E-2</v>
      </c>
      <c r="EF115" s="62">
        <f>Raw!N116</f>
        <v>3.51370608579749</v>
      </c>
      <c r="EG115" s="61">
        <f>Raw!O116</f>
        <v>0.44728727238511101</v>
      </c>
      <c r="EH115" s="61">
        <f>1/Raw!AB116</f>
        <v>3.3032258064516129</v>
      </c>
      <c r="EI115" s="61">
        <f>1/(Raw!AB116-Raw!AC116)-1/(Raw!AB116+Raw!AC116)</f>
        <v>1.3694665753848776</v>
      </c>
      <c r="EK115" s="37">
        <f>Raw!CB116</f>
        <v>62.088000000000001</v>
      </c>
      <c r="EL115" s="72">
        <f>(Raw!C116)/(Raw!CG116)</f>
        <v>0.29827294515719727</v>
      </c>
      <c r="EN115" s="37">
        <f>Raw!BS116</f>
        <v>0.35799999999999998</v>
      </c>
      <c r="EO115" s="72">
        <f>(Raw!C116)/(Raw!CG116)</f>
        <v>0.29827294515719727</v>
      </c>
      <c r="EQ115" s="64">
        <f>(Raw!C116)/((Raw!CC116*1000)^(1/3))</f>
        <v>589.39517553324322</v>
      </c>
      <c r="ER115" s="64">
        <f>Raw!BZ116</f>
        <v>207.98417317867299</v>
      </c>
      <c r="ET115" s="64">
        <f>Raw!BN116</f>
        <v>0.157849418926513</v>
      </c>
      <c r="EU115" s="64">
        <f>Raw!BZ116</f>
        <v>207.98417317867299</v>
      </c>
      <c r="EW115" s="66">
        <f>Raw!AI116</f>
        <v>1.9276144321546201E-2</v>
      </c>
      <c r="EX115" s="66">
        <f>Raw!BZ116</f>
        <v>207.98417317867299</v>
      </c>
      <c r="EZ115" s="73">
        <f>Raw!AI116</f>
        <v>1.9276144321546201E-2</v>
      </c>
      <c r="FA115" s="66">
        <f>Raw!F116</f>
        <v>0.384138107753139</v>
      </c>
      <c r="FB115" s="66">
        <f>Raw!G116</f>
        <v>0.22643624741292601</v>
      </c>
      <c r="FD115" s="66">
        <f>(Raw!C116)/((Raw!CC116*1000)^(1/3))</f>
        <v>589.39517553324322</v>
      </c>
      <c r="FE115" s="66">
        <f>(Raw!BZ116)*(Raw!AI116)</f>
        <v>4.0091329387895591</v>
      </c>
      <c r="FG115" s="59">
        <f>Raw!CJ116</f>
        <v>266.44466058545203</v>
      </c>
      <c r="FH115" s="59">
        <f>Raw!BR116</f>
        <v>261.69200000000001</v>
      </c>
      <c r="FJ115" s="25">
        <f>Raw!CB116</f>
        <v>62.088000000000001</v>
      </c>
      <c r="FK115" s="25">
        <f>(Raw!BR116)-(Raw!CJ116)</f>
        <v>-4.7526605854520199</v>
      </c>
      <c r="FM115" s="68" t="str">
        <f t="shared" si="164"/>
        <v xml:space="preserve"> </v>
      </c>
      <c r="FN115" s="68">
        <f>(Raw!C116)/((Raw!CC116*1000)^(1/3))</f>
        <v>589.39517553324322</v>
      </c>
      <c r="FO115" s="68">
        <f>(10^($FM$2*Raw!CB116))*(Raw!D116)</f>
        <v>7.6012511050882095E-2</v>
      </c>
      <c r="FP115" s="68">
        <f>(10^($FM$2*Raw!CB116))*(Raw!E116)</f>
        <v>3.7121845023814576E-2</v>
      </c>
      <c r="FR115" s="68" t="str">
        <f t="shared" si="165"/>
        <v xml:space="preserve"> </v>
      </c>
      <c r="FS115" s="74">
        <f>(Raw!C116)/((Raw!CC116*1000)^(1/3))</f>
        <v>589.39517553324322</v>
      </c>
      <c r="FT115" s="68">
        <f>(10^($FR$2*Raw!CB116))*(Raw!F116)</f>
        <v>0.12541178600423805</v>
      </c>
      <c r="FU115" s="68">
        <f>(10^($FR$2*Raw!CB116))*(Raw!G116)</f>
        <v>7.3925949107871425E-2</v>
      </c>
      <c r="FW115" s="68" t="str">
        <f t="shared" si="166"/>
        <v xml:space="preserve"> </v>
      </c>
      <c r="FX115" s="74">
        <f>(Raw!C116)/((Raw!CC116*1000)^(1/3))</f>
        <v>589.39517553324322</v>
      </c>
      <c r="FY115" s="74">
        <f>(10^($FW$2*Raw!CB116))*(Raw!BJ116)</f>
        <v>-0.32417563299586261</v>
      </c>
      <c r="FZ115" s="74">
        <f>(10^($FW$2*Raw!CB116))*(Raw!BK116)</f>
        <v>0.46420910636681406</v>
      </c>
      <c r="GB115" s="68" t="str">
        <f t="shared" si="167"/>
        <v xml:space="preserve"> </v>
      </c>
      <c r="GC115" s="74">
        <f>IF(  ( (10^($FR$2*Raw!CB116))*(Raw!BM116) )/( (10^($FR$2*Raw!CB116))*(Raw!BL116))&lt;0.9,(Raw!C116)/((Raw!CC116*1000)^(1/3)) )</f>
        <v>589.39517553324322</v>
      </c>
      <c r="GD115" s="74">
        <f>IF(  ( (10^($FR$2*Raw!CB116))*(Raw!BM116) )/( (10^($FR$2*Raw!CB116))*(Raw!BL116))&lt;0.9, (10^($GB$2*Raw!CB116))*(Raw!BL116) )</f>
        <v>4.7902316797196347</v>
      </c>
      <c r="GE115" s="74">
        <f>IF( ( (10^($FR$2*Raw!CB116))*(Raw!BM116) )/( (10^($FR$2*Raw!CB116))*(Raw!BL116))&lt;0.9, (10^($FR$2*Raw!CB116))*(Raw!BM116) )</f>
        <v>2.4362365348586463</v>
      </c>
      <c r="GG115" s="68" t="str">
        <f t="shared" si="168"/>
        <v xml:space="preserve"> </v>
      </c>
      <c r="GH115" s="74" t="b">
        <f>IF( ( (10^($GG$2*Raw!CB116))*(Raw!BO116) )/( (10^($GG$2*Raw!CB116))*(Raw!BN116))&lt;0.5,(Raw!C116)/((Raw!CC116*1000)^(1/3)))</f>
        <v>0</v>
      </c>
      <c r="GI115" s="74" t="b">
        <f>IF( ( (10^($GG$2*Raw!CB116))*(Raw!BO116) )/( (10^($GG$2*Raw!CB116))*(Raw!BN116))&lt;0.5,(10^($GG$2*Raw!CB116))*(Raw!BN116))</f>
        <v>0</v>
      </c>
      <c r="GJ115" s="74" t="b">
        <f>IF( ( (10^($GG$2*Raw!CB116))*(Raw!BO116) )/( (10^($GG$2*Raw!CB116))*(Raw!BN116))&lt;0.5,(10^($GG$2*Raw!CB116))*(Raw!BO116))</f>
        <v>0</v>
      </c>
      <c r="GL115">
        <f>(Raw!C116)/((Raw!CC116*1000)^(1/3))</f>
        <v>589.39517553324322</v>
      </c>
      <c r="GM115" s="75">
        <f>Raw!U116</f>
        <v>0.3271484375</v>
      </c>
      <c r="GN115" s="75">
        <f>(LOG(Raw!CC116)+5)/25</f>
        <v>0.18272806896267979</v>
      </c>
      <c r="GO115">
        <f>(Raw!C116)/((Raw!CC116*1000)^(1/3))</f>
        <v>589.39517553324322</v>
      </c>
      <c r="GP115" s="75">
        <f>Raw!W116</f>
        <v>0.33447265625</v>
      </c>
      <c r="GR115">
        <f>(Raw!C116)/((Raw!CC116*1000)^(1/3))</f>
        <v>589.39517553324322</v>
      </c>
      <c r="GS115" s="75">
        <f>Raw!AE116</f>
        <v>0.400390625</v>
      </c>
      <c r="GU115">
        <f>(Raw!C116)/((Raw!CC116*1000)^(1/3))</f>
        <v>589.39517553324322</v>
      </c>
      <c r="GV115" s="75">
        <f>Raw!AG116</f>
        <v>0.439453125</v>
      </c>
      <c r="GX115">
        <f>(Raw!C116)/((Raw!CC116*1000)^(1/3))</f>
        <v>589.39517553324322</v>
      </c>
      <c r="GY115">
        <f>Raw!BQ116</f>
        <v>1.5</v>
      </c>
      <c r="HA115">
        <f>Raw!C116</f>
        <v>4231.3</v>
      </c>
      <c r="HB115" s="75">
        <f>Raw!U116</f>
        <v>0.3271484375</v>
      </c>
      <c r="HC115" s="4"/>
      <c r="HD115">
        <f>Raw!C116</f>
        <v>4231.3</v>
      </c>
      <c r="HE115" s="75">
        <f>Raw!W116</f>
        <v>0.33447265625</v>
      </c>
      <c r="HG115">
        <f>Raw!C116</f>
        <v>4231.3</v>
      </c>
      <c r="HH115" s="75">
        <f>Raw!AE116</f>
        <v>0.400390625</v>
      </c>
      <c r="HJ115">
        <f>Raw!C116</f>
        <v>4231.3</v>
      </c>
      <c r="HK115" s="75">
        <f>Raw!AG116</f>
        <v>0.439453125</v>
      </c>
      <c r="HM115">
        <f>Raw!C116</f>
        <v>4231.3</v>
      </c>
      <c r="HN115">
        <f>Raw!BQ116</f>
        <v>1.5</v>
      </c>
      <c r="HP115">
        <f>Raw!CC116*1000</f>
        <v>370</v>
      </c>
      <c r="HQ115">
        <f>Raw!N116</f>
        <v>3.51370608579749</v>
      </c>
      <c r="HR115">
        <f>MIN(ABS(Raw!CB116)/100,0.3)</f>
        <v>0.3</v>
      </c>
      <c r="HS115" t="str">
        <f>IF( Raw!CB116&gt;0,"@rgb(255,0,0)","@rgb(0,128,255)" )</f>
        <v>@rgb(255,0,0)</v>
      </c>
      <c r="HU115" t="str">
        <f t="shared" si="169"/>
        <v xml:space="preserve"> </v>
      </c>
      <c r="HV115" t="b">
        <f>IF(Raw!CC116&gt;7,(Raw!C116)/((Raw!CC116*1000)^(1/3)))</f>
        <v>0</v>
      </c>
      <c r="HW115" t="b">
        <f>IF(Raw!CC116&gt;7,(10^($FM$2*Raw!CB116))*(Raw!D116))</f>
        <v>0</v>
      </c>
      <c r="HX115" t="b">
        <f>IF(Raw!CC116&gt;7,(10^($HU$2*Raw!CB116))*(Raw!E116))</f>
        <v>0</v>
      </c>
      <c r="IA115" t="b">
        <f>IF(Raw!CC116&gt;7,(Raw!C116)/((Raw!CC116*1000)^(1/3)))</f>
        <v>0</v>
      </c>
      <c r="IB115" t="b">
        <f>IF(Raw!CC116&gt;7,(10^($HZ$2*Raw!CB116))*(Raw!F116))</f>
        <v>0</v>
      </c>
      <c r="IC115" t="b">
        <f>IF(Raw!CC116&gt;7,(10^($HZ$2*Raw!CB116))*(Raw!G116))</f>
        <v>0</v>
      </c>
      <c r="IF115" t="b">
        <f>IF(Raw!CC116&gt;7,(Raw!C116)/((Raw!CC116*1000)^(1/3)))</f>
        <v>0</v>
      </c>
      <c r="IG115" t="b">
        <f>IF(Raw!CC116&gt;7,(10^($IE$2*Raw!CB116))*(Raw!BJ116))</f>
        <v>0</v>
      </c>
      <c r="IH115" t="b">
        <f>IF(Raw!CC116&gt;7,(10^($IE$2*Raw!CB116))*(Raw!BK116))</f>
        <v>0</v>
      </c>
      <c r="IJ115" t="str">
        <f t="shared" si="170"/>
        <v xml:space="preserve"> </v>
      </c>
      <c r="IK115" t="b">
        <f>IF(Raw!CC116&gt;7,(Raw!C116)/((Raw!CC116*1000)^(1/3)))</f>
        <v>0</v>
      </c>
      <c r="IL115" t="b">
        <f>IF(Raw!CC116&gt;7,(10^($IJ$2*Raw!CB116))*(Raw!BL116))</f>
        <v>0</v>
      </c>
      <c r="IM115" t="b">
        <f>IF(Raw!CC116&gt;7,(10^($IJ$2*Raw!CB116))*(Raw!BM116))</f>
        <v>0</v>
      </c>
      <c r="IO115" t="str">
        <f t="shared" si="171"/>
        <v xml:space="preserve"> </v>
      </c>
      <c r="IP115" t="b">
        <f>IF(Raw!CC116&gt;7,(Raw!C116)/((Raw!CC116*1000)^(1/3)))</f>
        <v>0</v>
      </c>
      <c r="IQ115" t="b">
        <f>IF(Raw!CC116&gt;7,(10^($IO$2*Raw!CB116))*(Raw!BN116))</f>
        <v>0</v>
      </c>
      <c r="IR115" t="b">
        <f>IF(Raw!CC116&gt;7,(10^($IO$2*Raw!CB116))*(Raw!BO116))</f>
        <v>0</v>
      </c>
      <c r="IT115" s="68" t="str">
        <f t="shared" si="172"/>
        <v xml:space="preserve"> </v>
      </c>
      <c r="IU115" s="68">
        <f>IF(Raw!CC116&lt;3.5,(Raw!C116)/((Raw!CC116*1000)^(1/3)))</f>
        <v>589.39517553324322</v>
      </c>
      <c r="IV115" s="68">
        <f>IF(Raw!CC116&lt;3.5,(10^($IT$2*Raw!CB116))*(Raw!D116))</f>
        <v>7.8553460115368928E-2</v>
      </c>
      <c r="IW115" s="68">
        <f>IF(Raw!CC116&lt;3.5,(10^($IT$2*Raw!CB116))*(Raw!E116))</f>
        <v>3.8362755448706959E-2</v>
      </c>
      <c r="IY115" s="68" t="str">
        <f t="shared" si="173"/>
        <v xml:space="preserve"> </v>
      </c>
      <c r="IZ115" s="74">
        <f>IF(Raw!CC116&lt;3.5,(Raw!C116)/((Raw!CC116*1000)^(1/3)))</f>
        <v>589.39517553324322</v>
      </c>
      <c r="JA115" s="68">
        <f>IF(Raw!CC116&lt;3.5,(10^($IY$2*Raw!CB116))*(Raw!F116))</f>
        <v>0.13053380351260235</v>
      </c>
      <c r="JB115" s="68">
        <f>IF(Raw!CC116&lt;3.5,(10^($IY$2*Raw!CB116))*(Raw!G116))</f>
        <v>7.6945202861582962E-2</v>
      </c>
      <c r="JD115" s="68" t="str">
        <f t="shared" si="174"/>
        <v xml:space="preserve"> </v>
      </c>
      <c r="JE115" s="74">
        <f>IF(Raw!CC116&lt;3.5,(Raw!C116)/((Raw!CC116*1000)^(1/3)))</f>
        <v>589.39517553324322</v>
      </c>
      <c r="JF115" s="74">
        <f>IF(Raw!CC116&lt;3.5,(10^($JD$2*Raw!CB116))*(Raw!BJ116))</f>
        <v>-0.29163204787982788</v>
      </c>
      <c r="JG115" s="74">
        <f>IF(Raw!CC116&lt;3.5,(10^($JD$2*Raw!CB116))*(Raw!BK116))</f>
        <v>0.41760773653196398</v>
      </c>
      <c r="JI115" s="68" t="str">
        <f t="shared" si="175"/>
        <v xml:space="preserve"> </v>
      </c>
      <c r="JJ115" s="74">
        <f>IF( AND( Raw!CC116&lt;3.5, ( (10^($JI$2*Raw!CB116))*(Raw!BM116) )/( (10^($JI$2*Raw!CB116))*(Raw!BL116))&lt;0.9 ),(Raw!C116)/((Raw!CC116*1000)^(1/3)) )</f>
        <v>589.39517553324322</v>
      </c>
      <c r="JK115" s="74">
        <f>IF( AND( Raw!CC116&lt;3.5, ( (10^($JI$2*Raw!CB116))*(Raw!BM116) )/( (10^($JI$2*Raw!CB116))*(Raw!BL116))&lt;0.9 ), (10^($JI$2*Raw!CB116))*(Raw!BL116) )</f>
        <v>6.7509939468954405</v>
      </c>
      <c r="JL115" s="74">
        <f>IF( AND( Raw!CC116&lt;3.5, ( (10^($JI$2*Raw!CB116))*(Raw!BM116) )/( (10^($JI$2*Raw!CB116))*(Raw!BL116))&lt;0.9 ), (10^($JI$2*Raw!CB116))*(Raw!BM116) )</f>
        <v>5.5348336389188235</v>
      </c>
      <c r="JN115" s="68" t="str">
        <f t="shared" si="176"/>
        <v xml:space="preserve"> </v>
      </c>
      <c r="JO115" s="74" t="b">
        <f>IF( AND( Raw!CC116&lt;3.5, ( (10^($JN$2*Raw!CB116))*(Raw!BO116) )/( (10^($JN$2*Raw!CB116))*(Raw!BN116))&lt;0.5 ),(Raw!C116)/((Raw!CC116*1000)^(1/3)))</f>
        <v>0</v>
      </c>
      <c r="JP115" s="74" t="b">
        <f>IF( AND( Raw!CC116&lt;3.5, ( (10^($JN$2*Raw!CB116))*(Raw!BO116) )/( (10^($JN$2*Raw!CB116))*(Raw!BN116))&lt;0.5 ),(10^($JN$2*Raw!CB116))*(Raw!BN116))</f>
        <v>0</v>
      </c>
      <c r="JQ115" s="74" t="b">
        <f>IF( AND( Raw!CC116&lt;3.5, ( (10^($JN$2*Raw!CB116))*(Raw!BO116) )/( (10^($JN$2*Raw!CB116))*(Raw!BN116))&lt;0.5 ),(10^($JN$2*Raw!CB116))*(Raw!BO116))</f>
        <v>0</v>
      </c>
      <c r="KQ115">
        <f>Raw!CC116*1000</f>
        <v>370</v>
      </c>
      <c r="KR115">
        <f>Raw!N116</f>
        <v>3.51370608579749</v>
      </c>
      <c r="KS115">
        <f>(1/ABS(Raw!BL116))*2</f>
        <v>0.2197345542582998</v>
      </c>
      <c r="KU115">
        <f>Raw!CC116*1000</f>
        <v>370</v>
      </c>
      <c r="KV115">
        <f>Raw!N116</f>
        <v>3.51370608579749</v>
      </c>
      <c r="KW115">
        <f>MIN(1/ABS(Raw!BN116)/2,0.8)</f>
        <v>0.8</v>
      </c>
      <c r="KY115">
        <f>Raw!CC116*1000</f>
        <v>370</v>
      </c>
      <c r="KZ115">
        <f>Raw!CP116</f>
        <v>4.4373847026110802</v>
      </c>
      <c r="LA115">
        <f t="shared" si="156"/>
        <v>3.51370608579749</v>
      </c>
      <c r="PR115" s="76"/>
      <c r="QD115" s="76"/>
      <c r="QP115" s="76"/>
      <c r="RB115" s="76"/>
      <c r="RN115" s="76"/>
      <c r="RZ115" s="76"/>
      <c r="SL115" s="76"/>
      <c r="SX115" s="76"/>
      <c r="TJ115" s="76"/>
      <c r="TV115" s="76"/>
      <c r="UF115">
        <f>IF(Raw!CC116&lt;3.5,Raw!C116)</f>
        <v>4231.3</v>
      </c>
      <c r="UK115" t="b">
        <f>IF(Raw!CC116&gt;7,Raw!C116)</f>
        <v>0</v>
      </c>
      <c r="UP115">
        <f>Raw!C116</f>
        <v>4231.3</v>
      </c>
      <c r="UU115" t="str">
        <f t="shared" si="178"/>
        <v xml:space="preserve"> </v>
      </c>
      <c r="UV115" t="b">
        <f>IF(AND(Raw!BL116&lt;$UU$3,Raw!BL116&gt;$UU$4),(Raw!C116)/((Raw!CC116*1000)^(1/3)))</f>
        <v>0</v>
      </c>
      <c r="UW115" t="b">
        <f>IF(AND(Raw!BL116&lt;$UU$3,Raw!BL116&gt;$UU$4),(10^($UU$2*Raw!CB116))*(Raw!D116))</f>
        <v>0</v>
      </c>
      <c r="UX115" t="b">
        <f>IF(AND(Raw!BL116&lt;$UU$3,Raw!BL116&gt;$UU$4),(10^($FM$2*Raw!CB116))*(Raw!E116))</f>
        <v>0</v>
      </c>
      <c r="UZ115">
        <f>Raw!C116</f>
        <v>4231.3</v>
      </c>
      <c r="VB115">
        <f>Raw!BQ116</f>
        <v>1.5</v>
      </c>
      <c r="VE115">
        <f>(Raw!C116)/((Raw!CC116)^(1/2))</f>
        <v>6956.2143498515843</v>
      </c>
      <c r="VG115">
        <f>Raw!BQ116</f>
        <v>1.5</v>
      </c>
      <c r="VK115">
        <f>(Raw!C116)/((Raw!CC116)^(1/2))</f>
        <v>6956.2143498515843</v>
      </c>
      <c r="VL115">
        <f>Raw!BZ116</f>
        <v>207.98417317867299</v>
      </c>
      <c r="VO115">
        <f>(Raw!C116)/((Raw!CC116)^(1/2))</f>
        <v>6956.2143498515843</v>
      </c>
      <c r="VP115">
        <f>Raw!BZ116</f>
        <v>207.98417317867299</v>
      </c>
      <c r="VS115">
        <f>(Raw!C116)/((Raw!CC116)^(1/2))</f>
        <v>6956.2143498515843</v>
      </c>
      <c r="VT115">
        <f>Raw!BZ116</f>
        <v>207.98417317867299</v>
      </c>
      <c r="VW115">
        <f>Raw!CB116</f>
        <v>62.088000000000001</v>
      </c>
      <c r="VX115">
        <f>IF(ABS((Raw!BR116)-(Raw!CJ116))=343.0818,16.89,ABS((Raw!BR116)-(Raw!CJ116)))</f>
        <v>4.7526605854520199</v>
      </c>
      <c r="WQ115">
        <f>Raw!BP116</f>
        <v>0.18</v>
      </c>
      <c r="WR115">
        <f>Raw!BZ116</f>
        <v>207.98417317867299</v>
      </c>
      <c r="WT115">
        <f>Raw!N116</f>
        <v>3.51370608579749</v>
      </c>
      <c r="WU115">
        <f>Raw!CP116</f>
        <v>4.4373847026110802</v>
      </c>
      <c r="WV115">
        <f t="shared" si="158"/>
        <v>0.9236786168135902</v>
      </c>
      <c r="WX115">
        <f>Raw!C116</f>
        <v>4231.3</v>
      </c>
      <c r="WY115">
        <f>Raw!BP116</f>
        <v>0.18</v>
      </c>
      <c r="XG115">
        <f>(Raw!C116)/((Raw!CC116)^(1/2))</f>
        <v>6956.2143498515843</v>
      </c>
      <c r="XH115">
        <f>Raw!BP116</f>
        <v>0.18</v>
      </c>
      <c r="XR115">
        <f>Raw!CB116</f>
        <v>62.088000000000001</v>
      </c>
      <c r="XS115">
        <f>IF(ABS((Raw!BR116)-(Raw!CJ116))=343.0818,16.89,(Raw!BR116)-(Raw!CJ116))</f>
        <v>-4.7526605854520199</v>
      </c>
      <c r="XW115">
        <f t="shared" si="177"/>
        <v>22600</v>
      </c>
      <c r="XX115">
        <f t="shared" si="161"/>
        <v>1.1384259560257719</v>
      </c>
      <c r="YC115">
        <v>4231.3</v>
      </c>
      <c r="YD115">
        <f>Raw!CC116</f>
        <v>0.37</v>
      </c>
      <c r="YF115">
        <v>-13032.014006085699</v>
      </c>
      <c r="YG115">
        <v>-528.65563369098197</v>
      </c>
      <c r="YH115">
        <v>-31.677912528525901</v>
      </c>
      <c r="YI115">
        <v>-2.3548896495432801</v>
      </c>
      <c r="YJ115">
        <v>-0.16944123576834599</v>
      </c>
      <c r="YT115">
        <v>4231.3</v>
      </c>
      <c r="YU115">
        <v>0.37</v>
      </c>
      <c r="YV115" s="79">
        <v>2.2598140719000401E-9</v>
      </c>
    </row>
    <row r="116" spans="1:672">
      <c r="BI116" s="75"/>
      <c r="BJ116" s="75"/>
      <c r="BK116" s="75"/>
      <c r="BQ116" s="75"/>
      <c r="CG116" s="55"/>
      <c r="CH116" s="55" t="e">
        <f t="shared" si="137"/>
        <v>#N/A</v>
      </c>
      <c r="CI116" s="55" t="e">
        <f>CI3</f>
        <v>#N/A</v>
      </c>
      <c r="CK116" s="55"/>
      <c r="CL116" s="55" t="e">
        <f t="shared" si="138"/>
        <v>#N/A</v>
      </c>
      <c r="CM116" s="55" t="e">
        <f>CM3</f>
        <v>#N/A</v>
      </c>
      <c r="CO116" s="57"/>
      <c r="CP116" s="57" t="e">
        <f t="shared" si="139"/>
        <v>#N/A</v>
      </c>
      <c r="CQ116" s="57" t="e">
        <f>CQ3</f>
        <v>#N/A</v>
      </c>
      <c r="CS116" s="57"/>
      <c r="CT116" s="57" t="e">
        <f t="shared" si="140"/>
        <v>#N/A</v>
      </c>
      <c r="CU116" s="57" t="e">
        <f>CU3</f>
        <v>#N/A</v>
      </c>
      <c r="CW116" s="57"/>
      <c r="CX116" s="57" t="e">
        <f t="shared" si="141"/>
        <v>#N/A</v>
      </c>
      <c r="CY116" s="57" t="e">
        <f>CY3</f>
        <v>#N/A</v>
      </c>
      <c r="DA116" s="57"/>
      <c r="DB116" s="57" t="e">
        <f t="shared" si="142"/>
        <v>#N/A</v>
      </c>
      <c r="DC116" s="57" t="e">
        <f>DC3</f>
        <v>#N/A</v>
      </c>
      <c r="DE116" s="57"/>
      <c r="DF116" s="57" t="e">
        <f t="shared" si="143"/>
        <v>#N/A</v>
      </c>
      <c r="DG116" s="57" t="e">
        <f>DG3</f>
        <v>#N/A</v>
      </c>
      <c r="DI116" s="59">
        <f t="shared" si="162"/>
        <v>17110</v>
      </c>
      <c r="DJ116" s="59">
        <f t="shared" si="145"/>
        <v>11.260634918098047</v>
      </c>
      <c r="DL116" s="25">
        <f t="shared" si="163"/>
        <v>17110</v>
      </c>
      <c r="DM116" s="25">
        <f t="shared" si="146"/>
        <v>12.507041552692124</v>
      </c>
      <c r="EA116" s="75"/>
      <c r="EB116" s="75"/>
      <c r="EC116" s="75"/>
      <c r="ED116" s="75"/>
      <c r="FG116" s="75"/>
      <c r="FH116" s="75"/>
      <c r="HU116" t="str">
        <f t="shared" si="169"/>
        <v xml:space="preserve"> </v>
      </c>
      <c r="PR116" s="76"/>
      <c r="QD116" s="76"/>
      <c r="QP116" s="76"/>
      <c r="RB116" s="76"/>
      <c r="RN116" s="76"/>
      <c r="RZ116" s="76"/>
      <c r="SL116" s="76"/>
      <c r="SX116" s="76"/>
      <c r="TJ116" s="76"/>
      <c r="TV116" s="76"/>
      <c r="UK116" t="b">
        <f>IF(Raw!CC117&gt;7,Raw!C117)</f>
        <v>0</v>
      </c>
      <c r="UU116" t="str">
        <f t="shared" si="178"/>
        <v xml:space="preserve"> </v>
      </c>
      <c r="UV116" t="b">
        <f>IF(AND(Raw!BL117&lt;$UU$3,Raw!BL117&gt;$UU$4),(Raw!C117)/((Raw!CC117*1000)^(1/3)))</f>
        <v>0</v>
      </c>
      <c r="UW116" t="b">
        <f>IF(AND(Raw!BL117&lt;$UU$3,Raw!BL117&gt;$UU$4),(10^($UU$2*Raw!CB117))*(Raw!D117))</f>
        <v>0</v>
      </c>
      <c r="UX116" t="b">
        <f>IF(AND(Raw!BL117&lt;$UU$3,Raw!BL117&gt;$UU$4),(10^($FM$2*Raw!CB117))*(Raw!E117))</f>
        <v>0</v>
      </c>
    </row>
    <row r="117" spans="1:672">
      <c r="BI117" s="75"/>
      <c r="BJ117" s="75"/>
      <c r="BK117" s="75"/>
      <c r="BQ117" s="75"/>
      <c r="CG117" s="55"/>
      <c r="CH117" s="55" t="e">
        <f t="shared" si="137"/>
        <v>#N/A</v>
      </c>
      <c r="CI117" s="55" t="e">
        <f>CI3</f>
        <v>#N/A</v>
      </c>
      <c r="CK117" s="55"/>
      <c r="CL117" s="55" t="e">
        <f t="shared" si="138"/>
        <v>#N/A</v>
      </c>
      <c r="CM117" s="55" t="e">
        <f>CM3</f>
        <v>#N/A</v>
      </c>
      <c r="CO117" s="57"/>
      <c r="CP117" s="57" t="e">
        <f t="shared" si="139"/>
        <v>#N/A</v>
      </c>
      <c r="CQ117" s="57" t="e">
        <f>CQ3</f>
        <v>#N/A</v>
      </c>
      <c r="CS117" s="57"/>
      <c r="CT117" s="57" t="e">
        <f t="shared" si="140"/>
        <v>#N/A</v>
      </c>
      <c r="CU117" s="57" t="e">
        <f>CU3</f>
        <v>#N/A</v>
      </c>
      <c r="CW117" s="57"/>
      <c r="CX117" s="57" t="e">
        <f t="shared" si="141"/>
        <v>#N/A</v>
      </c>
      <c r="CY117" s="57" t="e">
        <f>CY3</f>
        <v>#N/A</v>
      </c>
      <c r="DA117" s="57"/>
      <c r="DB117" s="57" t="e">
        <f t="shared" si="142"/>
        <v>#N/A</v>
      </c>
      <c r="DC117" s="57" t="e">
        <f>DC3</f>
        <v>#N/A</v>
      </c>
      <c r="DE117" s="57"/>
      <c r="DF117" s="57" t="e">
        <f t="shared" si="143"/>
        <v>#N/A</v>
      </c>
      <c r="DG117" s="57" t="e">
        <f>DG3</f>
        <v>#N/A</v>
      </c>
      <c r="DI117" s="59">
        <f t="shared" si="162"/>
        <v>17260</v>
      </c>
      <c r="DJ117" s="59">
        <f t="shared" si="145"/>
        <v>11.290101414267495</v>
      </c>
      <c r="DL117" s="25">
        <f t="shared" si="163"/>
        <v>17260</v>
      </c>
      <c r="DM117" s="25">
        <f t="shared" si="146"/>
        <v>12.533438678110807</v>
      </c>
      <c r="EA117" s="75"/>
      <c r="EB117" s="75"/>
      <c r="EC117" s="75"/>
      <c r="ED117" s="75"/>
      <c r="FG117" s="75"/>
      <c r="FH117" s="75"/>
      <c r="HU117" t="str">
        <f t="shared" si="169"/>
        <v xml:space="preserve"> </v>
      </c>
      <c r="PR117" s="76"/>
      <c r="QD117" s="76"/>
      <c r="QP117" s="76"/>
      <c r="RB117" s="76"/>
      <c r="RN117" s="76"/>
      <c r="RZ117" s="76"/>
      <c r="SL117" s="76"/>
      <c r="SX117" s="76"/>
      <c r="TJ117" s="76"/>
      <c r="TV117" s="76"/>
      <c r="UK117" t="b">
        <f>IF(Raw!CC118&gt;7,Raw!C118)</f>
        <v>0</v>
      </c>
      <c r="UU117" t="str">
        <f t="shared" si="178"/>
        <v xml:space="preserve"> </v>
      </c>
      <c r="UV117" t="b">
        <f>IF(AND(Raw!BL118&lt;$UU$3,Raw!BL118&gt;$UU$4),(Raw!C118)/((Raw!CC118*1000)^(1/3)))</f>
        <v>0</v>
      </c>
      <c r="UW117" t="b">
        <f>IF(AND(Raw!BL118&lt;$UU$3,Raw!BL118&gt;$UU$4),(10^($UU$2*Raw!CB118))*(Raw!D118))</f>
        <v>0</v>
      </c>
      <c r="UX117" t="b">
        <f>IF(AND(Raw!BL118&lt;$UU$3,Raw!BL118&gt;$UU$4),(10^($FM$2*Raw!CB118))*(Raw!E118))</f>
        <v>0</v>
      </c>
    </row>
    <row r="118" spans="1:672">
      <c r="BI118" s="75"/>
      <c r="BJ118" s="75"/>
      <c r="BK118" s="75"/>
      <c r="BQ118" s="75"/>
      <c r="CG118" s="55"/>
      <c r="CH118" s="55" t="e">
        <f t="shared" si="137"/>
        <v>#N/A</v>
      </c>
      <c r="CI118" s="55" t="e">
        <f>CI3</f>
        <v>#N/A</v>
      </c>
      <c r="CK118" s="55"/>
      <c r="CL118" s="55" t="e">
        <f t="shared" si="138"/>
        <v>#N/A</v>
      </c>
      <c r="CM118" s="55" t="e">
        <f>CM3</f>
        <v>#N/A</v>
      </c>
      <c r="CO118" s="57"/>
      <c r="CP118" s="57" t="e">
        <f t="shared" si="139"/>
        <v>#N/A</v>
      </c>
      <c r="CQ118" s="57" t="e">
        <f>CQ3</f>
        <v>#N/A</v>
      </c>
      <c r="CS118" s="57"/>
      <c r="CT118" s="57" t="e">
        <f t="shared" si="140"/>
        <v>#N/A</v>
      </c>
      <c r="CU118" s="57" t="e">
        <f>CU3</f>
        <v>#N/A</v>
      </c>
      <c r="CW118" s="57"/>
      <c r="CX118" s="57" t="e">
        <f t="shared" si="141"/>
        <v>#N/A</v>
      </c>
      <c r="CY118" s="57" t="e">
        <f>CY3</f>
        <v>#N/A</v>
      </c>
      <c r="DA118" s="57"/>
      <c r="DB118" s="57" t="e">
        <f t="shared" si="142"/>
        <v>#N/A</v>
      </c>
      <c r="DC118" s="57" t="e">
        <f>DC3</f>
        <v>#N/A</v>
      </c>
      <c r="DE118" s="57"/>
      <c r="DF118" s="57" t="e">
        <f t="shared" si="143"/>
        <v>#N/A</v>
      </c>
      <c r="DG118" s="57" t="e">
        <f>DG3</f>
        <v>#N/A</v>
      </c>
      <c r="DI118" s="59">
        <f t="shared" si="162"/>
        <v>17410</v>
      </c>
      <c r="DJ118" s="59">
        <f t="shared" si="145"/>
        <v>11.319389041775869</v>
      </c>
      <c r="DL118" s="25">
        <f t="shared" si="163"/>
        <v>17410</v>
      </c>
      <c r="DM118" s="25">
        <f t="shared" si="146"/>
        <v>12.559662377851582</v>
      </c>
      <c r="EA118" s="75"/>
      <c r="EB118" s="75"/>
      <c r="EC118" s="75"/>
      <c r="ED118" s="75"/>
      <c r="FG118" s="75"/>
      <c r="FH118" s="75"/>
      <c r="HU118" t="str">
        <f t="shared" si="169"/>
        <v xml:space="preserve"> </v>
      </c>
      <c r="PR118" s="76"/>
      <c r="QD118" s="76"/>
      <c r="QP118" s="76"/>
      <c r="RB118" s="76"/>
      <c r="RN118" s="76"/>
      <c r="RZ118" s="76"/>
      <c r="SL118" s="76"/>
      <c r="SX118" s="76"/>
      <c r="TJ118" s="76"/>
      <c r="TV118" s="76"/>
      <c r="UK118" t="b">
        <f>IF(Raw!CC119&gt;7,Raw!C119)</f>
        <v>0</v>
      </c>
      <c r="UU118" t="str">
        <f t="shared" si="178"/>
        <v xml:space="preserve"> </v>
      </c>
      <c r="UV118" t="b">
        <f>IF(AND(Raw!BL119&lt;$UU$3,Raw!BL119&gt;$UU$4),(Raw!C119)/((Raw!CC119*1000)^(1/3)))</f>
        <v>0</v>
      </c>
      <c r="UW118" t="b">
        <f>IF(AND(Raw!BL119&lt;$UU$3,Raw!BL119&gt;$UU$4),(10^($UU$2*Raw!CB119))*(Raw!D119))</f>
        <v>0</v>
      </c>
      <c r="UX118" t="b">
        <f>IF(AND(Raw!BL119&lt;$UU$3,Raw!BL119&gt;$UU$4),(10^($FM$2*Raw!CB119))*(Raw!E119))</f>
        <v>0</v>
      </c>
    </row>
    <row r="119" spans="1:672">
      <c r="BI119" s="75"/>
      <c r="BJ119" s="75"/>
      <c r="BK119" s="75"/>
      <c r="BQ119" s="75"/>
      <c r="CG119" s="55"/>
      <c r="CH119" s="55" t="e">
        <f t="shared" si="137"/>
        <v>#N/A</v>
      </c>
      <c r="CI119" s="55" t="e">
        <f>CI3</f>
        <v>#N/A</v>
      </c>
      <c r="CK119" s="55"/>
      <c r="CL119" s="55" t="e">
        <f t="shared" si="138"/>
        <v>#N/A</v>
      </c>
      <c r="CM119" s="55" t="e">
        <f>CM3</f>
        <v>#N/A</v>
      </c>
      <c r="CO119" s="57"/>
      <c r="CP119" s="57" t="e">
        <f t="shared" si="139"/>
        <v>#N/A</v>
      </c>
      <c r="CQ119" s="57" t="e">
        <f>CQ3</f>
        <v>#N/A</v>
      </c>
      <c r="CS119" s="57"/>
      <c r="CT119" s="57" t="e">
        <f t="shared" si="140"/>
        <v>#N/A</v>
      </c>
      <c r="CU119" s="57" t="e">
        <f>CU3</f>
        <v>#N/A</v>
      </c>
      <c r="CW119" s="57"/>
      <c r="CX119" s="57" t="e">
        <f t="shared" si="141"/>
        <v>#N/A</v>
      </c>
      <c r="CY119" s="57" t="e">
        <f>CY3</f>
        <v>#N/A</v>
      </c>
      <c r="DA119" s="57"/>
      <c r="DB119" s="57" t="e">
        <f t="shared" si="142"/>
        <v>#N/A</v>
      </c>
      <c r="DC119" s="57" t="e">
        <f>DC3</f>
        <v>#N/A</v>
      </c>
      <c r="DE119" s="57"/>
      <c r="DF119" s="57" t="e">
        <f t="shared" si="143"/>
        <v>#N/A</v>
      </c>
      <c r="DG119" s="57" t="e">
        <f>DG3</f>
        <v>#N/A</v>
      </c>
      <c r="DI119" s="59">
        <f t="shared" si="162"/>
        <v>17560</v>
      </c>
      <c r="DJ119" s="59">
        <f t="shared" si="145"/>
        <v>11.348500413562288</v>
      </c>
      <c r="DL119" s="25">
        <f t="shared" si="163"/>
        <v>17560</v>
      </c>
      <c r="DM119" s="25">
        <f t="shared" si="146"/>
        <v>12.585715270878122</v>
      </c>
      <c r="EA119" s="75"/>
      <c r="EB119" s="75"/>
      <c r="EC119" s="75"/>
      <c r="ED119" s="75"/>
      <c r="FG119" s="75"/>
      <c r="FH119" s="75"/>
      <c r="HU119" t="str">
        <f t="shared" si="169"/>
        <v xml:space="preserve"> </v>
      </c>
      <c r="PR119" s="76"/>
      <c r="QD119" s="76"/>
      <c r="QP119" s="76"/>
      <c r="RB119" s="76"/>
      <c r="RN119" s="76"/>
      <c r="RZ119" s="76"/>
      <c r="SL119" s="76"/>
      <c r="SX119" s="76"/>
      <c r="TJ119" s="76"/>
      <c r="TV119" s="76"/>
      <c r="UK119" t="b">
        <f>IF(Raw!CC120&gt;7,Raw!C120)</f>
        <v>0</v>
      </c>
      <c r="UU119" t="str">
        <f t="shared" si="178"/>
        <v xml:space="preserve"> </v>
      </c>
      <c r="UV119" t="b">
        <f>IF(AND(Raw!BL120&lt;$UU$3,Raw!BL120&gt;$UU$4),(Raw!C120)/((Raw!CC120*1000)^(1/3)))</f>
        <v>0</v>
      </c>
      <c r="UW119" t="b">
        <f>IF(AND(Raw!BL120&lt;$UU$3,Raw!BL120&gt;$UU$4),(10^($UU$2*Raw!CB120))*(Raw!D120))</f>
        <v>0</v>
      </c>
      <c r="UX119" t="b">
        <f>IF(AND(Raw!BL120&lt;$UU$3,Raw!BL120&gt;$UU$4),(10^($FM$2*Raw!CB120))*(Raw!E120))</f>
        <v>0</v>
      </c>
    </row>
    <row r="120" spans="1:672">
      <c r="BI120" s="75"/>
      <c r="BJ120" s="75"/>
      <c r="BK120" s="75"/>
      <c r="BQ120" s="75"/>
      <c r="CG120" s="55"/>
      <c r="CH120" s="55" t="e">
        <f t="shared" si="137"/>
        <v>#N/A</v>
      </c>
      <c r="CI120" s="55" t="e">
        <f>CI3</f>
        <v>#N/A</v>
      </c>
      <c r="CK120" s="55"/>
      <c r="CL120" s="55" t="e">
        <f t="shared" si="138"/>
        <v>#N/A</v>
      </c>
      <c r="CM120" s="55" t="e">
        <f>CM3</f>
        <v>#N/A</v>
      </c>
      <c r="CO120" s="57"/>
      <c r="CP120" s="57" t="e">
        <f t="shared" si="139"/>
        <v>#N/A</v>
      </c>
      <c r="CQ120" s="57" t="e">
        <f>CQ3</f>
        <v>#N/A</v>
      </c>
      <c r="CS120" s="57"/>
      <c r="CT120" s="57" t="e">
        <f t="shared" si="140"/>
        <v>#N/A</v>
      </c>
      <c r="CU120" s="57" t="e">
        <f>CU3</f>
        <v>#N/A</v>
      </c>
      <c r="CW120" s="57"/>
      <c r="CX120" s="57" t="e">
        <f t="shared" si="141"/>
        <v>#N/A</v>
      </c>
      <c r="CY120" s="57" t="e">
        <f>CY3</f>
        <v>#N/A</v>
      </c>
      <c r="DA120" s="57"/>
      <c r="DB120" s="57" t="e">
        <f t="shared" si="142"/>
        <v>#N/A</v>
      </c>
      <c r="DC120" s="57" t="e">
        <f>DC3</f>
        <v>#N/A</v>
      </c>
      <c r="DE120" s="57"/>
      <c r="DF120" s="57" t="e">
        <f t="shared" si="143"/>
        <v>#N/A</v>
      </c>
      <c r="DG120" s="57" t="e">
        <f>DG3</f>
        <v>#N/A</v>
      </c>
      <c r="DI120" s="59">
        <f t="shared" si="162"/>
        <v>17710</v>
      </c>
      <c r="DJ120" s="59">
        <f t="shared" si="145"/>
        <v>11.377438082466277</v>
      </c>
      <c r="DL120" s="25">
        <f t="shared" si="163"/>
        <v>17710</v>
      </c>
      <c r="DM120" s="25">
        <f t="shared" si="146"/>
        <v>12.611599914640646</v>
      </c>
      <c r="EA120" s="75"/>
      <c r="EB120" s="75"/>
      <c r="EC120" s="75"/>
      <c r="ED120" s="75"/>
      <c r="FG120" s="75"/>
      <c r="FH120" s="75"/>
      <c r="HU120" t="str">
        <f t="shared" si="169"/>
        <v xml:space="preserve"> </v>
      </c>
      <c r="PR120" s="76"/>
      <c r="QD120" s="76"/>
      <c r="QP120" s="76"/>
      <c r="RB120" s="76"/>
      <c r="RN120" s="76"/>
      <c r="RZ120" s="76"/>
      <c r="SL120" s="76"/>
      <c r="SX120" s="76"/>
      <c r="TJ120" s="76"/>
      <c r="TV120" s="76"/>
      <c r="UK120" t="b">
        <f>IF(Raw!CC121&gt;7,Raw!C121)</f>
        <v>0</v>
      </c>
      <c r="UU120" t="str">
        <f t="shared" si="178"/>
        <v xml:space="preserve"> </v>
      </c>
      <c r="UV120" t="b">
        <f>IF(AND(Raw!BL121&lt;$UU$3,Raw!BL121&gt;$UU$4),(Raw!C121)/((Raw!CC121*1000)^(1/3)))</f>
        <v>0</v>
      </c>
      <c r="UW120" t="b">
        <f>IF(AND(Raw!BL121&lt;$UU$3,Raw!BL121&gt;$UU$4),(10^($UU$2*Raw!CB121))*(Raw!D121))</f>
        <v>0</v>
      </c>
      <c r="UX120" t="b">
        <f>IF(AND(Raw!BL121&lt;$UU$3,Raw!BL121&gt;$UU$4),(10^($FM$2*Raw!CB121))*(Raw!E121))</f>
        <v>0</v>
      </c>
    </row>
    <row r="121" spans="1:672">
      <c r="BI121" s="75"/>
      <c r="BJ121" s="75"/>
      <c r="BK121" s="75"/>
      <c r="BQ121" s="75"/>
      <c r="CG121" s="55"/>
      <c r="CH121" s="55" t="e">
        <f t="shared" si="137"/>
        <v>#N/A</v>
      </c>
      <c r="CI121" s="55" t="e">
        <f>CI3</f>
        <v>#N/A</v>
      </c>
      <c r="CK121" s="55"/>
      <c r="CL121" s="55" t="e">
        <f t="shared" si="138"/>
        <v>#N/A</v>
      </c>
      <c r="CM121" s="55" t="e">
        <f>CM3</f>
        <v>#N/A</v>
      </c>
      <c r="CO121" s="57"/>
      <c r="CP121" s="57" t="e">
        <f t="shared" si="139"/>
        <v>#N/A</v>
      </c>
      <c r="CQ121" s="57" t="e">
        <f>CQ3</f>
        <v>#N/A</v>
      </c>
      <c r="CS121" s="57"/>
      <c r="CT121" s="57" t="e">
        <f t="shared" si="140"/>
        <v>#N/A</v>
      </c>
      <c r="CU121" s="57" t="e">
        <f>CU3</f>
        <v>#N/A</v>
      </c>
      <c r="CW121" s="57"/>
      <c r="CX121" s="57" t="e">
        <f t="shared" si="141"/>
        <v>#N/A</v>
      </c>
      <c r="CY121" s="57" t="e">
        <f>CY3</f>
        <v>#N/A</v>
      </c>
      <c r="DA121" s="57"/>
      <c r="DB121" s="57" t="e">
        <f t="shared" si="142"/>
        <v>#N/A</v>
      </c>
      <c r="DC121" s="57" t="e">
        <f>DC3</f>
        <v>#N/A</v>
      </c>
      <c r="DE121" s="57"/>
      <c r="DF121" s="57" t="e">
        <f t="shared" si="143"/>
        <v>#N/A</v>
      </c>
      <c r="DG121" s="57" t="e">
        <f>DG3</f>
        <v>#N/A</v>
      </c>
      <c r="DI121" s="59">
        <f t="shared" si="162"/>
        <v>17860</v>
      </c>
      <c r="DJ121" s="59">
        <f t="shared" si="145"/>
        <v>11.406204543106046</v>
      </c>
      <c r="DL121" s="25">
        <f t="shared" si="163"/>
        <v>17860</v>
      </c>
      <c r="DM121" s="25">
        <f t="shared" si="146"/>
        <v>12.63731880702799</v>
      </c>
      <c r="EA121" s="75"/>
      <c r="EB121" s="75"/>
      <c r="EC121" s="75"/>
      <c r="ED121" s="75"/>
      <c r="FG121" s="75"/>
      <c r="FH121" s="75"/>
      <c r="HU121" t="str">
        <f t="shared" si="169"/>
        <v xml:space="preserve"> </v>
      </c>
      <c r="PR121" s="76"/>
      <c r="QD121" s="76"/>
      <c r="QP121" s="76"/>
      <c r="RB121" s="76"/>
      <c r="RN121" s="76"/>
      <c r="RZ121" s="76"/>
      <c r="SL121" s="76"/>
      <c r="SX121" s="76"/>
      <c r="TJ121" s="76"/>
      <c r="TV121" s="76"/>
      <c r="UK121" t="b">
        <f>IF(Raw!CC122&gt;7,Raw!C122)</f>
        <v>0</v>
      </c>
      <c r="UU121" t="str">
        <f t="shared" si="178"/>
        <v xml:space="preserve"> </v>
      </c>
      <c r="UV121" t="b">
        <f>IF(AND(Raw!BL122&lt;$UU$3,Raw!BL122&gt;$UU$4),(Raw!C122)/((Raw!CC122*1000)^(1/3)))</f>
        <v>0</v>
      </c>
      <c r="UW121" t="b">
        <f>IF(AND(Raw!BL122&lt;$UU$3,Raw!BL122&gt;$UU$4),(10^($UU$2*Raw!CB122))*(Raw!D122))</f>
        <v>0</v>
      </c>
      <c r="UX121" t="b">
        <f>IF(AND(Raw!BL122&lt;$UU$3,Raw!BL122&gt;$UU$4),(10^($FM$2*Raw!CB122))*(Raw!E122))</f>
        <v>0</v>
      </c>
    </row>
    <row r="122" spans="1:672">
      <c r="BI122" s="75"/>
      <c r="BJ122" s="75"/>
      <c r="BK122" s="75"/>
      <c r="BQ122" s="75"/>
      <c r="CG122" s="55"/>
      <c r="CH122" s="55" t="e">
        <f t="shared" si="137"/>
        <v>#N/A</v>
      </c>
      <c r="CI122" s="55" t="e">
        <f>CI3</f>
        <v>#N/A</v>
      </c>
      <c r="CK122" s="55"/>
      <c r="CL122" s="55" t="e">
        <f t="shared" si="138"/>
        <v>#N/A</v>
      </c>
      <c r="CM122" s="55" t="e">
        <f>CM3</f>
        <v>#N/A</v>
      </c>
      <c r="CO122" s="57"/>
      <c r="CP122" s="57" t="e">
        <f t="shared" si="139"/>
        <v>#N/A</v>
      </c>
      <c r="CQ122" s="57" t="e">
        <f>CQ3</f>
        <v>#N/A</v>
      </c>
      <c r="CS122" s="57"/>
      <c r="CT122" s="57" t="e">
        <f t="shared" si="140"/>
        <v>#N/A</v>
      </c>
      <c r="CU122" s="57" t="e">
        <f>CU3</f>
        <v>#N/A</v>
      </c>
      <c r="CW122" s="57"/>
      <c r="CX122" s="57" t="e">
        <f t="shared" si="141"/>
        <v>#N/A</v>
      </c>
      <c r="CY122" s="57" t="e">
        <f>CY3</f>
        <v>#N/A</v>
      </c>
      <c r="DA122" s="57"/>
      <c r="DB122" s="57" t="e">
        <f t="shared" si="142"/>
        <v>#N/A</v>
      </c>
      <c r="DC122" s="57" t="e">
        <f>DC3</f>
        <v>#N/A</v>
      </c>
      <c r="DE122" s="57"/>
      <c r="DF122" s="57" t="e">
        <f t="shared" si="143"/>
        <v>#N/A</v>
      </c>
      <c r="DG122" s="57" t="e">
        <f>DG3</f>
        <v>#N/A</v>
      </c>
      <c r="DI122" s="59">
        <f t="shared" si="162"/>
        <v>18010</v>
      </c>
      <c r="DJ122" s="59">
        <f t="shared" si="145"/>
        <v>11.434802233682738</v>
      </c>
      <c r="DL122" s="25">
        <f t="shared" si="163"/>
        <v>18010</v>
      </c>
      <c r="DM122" s="25">
        <f t="shared" si="146"/>
        <v>12.662874388241741</v>
      </c>
      <c r="EA122" s="75"/>
      <c r="EB122" s="75"/>
      <c r="EC122" s="75"/>
      <c r="ED122" s="75"/>
      <c r="FG122" s="75"/>
      <c r="FH122" s="75"/>
      <c r="HU122" t="str">
        <f t="shared" si="169"/>
        <v xml:space="preserve"> </v>
      </c>
      <c r="PR122" s="76"/>
      <c r="QD122" s="76"/>
      <c r="QP122" s="76"/>
      <c r="RB122" s="76"/>
      <c r="RN122" s="76"/>
      <c r="RZ122" s="76"/>
      <c r="SL122" s="76"/>
      <c r="SX122" s="76"/>
      <c r="TJ122" s="76"/>
      <c r="TV122" s="76"/>
      <c r="UK122" t="b">
        <f>IF(Raw!CC123&gt;7,Raw!C123)</f>
        <v>0</v>
      </c>
    </row>
    <row r="123" spans="1:672">
      <c r="BI123" s="75"/>
      <c r="BJ123" s="75"/>
      <c r="BK123" s="75"/>
      <c r="BQ123" s="75"/>
      <c r="CG123" s="55"/>
      <c r="CH123" s="55" t="e">
        <f t="shared" si="137"/>
        <v>#N/A</v>
      </c>
      <c r="CI123" s="55" t="e">
        <f>CI3</f>
        <v>#N/A</v>
      </c>
      <c r="CK123" s="55"/>
      <c r="CL123" s="55" t="e">
        <f t="shared" si="138"/>
        <v>#N/A</v>
      </c>
      <c r="CM123" s="55" t="e">
        <f>CM3</f>
        <v>#N/A</v>
      </c>
      <c r="CO123" s="57"/>
      <c r="CP123" s="57" t="e">
        <f t="shared" si="139"/>
        <v>#N/A</v>
      </c>
      <c r="CQ123" s="57" t="e">
        <f>CQ3</f>
        <v>#N/A</v>
      </c>
      <c r="CS123" s="57"/>
      <c r="CT123" s="57" t="e">
        <f t="shared" si="140"/>
        <v>#N/A</v>
      </c>
      <c r="CU123" s="57" t="e">
        <f>CU3</f>
        <v>#N/A</v>
      </c>
      <c r="CW123" s="57"/>
      <c r="CX123" s="57" t="e">
        <f t="shared" si="141"/>
        <v>#N/A</v>
      </c>
      <c r="CY123" s="57" t="e">
        <f>CY3</f>
        <v>#N/A</v>
      </c>
      <c r="DA123" s="57"/>
      <c r="DB123" s="57" t="e">
        <f t="shared" si="142"/>
        <v>#N/A</v>
      </c>
      <c r="DC123" s="57" t="e">
        <f>DC3</f>
        <v>#N/A</v>
      </c>
      <c r="DE123" s="57"/>
      <c r="DF123" s="57" t="e">
        <f t="shared" si="143"/>
        <v>#N/A</v>
      </c>
      <c r="DG123" s="57" t="e">
        <f>DG3</f>
        <v>#N/A</v>
      </c>
      <c r="DI123" s="59">
        <f t="shared" si="162"/>
        <v>18160</v>
      </c>
      <c r="DJ123" s="59">
        <f t="shared" si="145"/>
        <v>11.463233537714286</v>
      </c>
      <c r="DL123" s="25">
        <f t="shared" si="163"/>
        <v>18160</v>
      </c>
      <c r="DM123" s="25">
        <f t="shared" si="146"/>
        <v>12.688269042596437</v>
      </c>
      <c r="EA123" s="75"/>
      <c r="EB123" s="75"/>
      <c r="EC123" s="75"/>
      <c r="ED123" s="75"/>
      <c r="FG123" s="75"/>
      <c r="FH123" s="75"/>
      <c r="PR123" s="76"/>
      <c r="QD123" s="76"/>
      <c r="QP123" s="76"/>
      <c r="RB123" s="76"/>
      <c r="RN123" s="76"/>
      <c r="RZ123" s="76"/>
      <c r="SL123" s="76"/>
      <c r="SX123" s="76"/>
      <c r="TJ123" s="76"/>
      <c r="TV123" s="76"/>
      <c r="UK123" t="b">
        <f>IF(Raw!CC124&gt;7,Raw!C124)</f>
        <v>0</v>
      </c>
    </row>
    <row r="124" spans="1:672">
      <c r="BI124" s="75"/>
      <c r="BJ124" s="75"/>
      <c r="BK124" s="75"/>
      <c r="BQ124" s="75"/>
      <c r="CG124" s="55"/>
      <c r="CH124" s="55" t="e">
        <f t="shared" si="137"/>
        <v>#N/A</v>
      </c>
      <c r="CI124" s="55" t="e">
        <f>CI3</f>
        <v>#N/A</v>
      </c>
      <c r="CK124" s="55"/>
      <c r="CL124" s="55" t="e">
        <f t="shared" si="138"/>
        <v>#N/A</v>
      </c>
      <c r="CM124" s="55" t="e">
        <f>CM3</f>
        <v>#N/A</v>
      </c>
      <c r="CO124" s="57"/>
      <c r="CP124" s="57" t="e">
        <f t="shared" si="139"/>
        <v>#N/A</v>
      </c>
      <c r="CQ124" s="57" t="e">
        <f>CQ3</f>
        <v>#N/A</v>
      </c>
      <c r="CS124" s="57"/>
      <c r="CT124" s="57" t="e">
        <f t="shared" si="140"/>
        <v>#N/A</v>
      </c>
      <c r="CU124" s="57" t="e">
        <f>CU3</f>
        <v>#N/A</v>
      </c>
      <c r="CW124" s="57"/>
      <c r="CX124" s="57" t="e">
        <f t="shared" si="141"/>
        <v>#N/A</v>
      </c>
      <c r="CY124" s="57" t="e">
        <f>CY3</f>
        <v>#N/A</v>
      </c>
      <c r="DA124" s="57"/>
      <c r="DB124" s="57" t="e">
        <f t="shared" si="142"/>
        <v>#N/A</v>
      </c>
      <c r="DC124" s="57" t="e">
        <f>DC3</f>
        <v>#N/A</v>
      </c>
      <c r="DE124" s="57"/>
      <c r="DF124" s="57" t="e">
        <f t="shared" si="143"/>
        <v>#N/A</v>
      </c>
      <c r="DG124" s="57" t="e">
        <f>DG3</f>
        <v>#N/A</v>
      </c>
      <c r="DI124" s="59">
        <f t="shared" si="162"/>
        <v>18310</v>
      </c>
      <c r="DJ124" s="59">
        <f t="shared" si="145"/>
        <v>11.49150078570209</v>
      </c>
      <c r="DL124" s="25">
        <f t="shared" si="163"/>
        <v>18310</v>
      </c>
      <c r="DM124" s="25">
        <f t="shared" si="146"/>
        <v>12.713505100249185</v>
      </c>
      <c r="EA124" s="75"/>
      <c r="EB124" s="75"/>
      <c r="EC124" s="75"/>
      <c r="ED124" s="75"/>
      <c r="FG124" s="75"/>
      <c r="FH124" s="75"/>
      <c r="HU124" t="str">
        <f>IF(ROW()=2,-0.00869," ")</f>
        <v xml:space="preserve"> </v>
      </c>
      <c r="PR124" s="76"/>
      <c r="QD124" s="76"/>
      <c r="QP124" s="76"/>
      <c r="RB124" s="76"/>
      <c r="RN124" s="76"/>
      <c r="RZ124" s="76"/>
      <c r="SL124" s="76"/>
      <c r="SX124" s="76"/>
      <c r="TJ124" s="76"/>
      <c r="TV124" s="76"/>
      <c r="UK124" t="b">
        <f>IF(Raw!CC125&gt;7,Raw!C125)</f>
        <v>0</v>
      </c>
    </row>
    <row r="125" spans="1:672">
      <c r="BI125" s="75"/>
      <c r="BJ125" s="75"/>
      <c r="BK125" s="75"/>
      <c r="BQ125" s="75"/>
      <c r="CG125" s="55"/>
      <c r="CH125" s="55" t="e">
        <f t="shared" si="137"/>
        <v>#N/A</v>
      </c>
      <c r="CI125" s="55" t="e">
        <f>CI3</f>
        <v>#N/A</v>
      </c>
      <c r="CK125" s="55"/>
      <c r="CL125" s="55" t="e">
        <f t="shared" si="138"/>
        <v>#N/A</v>
      </c>
      <c r="CM125" s="55" t="e">
        <f>CM3</f>
        <v>#N/A</v>
      </c>
      <c r="CO125" s="57"/>
      <c r="CP125" s="57" t="e">
        <f t="shared" si="139"/>
        <v>#N/A</v>
      </c>
      <c r="CQ125" s="57" t="e">
        <f>CQ3</f>
        <v>#N/A</v>
      </c>
      <c r="CS125" s="57"/>
      <c r="CT125" s="57" t="e">
        <f t="shared" si="140"/>
        <v>#N/A</v>
      </c>
      <c r="CU125" s="57" t="e">
        <f>CU3</f>
        <v>#N/A</v>
      </c>
      <c r="CW125" s="57"/>
      <c r="CX125" s="57" t="e">
        <f t="shared" si="141"/>
        <v>#N/A</v>
      </c>
      <c r="CY125" s="57" t="e">
        <f>CY3</f>
        <v>#N/A</v>
      </c>
      <c r="DA125" s="57"/>
      <c r="DB125" s="57" t="e">
        <f t="shared" si="142"/>
        <v>#N/A</v>
      </c>
      <c r="DC125" s="57" t="e">
        <f>DC3</f>
        <v>#N/A</v>
      </c>
      <c r="DE125" s="57"/>
      <c r="DF125" s="57" t="e">
        <f t="shared" si="143"/>
        <v>#N/A</v>
      </c>
      <c r="DG125" s="57" t="e">
        <f>DG3</f>
        <v>#N/A</v>
      </c>
      <c r="DI125" s="59">
        <f t="shared" si="162"/>
        <v>18460</v>
      </c>
      <c r="DJ125" s="59">
        <f t="shared" si="145"/>
        <v>11.519606256733807</v>
      </c>
      <c r="DL125" s="25">
        <f t="shared" si="163"/>
        <v>18460</v>
      </c>
      <c r="DM125" s="25">
        <f t="shared" si="146"/>
        <v>12.738584838862057</v>
      </c>
      <c r="EA125" s="75"/>
      <c r="EB125" s="75"/>
      <c r="EC125" s="75"/>
      <c r="ED125" s="75"/>
      <c r="FG125" s="75"/>
      <c r="FH125" s="75"/>
      <c r="PR125" s="76"/>
      <c r="QD125" s="76"/>
      <c r="QP125" s="76"/>
      <c r="RB125" s="76"/>
      <c r="RN125" s="76"/>
      <c r="RZ125" s="76"/>
      <c r="SL125" s="76"/>
      <c r="SX125" s="76"/>
      <c r="TJ125" s="76"/>
      <c r="TV125" s="76"/>
      <c r="UK125" t="b">
        <f>IF(Raw!CC126&gt;7,Raw!C126)</f>
        <v>0</v>
      </c>
    </row>
    <row r="126" spans="1:672">
      <c r="BI126" s="75"/>
      <c r="BJ126" s="75"/>
      <c r="BK126" s="75"/>
      <c r="BQ126" s="75"/>
      <c r="CG126" s="55"/>
      <c r="CH126" s="55" t="e">
        <f t="shared" si="137"/>
        <v>#N/A</v>
      </c>
      <c r="CI126" s="55" t="e">
        <f>CI3</f>
        <v>#N/A</v>
      </c>
      <c r="CK126" s="55"/>
      <c r="CL126" s="55" t="e">
        <f t="shared" si="138"/>
        <v>#N/A</v>
      </c>
      <c r="CM126" s="55" t="e">
        <f>CM3</f>
        <v>#N/A</v>
      </c>
      <c r="CO126" s="57"/>
      <c r="CP126" s="57" t="e">
        <f t="shared" si="139"/>
        <v>#N/A</v>
      </c>
      <c r="CQ126" s="57" t="e">
        <f>CQ3</f>
        <v>#N/A</v>
      </c>
      <c r="CS126" s="57"/>
      <c r="CT126" s="57" t="e">
        <f t="shared" si="140"/>
        <v>#N/A</v>
      </c>
      <c r="CU126" s="57" t="e">
        <f>CU3</f>
        <v>#N/A</v>
      </c>
      <c r="CW126" s="57"/>
      <c r="CX126" s="57" t="e">
        <f t="shared" si="141"/>
        <v>#N/A</v>
      </c>
      <c r="CY126" s="57" t="e">
        <f>CY3</f>
        <v>#N/A</v>
      </c>
      <c r="DA126" s="57"/>
      <c r="DB126" s="57" t="e">
        <f t="shared" si="142"/>
        <v>#N/A</v>
      </c>
      <c r="DC126" s="57" t="e">
        <f>DC3</f>
        <v>#N/A</v>
      </c>
      <c r="DE126" s="57"/>
      <c r="DF126" s="57" t="e">
        <f t="shared" si="143"/>
        <v>#N/A</v>
      </c>
      <c r="DG126" s="57" t="e">
        <f>DG3</f>
        <v>#N/A</v>
      </c>
      <c r="DI126" s="59">
        <f t="shared" si="162"/>
        <v>18610</v>
      </c>
      <c r="DJ126" s="59">
        <f t="shared" si="145"/>
        <v>11.547552180024963</v>
      </c>
      <c r="DL126" s="25">
        <f t="shared" si="163"/>
        <v>18610</v>
      </c>
      <c r="DM126" s="25">
        <f t="shared" si="146"/>
        <v>12.763510485200445</v>
      </c>
      <c r="EA126" s="75"/>
      <c r="EB126" s="75"/>
      <c r="EC126" s="75"/>
      <c r="ED126" s="75"/>
      <c r="FG126" s="75"/>
      <c r="FH126" s="75"/>
      <c r="HU126" t="str">
        <f>IF(ROW()=2,-0.00869," ")</f>
        <v xml:space="preserve"> </v>
      </c>
      <c r="PR126" s="76"/>
      <c r="QD126" s="76"/>
      <c r="QP126" s="76"/>
      <c r="RB126" s="76"/>
      <c r="RN126" s="76"/>
      <c r="RZ126" s="76"/>
      <c r="SL126" s="76"/>
      <c r="SX126" s="76"/>
      <c r="TJ126" s="76"/>
      <c r="TV126" s="76"/>
      <c r="UK126" t="b">
        <f>IF(Raw!CC127&gt;7,Raw!C127)</f>
        <v>0</v>
      </c>
    </row>
    <row r="127" spans="1:672">
      <c r="BI127" s="75"/>
      <c r="BJ127" s="75"/>
      <c r="BK127" s="75"/>
      <c r="BQ127" s="75"/>
      <c r="CG127" s="55"/>
      <c r="CH127" s="55" t="e">
        <f t="shared" si="137"/>
        <v>#N/A</v>
      </c>
      <c r="CI127" s="55" t="e">
        <f>CI3</f>
        <v>#N/A</v>
      </c>
      <c r="CK127" s="55"/>
      <c r="CL127" s="55" t="e">
        <f t="shared" si="138"/>
        <v>#N/A</v>
      </c>
      <c r="CM127" s="55" t="e">
        <f>CM3</f>
        <v>#N/A</v>
      </c>
      <c r="CO127" s="57"/>
      <c r="CP127" s="57" t="e">
        <f t="shared" si="139"/>
        <v>#N/A</v>
      </c>
      <c r="CQ127" s="57" t="e">
        <f>CQ3</f>
        <v>#N/A</v>
      </c>
      <c r="CS127" s="57"/>
      <c r="CT127" s="57" t="e">
        <f t="shared" si="140"/>
        <v>#N/A</v>
      </c>
      <c r="CU127" s="57" t="e">
        <f>CU3</f>
        <v>#N/A</v>
      </c>
      <c r="CW127" s="57"/>
      <c r="CX127" s="57" t="e">
        <f t="shared" si="141"/>
        <v>#N/A</v>
      </c>
      <c r="CY127" s="57" t="e">
        <f>CY3</f>
        <v>#N/A</v>
      </c>
      <c r="DA127" s="57"/>
      <c r="DB127" s="57" t="e">
        <f t="shared" si="142"/>
        <v>#N/A</v>
      </c>
      <c r="DC127" s="57" t="e">
        <f>DC3</f>
        <v>#N/A</v>
      </c>
      <c r="DE127" s="57"/>
      <c r="DF127" s="57" t="e">
        <f t="shared" si="143"/>
        <v>#N/A</v>
      </c>
      <c r="DG127" s="57" t="e">
        <f>DG3</f>
        <v>#N/A</v>
      </c>
      <c r="DI127" s="59">
        <f t="shared" si="162"/>
        <v>18760</v>
      </c>
      <c r="DJ127" s="59">
        <f t="shared" si="145"/>
        <v>11.575340736402374</v>
      </c>
      <c r="DL127" s="25">
        <f t="shared" si="163"/>
        <v>18760</v>
      </c>
      <c r="DM127" s="25">
        <f t="shared" si="146"/>
        <v>12.788284216670233</v>
      </c>
      <c r="EA127" s="75"/>
      <c r="EB127" s="75"/>
      <c r="EC127" s="75"/>
      <c r="ED127" s="75"/>
      <c r="FG127" s="75"/>
      <c r="FH127" s="75"/>
      <c r="PR127" s="76"/>
      <c r="QD127" s="76"/>
      <c r="QP127" s="76"/>
      <c r="RB127" s="76"/>
      <c r="RN127" s="76"/>
      <c r="RZ127" s="76"/>
      <c r="SL127" s="76"/>
      <c r="SX127" s="76"/>
      <c r="TJ127" s="76"/>
      <c r="TV127" s="76"/>
      <c r="UK127" t="b">
        <f>IF(Raw!CC128&gt;7,Raw!C128)</f>
        <v>0</v>
      </c>
    </row>
    <row r="128" spans="1:672">
      <c r="BI128" s="75"/>
      <c r="BJ128" s="75"/>
      <c r="BK128" s="75"/>
      <c r="BQ128" s="75"/>
      <c r="CG128" s="55"/>
      <c r="CH128" s="55" t="e">
        <f t="shared" si="137"/>
        <v>#N/A</v>
      </c>
      <c r="CI128" s="55" t="e">
        <f>CI3</f>
        <v>#N/A</v>
      </c>
      <c r="CK128" s="55"/>
      <c r="CL128" s="55" t="e">
        <f t="shared" si="138"/>
        <v>#N/A</v>
      </c>
      <c r="CM128" s="55" t="e">
        <f>CM3</f>
        <v>#N/A</v>
      </c>
      <c r="CO128" s="57"/>
      <c r="CP128" s="57" t="e">
        <f t="shared" si="139"/>
        <v>#N/A</v>
      </c>
      <c r="CQ128" s="57" t="e">
        <f>CQ3</f>
        <v>#N/A</v>
      </c>
      <c r="CS128" s="57"/>
      <c r="CT128" s="57" t="e">
        <f t="shared" si="140"/>
        <v>#N/A</v>
      </c>
      <c r="CU128" s="57" t="e">
        <f>CU3</f>
        <v>#N/A</v>
      </c>
      <c r="CW128" s="57"/>
      <c r="CX128" s="57" t="e">
        <f t="shared" si="141"/>
        <v>#N/A</v>
      </c>
      <c r="CY128" s="57" t="e">
        <f>CY3</f>
        <v>#N/A</v>
      </c>
      <c r="DA128" s="57"/>
      <c r="DB128" s="57" t="e">
        <f t="shared" si="142"/>
        <v>#N/A</v>
      </c>
      <c r="DC128" s="57" t="e">
        <f>DC3</f>
        <v>#N/A</v>
      </c>
      <c r="DE128" s="57"/>
      <c r="DF128" s="57" t="e">
        <f t="shared" si="143"/>
        <v>#N/A</v>
      </c>
      <c r="DG128" s="57" t="e">
        <f>DG3</f>
        <v>#N/A</v>
      </c>
      <c r="DI128" s="59">
        <f t="shared" si="162"/>
        <v>18910</v>
      </c>
      <c r="DJ128" s="59">
        <f t="shared" si="145"/>
        <v>11.602974059732006</v>
      </c>
      <c r="DL128" s="25">
        <f t="shared" si="163"/>
        <v>18910</v>
      </c>
      <c r="DM128" s="25">
        <f t="shared" si="146"/>
        <v>12.812908162796724</v>
      </c>
      <c r="EA128" s="75"/>
      <c r="EB128" s="75"/>
      <c r="EC128" s="75"/>
      <c r="ED128" s="75"/>
      <c r="FG128" s="75"/>
      <c r="FH128" s="75"/>
      <c r="HU128" t="str">
        <f>IF(ROW()=2,-0.00869," ")</f>
        <v xml:space="preserve"> </v>
      </c>
      <c r="PR128" s="76"/>
      <c r="QD128" s="76"/>
      <c r="QP128" s="76"/>
      <c r="RB128" s="76"/>
      <c r="RN128" s="76"/>
      <c r="RZ128" s="76"/>
      <c r="SL128" s="76"/>
      <c r="SX128" s="76"/>
      <c r="TJ128" s="76"/>
      <c r="TV128" s="76"/>
      <c r="UK128" t="b">
        <f>IF(Raw!CC129&gt;7,Raw!C129)</f>
        <v>0</v>
      </c>
    </row>
    <row r="129" spans="61:557">
      <c r="BI129" s="75"/>
      <c r="BJ129" s="75"/>
      <c r="BK129" s="75"/>
      <c r="BQ129" s="75"/>
      <c r="CG129" s="55"/>
      <c r="CH129" s="55" t="e">
        <f t="shared" si="137"/>
        <v>#N/A</v>
      </c>
      <c r="CI129" s="55" t="e">
        <f>CI3</f>
        <v>#N/A</v>
      </c>
      <c r="CK129" s="55"/>
      <c r="CL129" s="55" t="e">
        <f t="shared" si="138"/>
        <v>#N/A</v>
      </c>
      <c r="CM129" s="55" t="e">
        <f>CM3</f>
        <v>#N/A</v>
      </c>
      <c r="CO129" s="57"/>
      <c r="CP129" s="57" t="e">
        <f t="shared" si="139"/>
        <v>#N/A</v>
      </c>
      <c r="CQ129" s="57" t="e">
        <f>CQ3</f>
        <v>#N/A</v>
      </c>
      <c r="CS129" s="57"/>
      <c r="CT129" s="57" t="e">
        <f t="shared" si="140"/>
        <v>#N/A</v>
      </c>
      <c r="CU129" s="57" t="e">
        <f>CU3</f>
        <v>#N/A</v>
      </c>
      <c r="CW129" s="57"/>
      <c r="CX129" s="57" t="e">
        <f t="shared" si="141"/>
        <v>#N/A</v>
      </c>
      <c r="CY129" s="57" t="e">
        <f>CY3</f>
        <v>#N/A</v>
      </c>
      <c r="DA129" s="57"/>
      <c r="DB129" s="57" t="e">
        <f t="shared" si="142"/>
        <v>#N/A</v>
      </c>
      <c r="DC129" s="57" t="e">
        <f>DC3</f>
        <v>#N/A</v>
      </c>
      <c r="DE129" s="57"/>
      <c r="DF129" s="57" t="e">
        <f t="shared" si="143"/>
        <v>#N/A</v>
      </c>
      <c r="DG129" s="57" t="e">
        <f>DG3</f>
        <v>#N/A</v>
      </c>
      <c r="DI129" s="59">
        <f t="shared" si="162"/>
        <v>19060</v>
      </c>
      <c r="DJ129" s="59">
        <f t="shared" si="145"/>
        <v>11.630454238293677</v>
      </c>
      <c r="DL129" s="25">
        <f t="shared" si="163"/>
        <v>19060</v>
      </c>
      <c r="DM129" s="25">
        <f t="shared" si="146"/>
        <v>12.837384406647855</v>
      </c>
      <c r="EA129" s="75"/>
      <c r="EB129" s="75"/>
      <c r="EC129" s="75"/>
      <c r="ED129" s="75"/>
      <c r="FG129" s="75"/>
      <c r="FH129" s="75"/>
      <c r="PR129" s="76"/>
      <c r="QD129" s="76"/>
      <c r="QP129" s="76"/>
      <c r="RB129" s="76"/>
      <c r="RN129" s="76"/>
      <c r="RZ129" s="76"/>
      <c r="SL129" s="76"/>
      <c r="SX129" s="76"/>
      <c r="TJ129" s="76"/>
      <c r="TV129" s="76"/>
      <c r="UK129" t="b">
        <f>IF(Raw!CC130&gt;7,Raw!C130)</f>
        <v>0</v>
      </c>
    </row>
    <row r="130" spans="61:557">
      <c r="BI130" s="75"/>
      <c r="BJ130" s="75"/>
      <c r="BK130" s="75"/>
      <c r="BQ130" s="75"/>
      <c r="CG130" s="55"/>
      <c r="CH130" s="55" t="e">
        <f t="shared" si="137"/>
        <v>#N/A</v>
      </c>
      <c r="CI130" s="55" t="e">
        <f>CI3</f>
        <v>#N/A</v>
      </c>
      <c r="CK130" s="55"/>
      <c r="CL130" s="55" t="e">
        <f t="shared" si="138"/>
        <v>#N/A</v>
      </c>
      <c r="CM130" s="55" t="e">
        <f>CM3</f>
        <v>#N/A</v>
      </c>
      <c r="CO130" s="57"/>
      <c r="CP130" s="57" t="e">
        <f t="shared" si="139"/>
        <v>#N/A</v>
      </c>
      <c r="CQ130" s="57" t="e">
        <f>CQ3</f>
        <v>#N/A</v>
      </c>
      <c r="CS130" s="57"/>
      <c r="CT130" s="57" t="e">
        <f t="shared" si="140"/>
        <v>#N/A</v>
      </c>
      <c r="CU130" s="57" t="e">
        <f>CU3</f>
        <v>#N/A</v>
      </c>
      <c r="CW130" s="57"/>
      <c r="CX130" s="57" t="e">
        <f t="shared" si="141"/>
        <v>#N/A</v>
      </c>
      <c r="CY130" s="57" t="e">
        <f>CY3</f>
        <v>#N/A</v>
      </c>
      <c r="DA130" s="57"/>
      <c r="DB130" s="57" t="e">
        <f t="shared" si="142"/>
        <v>#N/A</v>
      </c>
      <c r="DC130" s="57" t="e">
        <f>DC3</f>
        <v>#N/A</v>
      </c>
      <c r="DE130" s="57"/>
      <c r="DF130" s="57" t="e">
        <f t="shared" si="143"/>
        <v>#N/A</v>
      </c>
      <c r="DG130" s="57" t="e">
        <f>DG3</f>
        <v>#N/A</v>
      </c>
      <c r="DI130" s="59">
        <f t="shared" si="162"/>
        <v>19210</v>
      </c>
      <c r="DJ130" s="59">
        <f t="shared" ref="DJ130:DJ153" si="179">10^((LOG10(DI130/1000/2)+2.58)/3.34)</f>
        <v>11.657783316105077</v>
      </c>
      <c r="DL130" s="25">
        <f t="shared" si="163"/>
        <v>19210</v>
      </c>
      <c r="DM130" s="25">
        <f t="shared" ref="DM130:DM153" si="180">10^((LOG10(DI130/1000/2)+3.61)/4.14)</f>
        <v>12.861714986204277</v>
      </c>
      <c r="EA130" s="75"/>
      <c r="EB130" s="75"/>
      <c r="EC130" s="75"/>
      <c r="ED130" s="75"/>
      <c r="FG130" s="75"/>
      <c r="FH130" s="75"/>
      <c r="HU130" t="str">
        <f>IF(ROW()=2,-0.00869," ")</f>
        <v xml:space="preserve"> </v>
      </c>
      <c r="PR130" s="76"/>
      <c r="QD130" s="76"/>
      <c r="QP130" s="76"/>
      <c r="RB130" s="76"/>
      <c r="RN130" s="76"/>
      <c r="RZ130" s="76"/>
      <c r="SL130" s="76"/>
      <c r="SX130" s="76"/>
      <c r="TJ130" s="76"/>
      <c r="TV130" s="76"/>
      <c r="UK130" t="b">
        <f>IF(Raw!CC131&gt;7,Raw!C131)</f>
        <v>0</v>
      </c>
    </row>
    <row r="131" spans="61:557">
      <c r="BI131" s="75"/>
      <c r="BJ131" s="75"/>
      <c r="BK131" s="75"/>
      <c r="BQ131" s="75"/>
      <c r="CG131" s="55"/>
      <c r="CH131" s="55" t="e">
        <f t="shared" si="137"/>
        <v>#N/A</v>
      </c>
      <c r="CI131" s="55" t="e">
        <f>CI3</f>
        <v>#N/A</v>
      </c>
      <c r="CK131" s="55"/>
      <c r="CL131" s="55" t="e">
        <f t="shared" si="138"/>
        <v>#N/A</v>
      </c>
      <c r="CM131" s="55" t="e">
        <f>CM3</f>
        <v>#N/A</v>
      </c>
      <c r="CO131" s="57"/>
      <c r="CP131" s="57" t="e">
        <f t="shared" si="139"/>
        <v>#N/A</v>
      </c>
      <c r="CQ131" s="57" t="e">
        <f>CQ3</f>
        <v>#N/A</v>
      </c>
      <c r="CS131" s="57"/>
      <c r="CT131" s="57" t="e">
        <f t="shared" si="140"/>
        <v>#N/A</v>
      </c>
      <c r="CU131" s="57" t="e">
        <f>CU3</f>
        <v>#N/A</v>
      </c>
      <c r="CW131" s="57"/>
      <c r="CX131" s="57" t="e">
        <f t="shared" si="141"/>
        <v>#N/A</v>
      </c>
      <c r="CY131" s="57" t="e">
        <f>CY3</f>
        <v>#N/A</v>
      </c>
      <c r="DA131" s="57"/>
      <c r="DB131" s="57" t="e">
        <f t="shared" si="142"/>
        <v>#N/A</v>
      </c>
      <c r="DC131" s="57" t="e">
        <f>DC3</f>
        <v>#N/A</v>
      </c>
      <c r="DE131" s="57"/>
      <c r="DF131" s="57" t="e">
        <f t="shared" si="143"/>
        <v>#N/A</v>
      </c>
      <c r="DG131" s="57" t="e">
        <f>DG3</f>
        <v>#N/A</v>
      </c>
      <c r="DI131" s="59">
        <f t="shared" ref="DI131:DI153" si="181">DI130+150</f>
        <v>19360</v>
      </c>
      <c r="DJ131" s="59">
        <f t="shared" si="179"/>
        <v>11.684963294197287</v>
      </c>
      <c r="DL131" s="25">
        <f t="shared" ref="DL131:DL153" si="182">DL130+150</f>
        <v>19360</v>
      </c>
      <c r="DM131" s="25">
        <f t="shared" si="180"/>
        <v>12.885901895678764</v>
      </c>
      <c r="EA131" s="75"/>
      <c r="EB131" s="75"/>
      <c r="EC131" s="75"/>
      <c r="ED131" s="75"/>
      <c r="FG131" s="75"/>
      <c r="FH131" s="75"/>
      <c r="PR131" s="76"/>
      <c r="QD131" s="76"/>
      <c r="QP131" s="76"/>
      <c r="RB131" s="76"/>
      <c r="RN131" s="76"/>
      <c r="RZ131" s="76"/>
      <c r="SL131" s="76"/>
      <c r="SX131" s="76"/>
      <c r="TJ131" s="76"/>
      <c r="TV131" s="76"/>
      <c r="UK131" t="b">
        <f>IF(Raw!CC132&gt;7,Raw!C132)</f>
        <v>0</v>
      </c>
    </row>
    <row r="132" spans="61:557">
      <c r="BI132" s="75"/>
      <c r="BJ132" s="75"/>
      <c r="BK132" s="75"/>
      <c r="BQ132" s="75"/>
      <c r="CG132" s="55"/>
      <c r="CH132" s="55" t="e">
        <f t="shared" ref="CH132:CH195" si="183">CH131+($CG$6-$CG$4)/250</f>
        <v>#N/A</v>
      </c>
      <c r="CI132" s="55" t="e">
        <f>CI3</f>
        <v>#N/A</v>
      </c>
      <c r="CK132" s="55"/>
      <c r="CL132" s="55" t="e">
        <f t="shared" ref="CL132:CL195" si="184">CL131+($CK$6-$CK$4)/1000</f>
        <v>#N/A</v>
      </c>
      <c r="CM132" s="55" t="e">
        <f>CM3</f>
        <v>#N/A</v>
      </c>
      <c r="CO132" s="57"/>
      <c r="CP132" s="57" t="e">
        <f t="shared" ref="CP132:CP195" si="185">CP131+($CO$6-$CO$4)/500</f>
        <v>#N/A</v>
      </c>
      <c r="CQ132" s="57" t="e">
        <f>CQ3</f>
        <v>#N/A</v>
      </c>
      <c r="CS132" s="57"/>
      <c r="CT132" s="57" t="e">
        <f t="shared" ref="CT132:CT195" si="186">CT131+($CS$6-$CS$4)/500</f>
        <v>#N/A</v>
      </c>
      <c r="CU132" s="57" t="e">
        <f>CU3</f>
        <v>#N/A</v>
      </c>
      <c r="CW132" s="57"/>
      <c r="CX132" s="57" t="e">
        <f t="shared" ref="CX132:CX195" si="187">CX131+($CW$6-$CW$4)/500</f>
        <v>#N/A</v>
      </c>
      <c r="CY132" s="57" t="e">
        <f>CY3</f>
        <v>#N/A</v>
      </c>
      <c r="DA132" s="57"/>
      <c r="DB132" s="57" t="e">
        <f t="shared" ref="DB132:DB195" si="188">DB131+($DA$6-$DA$4)/500</f>
        <v>#N/A</v>
      </c>
      <c r="DC132" s="57" t="e">
        <f>DC3</f>
        <v>#N/A</v>
      </c>
      <c r="DE132" s="57"/>
      <c r="DF132" s="57" t="e">
        <f t="shared" ref="DF132:DF195" si="189">DF131+($DE$6-$DE$4)/500</f>
        <v>#N/A</v>
      </c>
      <c r="DG132" s="57" t="e">
        <f>DG3</f>
        <v>#N/A</v>
      </c>
      <c r="DI132" s="59">
        <f t="shared" si="181"/>
        <v>19510</v>
      </c>
      <c r="DJ132" s="59">
        <f t="shared" si="179"/>
        <v>11.711996131844041</v>
      </c>
      <c r="DL132" s="25">
        <f t="shared" si="182"/>
        <v>19510</v>
      </c>
      <c r="DM132" s="25">
        <f t="shared" si="180"/>
        <v>12.909947086786962</v>
      </c>
      <c r="EA132" s="75"/>
      <c r="EB132" s="75"/>
      <c r="EC132" s="75"/>
      <c r="ED132" s="75"/>
      <c r="FG132" s="75"/>
      <c r="FH132" s="75"/>
      <c r="HU132" t="str">
        <f>IF(ROW()=2,-0.00869," ")</f>
        <v xml:space="preserve"> </v>
      </c>
      <c r="PR132" s="76"/>
      <c r="QD132" s="76"/>
      <c r="QP132" s="76"/>
      <c r="RB132" s="76"/>
      <c r="RN132" s="76"/>
      <c r="RZ132" s="76"/>
      <c r="SL132" s="76"/>
      <c r="SX132" s="76"/>
      <c r="TJ132" s="76"/>
      <c r="TV132" s="76"/>
    </row>
    <row r="133" spans="61:557">
      <c r="BI133" s="75"/>
      <c r="BJ133" s="75"/>
      <c r="BK133" s="75"/>
      <c r="BQ133" s="75"/>
      <c r="CG133" s="55"/>
      <c r="CH133" s="55" t="e">
        <f t="shared" si="183"/>
        <v>#N/A</v>
      </c>
      <c r="CI133" s="55" t="e">
        <f>CI3</f>
        <v>#N/A</v>
      </c>
      <c r="CK133" s="55"/>
      <c r="CL133" s="55" t="e">
        <f t="shared" si="184"/>
        <v>#N/A</v>
      </c>
      <c r="CM133" s="55" t="e">
        <f>CM3</f>
        <v>#N/A</v>
      </c>
      <c r="CO133" s="57"/>
      <c r="CP133" s="57" t="e">
        <f t="shared" si="185"/>
        <v>#N/A</v>
      </c>
      <c r="CQ133" s="57" t="e">
        <f>CQ3</f>
        <v>#N/A</v>
      </c>
      <c r="CS133" s="57"/>
      <c r="CT133" s="57" t="e">
        <f t="shared" si="186"/>
        <v>#N/A</v>
      </c>
      <c r="CU133" s="57" t="e">
        <f>CU3</f>
        <v>#N/A</v>
      </c>
      <c r="CW133" s="57"/>
      <c r="CX133" s="57" t="e">
        <f t="shared" si="187"/>
        <v>#N/A</v>
      </c>
      <c r="CY133" s="57" t="e">
        <f>CY3</f>
        <v>#N/A</v>
      </c>
      <c r="DA133" s="57"/>
      <c r="DB133" s="57" t="e">
        <f t="shared" si="188"/>
        <v>#N/A</v>
      </c>
      <c r="DC133" s="57" t="e">
        <f>DC3</f>
        <v>#N/A</v>
      </c>
      <c r="DE133" s="57"/>
      <c r="DF133" s="57" t="e">
        <f t="shared" si="189"/>
        <v>#N/A</v>
      </c>
      <c r="DG133" s="57" t="e">
        <f>DG3</f>
        <v>#N/A</v>
      </c>
      <c r="DI133" s="59">
        <f t="shared" si="181"/>
        <v>19660</v>
      </c>
      <c r="DJ133" s="59">
        <f t="shared" si="179"/>
        <v>11.738883747746577</v>
      </c>
      <c r="DL133" s="25">
        <f t="shared" si="182"/>
        <v>19660</v>
      </c>
      <c r="DM133" s="25">
        <f t="shared" si="180"/>
        <v>12.933852469971935</v>
      </c>
      <c r="EA133" s="75"/>
      <c r="EB133" s="75"/>
      <c r="EC133" s="75"/>
      <c r="ED133" s="75"/>
      <c r="FG133" s="75"/>
      <c r="FH133" s="75"/>
      <c r="PR133" s="76"/>
      <c r="QD133" s="76"/>
      <c r="QP133" s="76"/>
      <c r="RB133" s="76"/>
      <c r="RN133" s="76"/>
      <c r="RZ133" s="76"/>
      <c r="SL133" s="76"/>
      <c r="SX133" s="76"/>
      <c r="TJ133" s="76"/>
      <c r="TV133" s="76"/>
    </row>
    <row r="134" spans="61:557">
      <c r="BI134" s="75"/>
      <c r="BJ134" s="75"/>
      <c r="BK134" s="75"/>
      <c r="CG134" s="55"/>
      <c r="CH134" s="55" t="e">
        <f t="shared" si="183"/>
        <v>#N/A</v>
      </c>
      <c r="CI134" s="55" t="e">
        <f>CI3</f>
        <v>#N/A</v>
      </c>
      <c r="CK134" s="55"/>
      <c r="CL134" s="55" t="e">
        <f t="shared" si="184"/>
        <v>#N/A</v>
      </c>
      <c r="CM134" s="55" t="e">
        <f>CM3</f>
        <v>#N/A</v>
      </c>
      <c r="CO134" s="57"/>
      <c r="CP134" s="57" t="e">
        <f t="shared" si="185"/>
        <v>#N/A</v>
      </c>
      <c r="CQ134" s="57" t="e">
        <f>CQ3</f>
        <v>#N/A</v>
      </c>
      <c r="CS134" s="57"/>
      <c r="CT134" s="57" t="e">
        <f t="shared" si="186"/>
        <v>#N/A</v>
      </c>
      <c r="CU134" s="57" t="e">
        <f>CU3</f>
        <v>#N/A</v>
      </c>
      <c r="CW134" s="57"/>
      <c r="CX134" s="57" t="e">
        <f t="shared" si="187"/>
        <v>#N/A</v>
      </c>
      <c r="CY134" s="57" t="e">
        <f>CY3</f>
        <v>#N/A</v>
      </c>
      <c r="DA134" s="57"/>
      <c r="DB134" s="57" t="e">
        <f t="shared" si="188"/>
        <v>#N/A</v>
      </c>
      <c r="DC134" s="57" t="e">
        <f>DC3</f>
        <v>#N/A</v>
      </c>
      <c r="DE134" s="57"/>
      <c r="DF134" s="57" t="e">
        <f t="shared" si="189"/>
        <v>#N/A</v>
      </c>
      <c r="DG134" s="57" t="e">
        <f>DG3</f>
        <v>#N/A</v>
      </c>
      <c r="DI134" s="59">
        <f t="shared" si="181"/>
        <v>19810</v>
      </c>
      <c r="DJ134" s="59">
        <f t="shared" si="179"/>
        <v>11.765628021176214</v>
      </c>
      <c r="DL134" s="25">
        <f t="shared" si="182"/>
        <v>19810</v>
      </c>
      <c r="DM134" s="25">
        <f t="shared" si="180"/>
        <v>12.957619915584267</v>
      </c>
      <c r="EA134" s="75"/>
      <c r="EB134" s="75"/>
      <c r="EC134" s="75"/>
      <c r="ED134" s="75"/>
      <c r="FG134" s="75"/>
      <c r="FH134" s="75"/>
      <c r="PR134" s="76"/>
      <c r="QD134" s="76"/>
      <c r="QP134" s="76"/>
      <c r="RB134" s="76"/>
      <c r="RN134" s="76"/>
      <c r="RZ134" s="76"/>
      <c r="SL134" s="76"/>
      <c r="SX134" s="76"/>
      <c r="TJ134" s="76"/>
      <c r="TV134" s="76"/>
    </row>
    <row r="135" spans="61:557">
      <c r="BI135" s="75"/>
      <c r="BJ135" s="75"/>
      <c r="BK135" s="75"/>
      <c r="CG135" s="55"/>
      <c r="CH135" s="55" t="e">
        <f t="shared" si="183"/>
        <v>#N/A</v>
      </c>
      <c r="CI135" s="55" t="e">
        <f>CI3</f>
        <v>#N/A</v>
      </c>
      <c r="CK135" s="55"/>
      <c r="CL135" s="55" t="e">
        <f t="shared" si="184"/>
        <v>#N/A</v>
      </c>
      <c r="CM135" s="55" t="e">
        <f>CM3</f>
        <v>#N/A</v>
      </c>
      <c r="CO135" s="57"/>
      <c r="CP135" s="57" t="e">
        <f t="shared" si="185"/>
        <v>#N/A</v>
      </c>
      <c r="CQ135" s="57" t="e">
        <f>CQ3</f>
        <v>#N/A</v>
      </c>
      <c r="CS135" s="57"/>
      <c r="CT135" s="57" t="e">
        <f t="shared" si="186"/>
        <v>#N/A</v>
      </c>
      <c r="CU135" s="57" t="e">
        <f>CU3</f>
        <v>#N/A</v>
      </c>
      <c r="CW135" s="57"/>
      <c r="CX135" s="57" t="e">
        <f t="shared" si="187"/>
        <v>#N/A</v>
      </c>
      <c r="CY135" s="57" t="e">
        <f>CY3</f>
        <v>#N/A</v>
      </c>
      <c r="DA135" s="57"/>
      <c r="DB135" s="57" t="e">
        <f t="shared" si="188"/>
        <v>#N/A</v>
      </c>
      <c r="DC135" s="57" t="e">
        <f>DC3</f>
        <v>#N/A</v>
      </c>
      <c r="DE135" s="57"/>
      <c r="DF135" s="57" t="e">
        <f t="shared" si="189"/>
        <v>#N/A</v>
      </c>
      <c r="DG135" s="57" t="e">
        <f>DG3</f>
        <v>#N/A</v>
      </c>
      <c r="DI135" s="59">
        <f t="shared" si="181"/>
        <v>19960</v>
      </c>
      <c r="DJ135" s="59">
        <f t="shared" si="179"/>
        <v>11.792230793076261</v>
      </c>
      <c r="DL135" s="25">
        <f t="shared" si="182"/>
        <v>19960</v>
      </c>
      <c r="DM135" s="25">
        <f t="shared" si="180"/>
        <v>12.98125125501984</v>
      </c>
      <c r="EA135" s="75"/>
      <c r="EB135" s="75"/>
      <c r="EC135" s="75"/>
      <c r="ED135" s="75"/>
      <c r="FG135" s="75"/>
      <c r="FH135" s="75"/>
      <c r="PR135" s="76"/>
      <c r="QD135" s="76"/>
      <c r="QP135" s="76"/>
      <c r="RB135" s="76"/>
      <c r="RN135" s="76"/>
      <c r="RZ135" s="76"/>
      <c r="SL135" s="76"/>
      <c r="SX135" s="76"/>
      <c r="TJ135" s="76"/>
      <c r="TV135" s="76"/>
    </row>
    <row r="136" spans="61:557">
      <c r="BI136" s="75"/>
      <c r="BJ136" s="75"/>
      <c r="BK136" s="75"/>
      <c r="CG136" s="55"/>
      <c r="CH136" s="55" t="e">
        <f t="shared" si="183"/>
        <v>#N/A</v>
      </c>
      <c r="CI136" s="55" t="e">
        <f>CI3</f>
        <v>#N/A</v>
      </c>
      <c r="CK136" s="55"/>
      <c r="CL136" s="55" t="e">
        <f t="shared" si="184"/>
        <v>#N/A</v>
      </c>
      <c r="CM136" s="55" t="e">
        <f>CM3</f>
        <v>#N/A</v>
      </c>
      <c r="CO136" s="57"/>
      <c r="CP136" s="57" t="e">
        <f t="shared" si="185"/>
        <v>#N/A</v>
      </c>
      <c r="CQ136" s="57" t="e">
        <f>CQ3</f>
        <v>#N/A</v>
      </c>
      <c r="CS136" s="57"/>
      <c r="CT136" s="57" t="e">
        <f t="shared" si="186"/>
        <v>#N/A</v>
      </c>
      <c r="CU136" s="57" t="e">
        <f>CU3</f>
        <v>#N/A</v>
      </c>
      <c r="CW136" s="57"/>
      <c r="CX136" s="57" t="e">
        <f t="shared" si="187"/>
        <v>#N/A</v>
      </c>
      <c r="CY136" s="57" t="e">
        <f>CY3</f>
        <v>#N/A</v>
      </c>
      <c r="DA136" s="57"/>
      <c r="DB136" s="57" t="e">
        <f t="shared" si="188"/>
        <v>#N/A</v>
      </c>
      <c r="DC136" s="57" t="e">
        <f>DC3</f>
        <v>#N/A</v>
      </c>
      <c r="DE136" s="57"/>
      <c r="DF136" s="57" t="e">
        <f t="shared" si="189"/>
        <v>#N/A</v>
      </c>
      <c r="DG136" s="57" t="e">
        <f>DG3</f>
        <v>#N/A</v>
      </c>
      <c r="DI136" s="59">
        <f t="shared" si="181"/>
        <v>20110</v>
      </c>
      <c r="DJ136" s="59">
        <f t="shared" si="179"/>
        <v>11.818693867125216</v>
      </c>
      <c r="DL136" s="25">
        <f t="shared" si="182"/>
        <v>20110</v>
      </c>
      <c r="DM136" s="25">
        <f t="shared" si="180"/>
        <v>13.004748281816994</v>
      </c>
      <c r="EA136" s="75"/>
      <c r="EB136" s="75"/>
      <c r="EC136" s="75"/>
      <c r="ED136" s="75"/>
      <c r="FG136" s="75"/>
      <c r="FH136" s="75"/>
      <c r="PR136" s="76"/>
      <c r="QD136" s="76"/>
      <c r="QP136" s="76"/>
      <c r="RB136" s="76"/>
      <c r="RN136" s="76"/>
      <c r="RZ136" s="76"/>
      <c r="SL136" s="76"/>
      <c r="SX136" s="76"/>
      <c r="TJ136" s="76"/>
      <c r="TV136" s="76"/>
    </row>
    <row r="137" spans="61:557">
      <c r="BI137" s="75"/>
      <c r="BJ137" s="75"/>
      <c r="BK137" s="75"/>
      <c r="CG137" s="55"/>
      <c r="CH137" s="55" t="e">
        <f t="shared" si="183"/>
        <v>#N/A</v>
      </c>
      <c r="CI137" s="55" t="e">
        <f>CI3</f>
        <v>#N/A</v>
      </c>
      <c r="CK137" s="55"/>
      <c r="CL137" s="55" t="e">
        <f t="shared" si="184"/>
        <v>#N/A</v>
      </c>
      <c r="CM137" s="55" t="e">
        <f>CM3</f>
        <v>#N/A</v>
      </c>
      <c r="CO137" s="57"/>
      <c r="CP137" s="57" t="e">
        <f t="shared" si="185"/>
        <v>#N/A</v>
      </c>
      <c r="CQ137" s="57" t="e">
        <f>CQ3</f>
        <v>#N/A</v>
      </c>
      <c r="CS137" s="57"/>
      <c r="CT137" s="57" t="e">
        <f t="shared" si="186"/>
        <v>#N/A</v>
      </c>
      <c r="CU137" s="57" t="e">
        <f>CU3</f>
        <v>#N/A</v>
      </c>
      <c r="CW137" s="57"/>
      <c r="CX137" s="57" t="e">
        <f t="shared" si="187"/>
        <v>#N/A</v>
      </c>
      <c r="CY137" s="57" t="e">
        <f>CY3</f>
        <v>#N/A</v>
      </c>
      <c r="DA137" s="57"/>
      <c r="DB137" s="57" t="e">
        <f t="shared" si="188"/>
        <v>#N/A</v>
      </c>
      <c r="DC137" s="57" t="e">
        <f>DC3</f>
        <v>#N/A</v>
      </c>
      <c r="DE137" s="57"/>
      <c r="DF137" s="57" t="e">
        <f t="shared" si="189"/>
        <v>#N/A</v>
      </c>
      <c r="DG137" s="57" t="e">
        <f>DG3</f>
        <v>#N/A</v>
      </c>
      <c r="DI137" s="59">
        <f t="shared" si="181"/>
        <v>20260</v>
      </c>
      <c r="DJ137" s="59">
        <f t="shared" si="179"/>
        <v>11.845019010762663</v>
      </c>
      <c r="DL137" s="25">
        <f t="shared" si="182"/>
        <v>20260</v>
      </c>
      <c r="DM137" s="25">
        <f t="shared" si="180"/>
        <v>13.02811275271487</v>
      </c>
      <c r="EA137" s="75"/>
      <c r="EB137" s="75"/>
      <c r="EC137" s="75"/>
      <c r="ED137" s="75"/>
      <c r="FG137" s="75"/>
      <c r="FH137" s="75"/>
      <c r="PR137" s="76"/>
      <c r="QD137" s="76"/>
      <c r="QP137" s="76"/>
      <c r="RB137" s="76"/>
      <c r="RN137" s="76"/>
      <c r="RZ137" s="76"/>
      <c r="SL137" s="76"/>
      <c r="SX137" s="76"/>
      <c r="TJ137" s="76"/>
      <c r="TV137" s="76"/>
    </row>
    <row r="138" spans="61:557">
      <c r="BI138" s="75"/>
      <c r="BJ138" s="75"/>
      <c r="BK138" s="75"/>
      <c r="CG138" s="55"/>
      <c r="CH138" s="55" t="e">
        <f t="shared" si="183"/>
        <v>#N/A</v>
      </c>
      <c r="CI138" s="55" t="e">
        <f>CI3</f>
        <v>#N/A</v>
      </c>
      <c r="CK138" s="55"/>
      <c r="CL138" s="55" t="e">
        <f t="shared" si="184"/>
        <v>#N/A</v>
      </c>
      <c r="CM138" s="55" t="e">
        <f>CM3</f>
        <v>#N/A</v>
      </c>
      <c r="CO138" s="57"/>
      <c r="CP138" s="57" t="e">
        <f t="shared" si="185"/>
        <v>#N/A</v>
      </c>
      <c r="CQ138" s="57" t="e">
        <f>CQ3</f>
        <v>#N/A</v>
      </c>
      <c r="CS138" s="57"/>
      <c r="CT138" s="57" t="e">
        <f t="shared" si="186"/>
        <v>#N/A</v>
      </c>
      <c r="CU138" s="57" t="e">
        <f>CU3</f>
        <v>#N/A</v>
      </c>
      <c r="CW138" s="57"/>
      <c r="CX138" s="57" t="e">
        <f t="shared" si="187"/>
        <v>#N/A</v>
      </c>
      <c r="CY138" s="57" t="e">
        <f>CY3</f>
        <v>#N/A</v>
      </c>
      <c r="DA138" s="57"/>
      <c r="DB138" s="57" t="e">
        <f t="shared" si="188"/>
        <v>#N/A</v>
      </c>
      <c r="DC138" s="57" t="e">
        <f>DC3</f>
        <v>#N/A</v>
      </c>
      <c r="DE138" s="57"/>
      <c r="DF138" s="57" t="e">
        <f t="shared" si="189"/>
        <v>#N/A</v>
      </c>
      <c r="DG138" s="57" t="e">
        <f>DG3</f>
        <v>#N/A</v>
      </c>
      <c r="DI138" s="59">
        <f t="shared" si="181"/>
        <v>20410</v>
      </c>
      <c r="DJ138" s="59">
        <f t="shared" si="179"/>
        <v>11.871207956179656</v>
      </c>
      <c r="DL138" s="25">
        <f t="shared" si="182"/>
        <v>20410</v>
      </c>
      <c r="DM138" s="25">
        <f t="shared" si="180"/>
        <v>13.051346388674583</v>
      </c>
      <c r="EA138" s="75"/>
      <c r="EB138" s="75"/>
      <c r="EC138" s="75"/>
      <c r="ED138" s="75"/>
      <c r="FG138" s="75"/>
      <c r="FH138" s="75"/>
      <c r="PR138" s="76"/>
      <c r="QD138" s="76"/>
      <c r="QP138" s="76"/>
      <c r="RB138" s="76"/>
      <c r="RN138" s="76"/>
      <c r="RZ138" s="76"/>
      <c r="SL138" s="76"/>
      <c r="SX138" s="76"/>
      <c r="TJ138" s="76"/>
      <c r="TV138" s="76"/>
    </row>
    <row r="139" spans="61:557">
      <c r="BI139" s="75"/>
      <c r="BJ139" s="75"/>
      <c r="BK139" s="75"/>
      <c r="CG139" s="55"/>
      <c r="CH139" s="55" t="e">
        <f t="shared" si="183"/>
        <v>#N/A</v>
      </c>
      <c r="CI139" s="55" t="e">
        <f>CI3</f>
        <v>#N/A</v>
      </c>
      <c r="CK139" s="55"/>
      <c r="CL139" s="55" t="e">
        <f t="shared" si="184"/>
        <v>#N/A</v>
      </c>
      <c r="CM139" s="55" t="e">
        <f>CM3</f>
        <v>#N/A</v>
      </c>
      <c r="CO139" s="57"/>
      <c r="CP139" s="57" t="e">
        <f t="shared" si="185"/>
        <v>#N/A</v>
      </c>
      <c r="CQ139" s="57" t="e">
        <f>CQ3</f>
        <v>#N/A</v>
      </c>
      <c r="CS139" s="57"/>
      <c r="CT139" s="57" t="e">
        <f t="shared" si="186"/>
        <v>#N/A</v>
      </c>
      <c r="CU139" s="57" t="e">
        <f>CU3</f>
        <v>#N/A</v>
      </c>
      <c r="CW139" s="57"/>
      <c r="CX139" s="57" t="e">
        <f t="shared" si="187"/>
        <v>#N/A</v>
      </c>
      <c r="CY139" s="57" t="e">
        <f>CY3</f>
        <v>#N/A</v>
      </c>
      <c r="DA139" s="57"/>
      <c r="DB139" s="57" t="e">
        <f t="shared" si="188"/>
        <v>#N/A</v>
      </c>
      <c r="DC139" s="57" t="e">
        <f>DC3</f>
        <v>#N/A</v>
      </c>
      <c r="DE139" s="57"/>
      <c r="DF139" s="57" t="e">
        <f t="shared" si="189"/>
        <v>#N/A</v>
      </c>
      <c r="DG139" s="57" t="e">
        <f>DG3</f>
        <v>#N/A</v>
      </c>
      <c r="DI139" s="59">
        <f t="shared" si="181"/>
        <v>20560</v>
      </c>
      <c r="DJ139" s="59">
        <f t="shared" si="179"/>
        <v>11.897262401274922</v>
      </c>
      <c r="DL139" s="25">
        <f t="shared" si="182"/>
        <v>20560</v>
      </c>
      <c r="DM139" s="25">
        <f t="shared" si="180"/>
        <v>13.074450875864752</v>
      </c>
      <c r="EA139" s="75"/>
      <c r="EB139" s="75"/>
      <c r="EC139" s="75"/>
      <c r="ED139" s="75"/>
      <c r="FG139" s="75"/>
      <c r="FH139" s="75"/>
      <c r="PR139" s="76"/>
      <c r="QD139" s="76"/>
      <c r="QP139" s="76"/>
      <c r="RB139" s="76"/>
      <c r="RN139" s="76"/>
      <c r="RZ139" s="76"/>
      <c r="SL139" s="76"/>
      <c r="SX139" s="76"/>
      <c r="TJ139" s="76"/>
      <c r="TV139" s="76"/>
    </row>
    <row r="140" spans="61:557">
      <c r="CG140" s="55"/>
      <c r="CH140" s="55" t="e">
        <f t="shared" si="183"/>
        <v>#N/A</v>
      </c>
      <c r="CI140" s="55" t="e">
        <f>CI3</f>
        <v>#N/A</v>
      </c>
      <c r="CK140" s="55"/>
      <c r="CL140" s="55" t="e">
        <f t="shared" si="184"/>
        <v>#N/A</v>
      </c>
      <c r="CM140" s="55" t="e">
        <f>CM3</f>
        <v>#N/A</v>
      </c>
      <c r="CO140" s="57"/>
      <c r="CP140" s="57" t="e">
        <f t="shared" si="185"/>
        <v>#N/A</v>
      </c>
      <c r="CQ140" s="57" t="e">
        <f>CQ3</f>
        <v>#N/A</v>
      </c>
      <c r="CS140" s="57"/>
      <c r="CT140" s="57" t="e">
        <f t="shared" si="186"/>
        <v>#N/A</v>
      </c>
      <c r="CU140" s="57" t="e">
        <f>CU3</f>
        <v>#N/A</v>
      </c>
      <c r="CW140" s="57"/>
      <c r="CX140" s="57" t="e">
        <f t="shared" si="187"/>
        <v>#N/A</v>
      </c>
      <c r="CY140" s="57" t="e">
        <f>CY3</f>
        <v>#N/A</v>
      </c>
      <c r="DA140" s="57"/>
      <c r="DB140" s="57" t="e">
        <f t="shared" si="188"/>
        <v>#N/A</v>
      </c>
      <c r="DC140" s="57" t="e">
        <f>DC3</f>
        <v>#N/A</v>
      </c>
      <c r="DE140" s="57"/>
      <c r="DF140" s="57" t="e">
        <f t="shared" si="189"/>
        <v>#N/A</v>
      </c>
      <c r="DG140" s="57" t="e">
        <f>DG3</f>
        <v>#N/A</v>
      </c>
      <c r="DI140" s="59">
        <f t="shared" si="181"/>
        <v>20710</v>
      </c>
      <c r="DJ140" s="59">
        <f t="shared" si="179"/>
        <v>11.923184010578382</v>
      </c>
      <c r="DL140" s="25">
        <f t="shared" si="182"/>
        <v>20710</v>
      </c>
      <c r="DM140" s="25">
        <f t="shared" si="180"/>
        <v>13.097427866612913</v>
      </c>
      <c r="PR140" s="76"/>
      <c r="QD140" s="76"/>
      <c r="QP140" s="76"/>
      <c r="RB140" s="76"/>
      <c r="RN140" s="76"/>
      <c r="RZ140" s="76"/>
      <c r="SL140" s="76"/>
      <c r="SX140" s="76"/>
      <c r="TJ140" s="76"/>
      <c r="TV140" s="76"/>
    </row>
    <row r="141" spans="61:557">
      <c r="CG141" s="55"/>
      <c r="CH141" s="55" t="e">
        <f t="shared" si="183"/>
        <v>#N/A</v>
      </c>
      <c r="CI141" s="55" t="e">
        <f>CI3</f>
        <v>#N/A</v>
      </c>
      <c r="CK141" s="55"/>
      <c r="CL141" s="55" t="e">
        <f t="shared" si="184"/>
        <v>#N/A</v>
      </c>
      <c r="CM141" s="55" t="e">
        <f>CM3</f>
        <v>#N/A</v>
      </c>
      <c r="CO141" s="57"/>
      <c r="CP141" s="57" t="e">
        <f t="shared" si="185"/>
        <v>#N/A</v>
      </c>
      <c r="CQ141" s="57" t="e">
        <f>CQ3</f>
        <v>#N/A</v>
      </c>
      <c r="CS141" s="57"/>
      <c r="CT141" s="57" t="e">
        <f t="shared" si="186"/>
        <v>#N/A</v>
      </c>
      <c r="CU141" s="57" t="e">
        <f>CU3</f>
        <v>#N/A</v>
      </c>
      <c r="CW141" s="57"/>
      <c r="CX141" s="57" t="e">
        <f t="shared" si="187"/>
        <v>#N/A</v>
      </c>
      <c r="CY141" s="57" t="e">
        <f>CY3</f>
        <v>#N/A</v>
      </c>
      <c r="DA141" s="57"/>
      <c r="DB141" s="57" t="e">
        <f t="shared" si="188"/>
        <v>#N/A</v>
      </c>
      <c r="DC141" s="57" t="e">
        <f>DC3</f>
        <v>#N/A</v>
      </c>
      <c r="DE141" s="57"/>
      <c r="DF141" s="57" t="e">
        <f t="shared" si="189"/>
        <v>#N/A</v>
      </c>
      <c r="DG141" s="57" t="e">
        <f>DG3</f>
        <v>#N/A</v>
      </c>
      <c r="DI141" s="59">
        <f t="shared" si="181"/>
        <v>20860</v>
      </c>
      <c r="DJ141" s="59">
        <f t="shared" si="179"/>
        <v>11.948974416143267</v>
      </c>
      <c r="DL141" s="25">
        <f t="shared" si="182"/>
        <v>20860</v>
      </c>
      <c r="DM141" s="25">
        <f t="shared" si="180"/>
        <v>13.120278980324308</v>
      </c>
      <c r="PR141" s="76"/>
      <c r="QD141" s="76"/>
      <c r="QP141" s="76"/>
      <c r="RB141" s="76"/>
      <c r="RN141" s="76"/>
      <c r="RZ141" s="76"/>
      <c r="SL141" s="76"/>
      <c r="SX141" s="76"/>
      <c r="TJ141" s="76"/>
      <c r="TV141" s="76"/>
    </row>
    <row r="142" spans="61:557">
      <c r="CG142" s="55"/>
      <c r="CH142" s="55" t="e">
        <f t="shared" si="183"/>
        <v>#N/A</v>
      </c>
      <c r="CI142" s="55" t="e">
        <f>CI3</f>
        <v>#N/A</v>
      </c>
      <c r="CK142" s="55"/>
      <c r="CL142" s="55" t="e">
        <f t="shared" si="184"/>
        <v>#N/A</v>
      </c>
      <c r="CM142" s="55" t="e">
        <f>CM3</f>
        <v>#N/A</v>
      </c>
      <c r="CO142" s="57"/>
      <c r="CP142" s="57" t="e">
        <f t="shared" si="185"/>
        <v>#N/A</v>
      </c>
      <c r="CQ142" s="57" t="e">
        <f>CQ3</f>
        <v>#N/A</v>
      </c>
      <c r="CS142" s="57"/>
      <c r="CT142" s="57" t="e">
        <f t="shared" si="186"/>
        <v>#N/A</v>
      </c>
      <c r="CU142" s="57" t="e">
        <f>CU3</f>
        <v>#N/A</v>
      </c>
      <c r="CW142" s="57"/>
      <c r="CX142" s="57" t="e">
        <f t="shared" si="187"/>
        <v>#N/A</v>
      </c>
      <c r="CY142" s="57" t="e">
        <f>CY3</f>
        <v>#N/A</v>
      </c>
      <c r="DA142" s="57"/>
      <c r="DB142" s="57" t="e">
        <f t="shared" si="188"/>
        <v>#N/A</v>
      </c>
      <c r="DC142" s="57" t="e">
        <f>DC3</f>
        <v>#N/A</v>
      </c>
      <c r="DE142" s="57"/>
      <c r="DF142" s="57" t="e">
        <f t="shared" si="189"/>
        <v>#N/A</v>
      </c>
      <c r="DG142" s="57" t="e">
        <f>DG3</f>
        <v>#N/A</v>
      </c>
      <c r="DI142" s="59">
        <f t="shared" si="181"/>
        <v>21010</v>
      </c>
      <c r="DJ142" s="59">
        <f t="shared" si="179"/>
        <v>11.97463521840821</v>
      </c>
      <c r="DL142" s="25">
        <f t="shared" si="182"/>
        <v>21010</v>
      </c>
      <c r="DM142" s="25">
        <f t="shared" si="180"/>
        <v>13.14300580436915</v>
      </c>
      <c r="PR142" s="76"/>
      <c r="QD142" s="76"/>
      <c r="QP142" s="76"/>
      <c r="RB142" s="76"/>
      <c r="RN142" s="76"/>
      <c r="RZ142" s="76"/>
      <c r="SL142" s="76"/>
      <c r="SX142" s="76"/>
      <c r="TJ142" s="76"/>
      <c r="TV142" s="76"/>
    </row>
    <row r="143" spans="61:557">
      <c r="CG143" s="55"/>
      <c r="CH143" s="55" t="e">
        <f t="shared" si="183"/>
        <v>#N/A</v>
      </c>
      <c r="CI143" s="55" t="e">
        <f>CI3</f>
        <v>#N/A</v>
      </c>
      <c r="CK143" s="55"/>
      <c r="CL143" s="55" t="e">
        <f t="shared" si="184"/>
        <v>#N/A</v>
      </c>
      <c r="CM143" s="55" t="e">
        <f>CM3</f>
        <v>#N/A</v>
      </c>
      <c r="CO143" s="57"/>
      <c r="CP143" s="57" t="e">
        <f t="shared" si="185"/>
        <v>#N/A</v>
      </c>
      <c r="CQ143" s="57" t="e">
        <f>CQ3</f>
        <v>#N/A</v>
      </c>
      <c r="CS143" s="57"/>
      <c r="CT143" s="57" t="e">
        <f t="shared" si="186"/>
        <v>#N/A</v>
      </c>
      <c r="CU143" s="57" t="e">
        <f>CU3</f>
        <v>#N/A</v>
      </c>
      <c r="CW143" s="57"/>
      <c r="CX143" s="57" t="e">
        <f t="shared" si="187"/>
        <v>#N/A</v>
      </c>
      <c r="CY143" s="57" t="e">
        <f>CY3</f>
        <v>#N/A</v>
      </c>
      <c r="DA143" s="57"/>
      <c r="DB143" s="57" t="e">
        <f t="shared" si="188"/>
        <v>#N/A</v>
      </c>
      <c r="DC143" s="57" t="e">
        <f>DC3</f>
        <v>#N/A</v>
      </c>
      <c r="DE143" s="57"/>
      <c r="DF143" s="57" t="e">
        <f t="shared" si="189"/>
        <v>#N/A</v>
      </c>
      <c r="DG143" s="57" t="e">
        <f>DG3</f>
        <v>#N/A</v>
      </c>
      <c r="DI143" s="59">
        <f t="shared" si="181"/>
        <v>21160</v>
      </c>
      <c r="DJ143" s="59">
        <f t="shared" si="179"/>
        <v>12.000167987030432</v>
      </c>
      <c r="DL143" s="25">
        <f t="shared" si="182"/>
        <v>21160</v>
      </c>
      <c r="DM143" s="25">
        <f t="shared" si="180"/>
        <v>13.165609894940019</v>
      </c>
      <c r="PR143" s="76"/>
      <c r="QD143" s="76"/>
      <c r="QP143" s="76"/>
      <c r="RB143" s="76"/>
      <c r="RN143" s="76"/>
      <c r="RZ143" s="76"/>
      <c r="SL143" s="76"/>
      <c r="SX143" s="76"/>
      <c r="TJ143" s="76"/>
      <c r="TV143" s="76"/>
    </row>
    <row r="144" spans="61:557">
      <c r="CG144" s="55"/>
      <c r="CH144" s="55" t="e">
        <f t="shared" si="183"/>
        <v>#N/A</v>
      </c>
      <c r="CI144" s="55" t="e">
        <f>CI3</f>
        <v>#N/A</v>
      </c>
      <c r="CK144" s="55"/>
      <c r="CL144" s="55" t="e">
        <f t="shared" si="184"/>
        <v>#N/A</v>
      </c>
      <c r="CM144" s="55" t="e">
        <f>CM3</f>
        <v>#N/A</v>
      </c>
      <c r="CO144" s="57"/>
      <c r="CP144" s="57" t="e">
        <f t="shared" si="185"/>
        <v>#N/A</v>
      </c>
      <c r="CQ144" s="57" t="e">
        <f>CQ3</f>
        <v>#N/A</v>
      </c>
      <c r="CS144" s="57"/>
      <c r="CT144" s="57" t="e">
        <f t="shared" si="186"/>
        <v>#N/A</v>
      </c>
      <c r="CU144" s="57" t="e">
        <f>CU3</f>
        <v>#N/A</v>
      </c>
      <c r="CW144" s="57"/>
      <c r="CX144" s="57" t="e">
        <f t="shared" si="187"/>
        <v>#N/A</v>
      </c>
      <c r="CY144" s="57" t="e">
        <f>CY3</f>
        <v>#N/A</v>
      </c>
      <c r="DA144" s="57"/>
      <c r="DB144" s="57" t="e">
        <f t="shared" si="188"/>
        <v>#N/A</v>
      </c>
      <c r="DC144" s="57" t="e">
        <f>DC3</f>
        <v>#N/A</v>
      </c>
      <c r="DE144" s="57"/>
      <c r="DF144" s="57" t="e">
        <f t="shared" si="189"/>
        <v>#N/A</v>
      </c>
      <c r="DG144" s="57" t="e">
        <f>DG3</f>
        <v>#N/A</v>
      </c>
      <c r="DI144" s="59">
        <f t="shared" si="181"/>
        <v>21310</v>
      </c>
      <c r="DJ144" s="59">
        <f t="shared" si="179"/>
        <v>12.025574261691284</v>
      </c>
      <c r="DL144" s="25">
        <f t="shared" si="182"/>
        <v>21310</v>
      </c>
      <c r="DM144" s="25">
        <f t="shared" si="180"/>
        <v>13.188092777880282</v>
      </c>
    </row>
    <row r="145" spans="85:117">
      <c r="CG145" s="55"/>
      <c r="CH145" s="55" t="e">
        <f t="shared" si="183"/>
        <v>#N/A</v>
      </c>
      <c r="CI145" s="55" t="e">
        <f>CI3</f>
        <v>#N/A</v>
      </c>
      <c r="CK145" s="55"/>
      <c r="CL145" s="55" t="e">
        <f t="shared" si="184"/>
        <v>#N/A</v>
      </c>
      <c r="CM145" s="55" t="e">
        <f>CM3</f>
        <v>#N/A</v>
      </c>
      <c r="CO145" s="57"/>
      <c r="CP145" s="57" t="e">
        <f t="shared" si="185"/>
        <v>#N/A</v>
      </c>
      <c r="CQ145" s="57" t="e">
        <f>CQ3</f>
        <v>#N/A</v>
      </c>
      <c r="CS145" s="57"/>
      <c r="CT145" s="57" t="e">
        <f t="shared" si="186"/>
        <v>#N/A</v>
      </c>
      <c r="CU145" s="57" t="e">
        <f>CU3</f>
        <v>#N/A</v>
      </c>
      <c r="CW145" s="57"/>
      <c r="CX145" s="57" t="e">
        <f t="shared" si="187"/>
        <v>#N/A</v>
      </c>
      <c r="CY145" s="57" t="e">
        <f>CY3</f>
        <v>#N/A</v>
      </c>
      <c r="DA145" s="57"/>
      <c r="DB145" s="57" t="e">
        <f t="shared" si="188"/>
        <v>#N/A</v>
      </c>
      <c r="DC145" s="57" t="e">
        <f>DC3</f>
        <v>#N/A</v>
      </c>
      <c r="DE145" s="57"/>
      <c r="DF145" s="57" t="e">
        <f t="shared" si="189"/>
        <v>#N/A</v>
      </c>
      <c r="DG145" s="57" t="e">
        <f>DG3</f>
        <v>#N/A</v>
      </c>
      <c r="DI145" s="59">
        <f t="shared" si="181"/>
        <v>21460</v>
      </c>
      <c r="DJ145" s="59">
        <f t="shared" si="179"/>
        <v>12.050855552875106</v>
      </c>
      <c r="DL145" s="25">
        <f t="shared" si="182"/>
        <v>21460</v>
      </c>
      <c r="DM145" s="25">
        <f t="shared" si="180"/>
        <v>13.210455949484921</v>
      </c>
    </row>
    <row r="146" spans="85:117">
      <c r="CG146" s="55"/>
      <c r="CH146" s="55" t="e">
        <f t="shared" si="183"/>
        <v>#N/A</v>
      </c>
      <c r="CI146" s="55" t="e">
        <f>CI3</f>
        <v>#N/A</v>
      </c>
      <c r="CK146" s="55"/>
      <c r="CL146" s="55" t="e">
        <f t="shared" si="184"/>
        <v>#N/A</v>
      </c>
      <c r="CM146" s="55" t="e">
        <f>CM3</f>
        <v>#N/A</v>
      </c>
      <c r="CO146" s="57"/>
      <c r="CP146" s="57" t="e">
        <f t="shared" si="185"/>
        <v>#N/A</v>
      </c>
      <c r="CQ146" s="57" t="e">
        <f>CQ3</f>
        <v>#N/A</v>
      </c>
      <c r="CS146" s="57"/>
      <c r="CT146" s="57" t="e">
        <f t="shared" si="186"/>
        <v>#N/A</v>
      </c>
      <c r="CU146" s="57" t="e">
        <f>CU3</f>
        <v>#N/A</v>
      </c>
      <c r="CW146" s="57"/>
      <c r="CX146" s="57" t="e">
        <f t="shared" si="187"/>
        <v>#N/A</v>
      </c>
      <c r="CY146" s="57" t="e">
        <f>CY3</f>
        <v>#N/A</v>
      </c>
      <c r="DA146" s="57"/>
      <c r="DB146" s="57" t="e">
        <f t="shared" si="188"/>
        <v>#N/A</v>
      </c>
      <c r="DC146" s="57" t="e">
        <f>DC3</f>
        <v>#N/A</v>
      </c>
      <c r="DE146" s="57"/>
      <c r="DF146" s="57" t="e">
        <f t="shared" si="189"/>
        <v>#N/A</v>
      </c>
      <c r="DG146" s="57" t="e">
        <f>DG3</f>
        <v>#N/A</v>
      </c>
      <c r="DI146" s="59">
        <f t="shared" si="181"/>
        <v>21610</v>
      </c>
      <c r="DJ146" s="59">
        <f t="shared" si="179"/>
        <v>12.076013342622675</v>
      </c>
      <c r="DL146" s="25">
        <f t="shared" si="182"/>
        <v>21610</v>
      </c>
      <c r="DM146" s="25">
        <f t="shared" si="180"/>
        <v>13.232700877274674</v>
      </c>
    </row>
    <row r="147" spans="85:117">
      <c r="CG147" s="55"/>
      <c r="CH147" s="55" t="e">
        <f t="shared" si="183"/>
        <v>#N/A</v>
      </c>
      <c r="CI147" s="55" t="e">
        <f>CI3</f>
        <v>#N/A</v>
      </c>
      <c r="CK147" s="55"/>
      <c r="CL147" s="55" t="e">
        <f t="shared" si="184"/>
        <v>#N/A</v>
      </c>
      <c r="CM147" s="55" t="e">
        <f>CM3</f>
        <v>#N/A</v>
      </c>
      <c r="CO147" s="57"/>
      <c r="CP147" s="57" t="e">
        <f t="shared" si="185"/>
        <v>#N/A</v>
      </c>
      <c r="CQ147" s="57" t="e">
        <f>CQ3</f>
        <v>#N/A</v>
      </c>
      <c r="CS147" s="57"/>
      <c r="CT147" s="57" t="e">
        <f t="shared" si="186"/>
        <v>#N/A</v>
      </c>
      <c r="CU147" s="57" t="e">
        <f>CU3</f>
        <v>#N/A</v>
      </c>
      <c r="CW147" s="57"/>
      <c r="CX147" s="57" t="e">
        <f t="shared" si="187"/>
        <v>#N/A</v>
      </c>
      <c r="CY147" s="57" t="e">
        <f>CY3</f>
        <v>#N/A</v>
      </c>
      <c r="DA147" s="57"/>
      <c r="DB147" s="57" t="e">
        <f t="shared" si="188"/>
        <v>#N/A</v>
      </c>
      <c r="DC147" s="57" t="e">
        <f>DC3</f>
        <v>#N/A</v>
      </c>
      <c r="DE147" s="57"/>
      <c r="DF147" s="57" t="e">
        <f t="shared" si="189"/>
        <v>#N/A</v>
      </c>
      <c r="DG147" s="57" t="e">
        <f>DG3</f>
        <v>#N/A</v>
      </c>
      <c r="DI147" s="59">
        <f t="shared" si="181"/>
        <v>21760</v>
      </c>
      <c r="DJ147" s="59">
        <f t="shared" si="179"/>
        <v>12.101049085260055</v>
      </c>
      <c r="DL147" s="25">
        <f t="shared" si="182"/>
        <v>21760</v>
      </c>
      <c r="DM147" s="25">
        <f t="shared" si="180"/>
        <v>13.254829000744831</v>
      </c>
    </row>
    <row r="148" spans="85:117">
      <c r="CG148" s="55"/>
      <c r="CH148" s="55" t="e">
        <f t="shared" si="183"/>
        <v>#N/A</v>
      </c>
      <c r="CI148" s="55" t="e">
        <f>CI3</f>
        <v>#N/A</v>
      </c>
      <c r="CK148" s="55"/>
      <c r="CL148" s="55" t="e">
        <f t="shared" si="184"/>
        <v>#N/A</v>
      </c>
      <c r="CM148" s="55" t="e">
        <f>CM3</f>
        <v>#N/A</v>
      </c>
      <c r="CO148" s="57"/>
      <c r="CP148" s="57" t="e">
        <f t="shared" si="185"/>
        <v>#N/A</v>
      </c>
      <c r="CQ148" s="57" t="e">
        <f>CQ3</f>
        <v>#N/A</v>
      </c>
      <c r="CS148" s="57"/>
      <c r="CT148" s="57" t="e">
        <f t="shared" si="186"/>
        <v>#N/A</v>
      </c>
      <c r="CU148" s="57" t="e">
        <f>CU3</f>
        <v>#N/A</v>
      </c>
      <c r="CW148" s="57"/>
      <c r="CX148" s="57" t="e">
        <f t="shared" si="187"/>
        <v>#N/A</v>
      </c>
      <c r="CY148" s="57" t="e">
        <f>CY3</f>
        <v>#N/A</v>
      </c>
      <c r="DA148" s="57"/>
      <c r="DB148" s="57" t="e">
        <f t="shared" si="188"/>
        <v>#N/A</v>
      </c>
      <c r="DC148" s="57" t="e">
        <f>DC3</f>
        <v>#N/A</v>
      </c>
      <c r="DE148" s="57"/>
      <c r="DF148" s="57" t="e">
        <f t="shared" si="189"/>
        <v>#N/A</v>
      </c>
      <c r="DG148" s="57" t="e">
        <f>DG3</f>
        <v>#N/A</v>
      </c>
      <c r="DI148" s="59">
        <f t="shared" si="181"/>
        <v>21910</v>
      </c>
      <c r="DJ148" s="59">
        <f t="shared" si="179"/>
        <v>12.125964208103884</v>
      </c>
      <c r="DL148" s="25">
        <f t="shared" si="182"/>
        <v>21910</v>
      </c>
      <c r="DM148" s="25">
        <f t="shared" si="180"/>
        <v>13.276841732089435</v>
      </c>
    </row>
    <row r="149" spans="85:117">
      <c r="CG149" s="55"/>
      <c r="CH149" s="55" t="e">
        <f t="shared" si="183"/>
        <v>#N/A</v>
      </c>
      <c r="CI149" s="55" t="e">
        <f>CI3</f>
        <v>#N/A</v>
      </c>
      <c r="CK149" s="55"/>
      <c r="CL149" s="55" t="e">
        <f t="shared" si="184"/>
        <v>#N/A</v>
      </c>
      <c r="CM149" s="55" t="e">
        <f>CM3</f>
        <v>#N/A</v>
      </c>
      <c r="CO149" s="57"/>
      <c r="CP149" s="57" t="e">
        <f t="shared" si="185"/>
        <v>#N/A</v>
      </c>
      <c r="CQ149" s="57" t="e">
        <f>CQ3</f>
        <v>#N/A</v>
      </c>
      <c r="CS149" s="57"/>
      <c r="CT149" s="57" t="e">
        <f t="shared" si="186"/>
        <v>#N/A</v>
      </c>
      <c r="CU149" s="57" t="e">
        <f>CU3</f>
        <v>#N/A</v>
      </c>
      <c r="CW149" s="57"/>
      <c r="CX149" s="57" t="e">
        <f t="shared" si="187"/>
        <v>#N/A</v>
      </c>
      <c r="CY149" s="57" t="e">
        <f>CY3</f>
        <v>#N/A</v>
      </c>
      <c r="DA149" s="57"/>
      <c r="DB149" s="57" t="e">
        <f t="shared" si="188"/>
        <v>#N/A</v>
      </c>
      <c r="DC149" s="57" t="e">
        <f>DC3</f>
        <v>#N/A</v>
      </c>
      <c r="DE149" s="57"/>
      <c r="DF149" s="57" t="e">
        <f t="shared" si="189"/>
        <v>#N/A</v>
      </c>
      <c r="DG149" s="57" t="e">
        <f>DG3</f>
        <v>#N/A</v>
      </c>
      <c r="DI149" s="59">
        <f t="shared" si="181"/>
        <v>22060</v>
      </c>
      <c r="DJ149" s="59">
        <f t="shared" si="179"/>
        <v>12.150760112144079</v>
      </c>
      <c r="DL149" s="25">
        <f t="shared" si="182"/>
        <v>22060</v>
      </c>
      <c r="DM149" s="25">
        <f t="shared" si="180"/>
        <v>13.298740456901958</v>
      </c>
    </row>
    <row r="150" spans="85:117">
      <c r="CG150" s="55"/>
      <c r="CH150" s="55" t="e">
        <f t="shared" si="183"/>
        <v>#N/A</v>
      </c>
      <c r="CI150" s="55" t="e">
        <f>CI3</f>
        <v>#N/A</v>
      </c>
      <c r="CK150" s="55"/>
      <c r="CL150" s="55" t="e">
        <f t="shared" si="184"/>
        <v>#N/A</v>
      </c>
      <c r="CM150" s="55" t="e">
        <f>CM3</f>
        <v>#N/A</v>
      </c>
      <c r="CO150" s="57"/>
      <c r="CP150" s="57" t="e">
        <f t="shared" si="185"/>
        <v>#N/A</v>
      </c>
      <c r="CQ150" s="57" t="e">
        <f>CQ3</f>
        <v>#N/A</v>
      </c>
      <c r="CS150" s="57"/>
      <c r="CT150" s="57" t="e">
        <f t="shared" si="186"/>
        <v>#N/A</v>
      </c>
      <c r="CU150" s="57" t="e">
        <f>CU3</f>
        <v>#N/A</v>
      </c>
      <c r="CW150" s="57"/>
      <c r="CX150" s="57" t="e">
        <f t="shared" si="187"/>
        <v>#N/A</v>
      </c>
      <c r="CY150" s="57" t="e">
        <f>CY3</f>
        <v>#N/A</v>
      </c>
      <c r="DA150" s="57"/>
      <c r="DB150" s="57" t="e">
        <f t="shared" si="188"/>
        <v>#N/A</v>
      </c>
      <c r="DC150" s="57" t="e">
        <f>DC3</f>
        <v>#N/A</v>
      </c>
      <c r="DE150" s="57"/>
      <c r="DF150" s="57" t="e">
        <f t="shared" si="189"/>
        <v>#N/A</v>
      </c>
      <c r="DG150" s="57" t="e">
        <f>DG3</f>
        <v>#N/A</v>
      </c>
      <c r="DI150" s="59">
        <f t="shared" si="181"/>
        <v>22210</v>
      </c>
      <c r="DJ150" s="59">
        <f t="shared" si="179"/>
        <v>12.175438172704682</v>
      </c>
      <c r="DL150" s="25">
        <f t="shared" si="182"/>
        <v>22210</v>
      </c>
      <c r="DM150" s="25">
        <f t="shared" si="180"/>
        <v>13.320526534853359</v>
      </c>
    </row>
    <row r="151" spans="85:117">
      <c r="CG151" s="55"/>
      <c r="CH151" s="55" t="e">
        <f t="shared" si="183"/>
        <v>#N/A</v>
      </c>
      <c r="CI151" s="55" t="e">
        <f>CI3</f>
        <v>#N/A</v>
      </c>
      <c r="CK151" s="55"/>
      <c r="CL151" s="55" t="e">
        <f t="shared" si="184"/>
        <v>#N/A</v>
      </c>
      <c r="CM151" s="55" t="e">
        <f>CM3</f>
        <v>#N/A</v>
      </c>
      <c r="CO151" s="57"/>
      <c r="CP151" s="57" t="e">
        <f t="shared" si="185"/>
        <v>#N/A</v>
      </c>
      <c r="CQ151" s="57" t="e">
        <f>CQ3</f>
        <v>#N/A</v>
      </c>
      <c r="CS151" s="57"/>
      <c r="CT151" s="57" t="e">
        <f t="shared" si="186"/>
        <v>#N/A</v>
      </c>
      <c r="CU151" s="57" t="e">
        <f>CU3</f>
        <v>#N/A</v>
      </c>
      <c r="CW151" s="57"/>
      <c r="CX151" s="57" t="e">
        <f t="shared" si="187"/>
        <v>#N/A</v>
      </c>
      <c r="CY151" s="57" t="e">
        <f>CY3</f>
        <v>#N/A</v>
      </c>
      <c r="DA151" s="57"/>
      <c r="DB151" s="57" t="e">
        <f t="shared" si="188"/>
        <v>#N/A</v>
      </c>
      <c r="DC151" s="57" t="e">
        <f>DC3</f>
        <v>#N/A</v>
      </c>
      <c r="DE151" s="57"/>
      <c r="DF151" s="57" t="e">
        <f t="shared" si="189"/>
        <v>#N/A</v>
      </c>
      <c r="DG151" s="57" t="e">
        <f>DG3</f>
        <v>#N/A</v>
      </c>
      <c r="DI151" s="59">
        <f t="shared" si="181"/>
        <v>22360</v>
      </c>
      <c r="DJ151" s="59">
        <f t="shared" si="179"/>
        <v>12.199999740083857</v>
      </c>
      <c r="DL151" s="25">
        <f t="shared" si="182"/>
        <v>22360</v>
      </c>
      <c r="DM151" s="25">
        <f t="shared" si="180"/>
        <v>13.342201300348473</v>
      </c>
    </row>
    <row r="152" spans="85:117">
      <c r="CG152" s="55"/>
      <c r="CH152" s="55" t="e">
        <f t="shared" si="183"/>
        <v>#N/A</v>
      </c>
      <c r="CI152" s="55" t="e">
        <f>CI3</f>
        <v>#N/A</v>
      </c>
      <c r="CK152" s="55"/>
      <c r="CL152" s="55" t="e">
        <f t="shared" si="184"/>
        <v>#N/A</v>
      </c>
      <c r="CM152" s="55" t="e">
        <f>CM3</f>
        <v>#N/A</v>
      </c>
      <c r="CO152" s="57"/>
      <c r="CP152" s="57" t="e">
        <f t="shared" si="185"/>
        <v>#N/A</v>
      </c>
      <c r="CQ152" s="57" t="e">
        <f>CQ3</f>
        <v>#N/A</v>
      </c>
      <c r="CS152" s="57"/>
      <c r="CT152" s="57" t="e">
        <f t="shared" si="186"/>
        <v>#N/A</v>
      </c>
      <c r="CU152" s="57" t="e">
        <f>CU3</f>
        <v>#N/A</v>
      </c>
      <c r="CW152" s="57"/>
      <c r="CX152" s="57" t="e">
        <f t="shared" si="187"/>
        <v>#N/A</v>
      </c>
      <c r="CY152" s="57" t="e">
        <f>CY3</f>
        <v>#N/A</v>
      </c>
      <c r="DA152" s="57"/>
      <c r="DB152" s="57" t="e">
        <f t="shared" si="188"/>
        <v>#N/A</v>
      </c>
      <c r="DC152" s="57" t="e">
        <f>DC3</f>
        <v>#N/A</v>
      </c>
      <c r="DE152" s="57"/>
      <c r="DF152" s="57" t="e">
        <f t="shared" si="189"/>
        <v>#N/A</v>
      </c>
      <c r="DG152" s="57" t="e">
        <f>DG3</f>
        <v>#N/A</v>
      </c>
      <c r="DI152" s="59">
        <f t="shared" si="181"/>
        <v>22510</v>
      </c>
      <c r="DJ152" s="59">
        <f t="shared" si="179"/>
        <v>12.224446140173688</v>
      </c>
      <c r="DL152" s="25">
        <f t="shared" si="182"/>
        <v>22510</v>
      </c>
      <c r="DM152" s="25">
        <f t="shared" si="180"/>
        <v>13.363766063161401</v>
      </c>
    </row>
    <row r="153" spans="85:117">
      <c r="CG153" s="55"/>
      <c r="CH153" s="55" t="e">
        <f t="shared" si="183"/>
        <v>#N/A</v>
      </c>
      <c r="CI153" s="55" t="e">
        <f>CI3</f>
        <v>#N/A</v>
      </c>
      <c r="CK153" s="55"/>
      <c r="CL153" s="55" t="e">
        <f t="shared" si="184"/>
        <v>#N/A</v>
      </c>
      <c r="CM153" s="55" t="e">
        <f>CM3</f>
        <v>#N/A</v>
      </c>
      <c r="CO153" s="57"/>
      <c r="CP153" s="57" t="e">
        <f t="shared" si="185"/>
        <v>#N/A</v>
      </c>
      <c r="CQ153" s="57" t="e">
        <f>CQ3</f>
        <v>#N/A</v>
      </c>
      <c r="CS153" s="57"/>
      <c r="CT153" s="57" t="e">
        <f t="shared" si="186"/>
        <v>#N/A</v>
      </c>
      <c r="CU153" s="57" t="e">
        <f>CU3</f>
        <v>#N/A</v>
      </c>
      <c r="CW153" s="57"/>
      <c r="CX153" s="57" t="e">
        <f t="shared" si="187"/>
        <v>#N/A</v>
      </c>
      <c r="CY153" s="57" t="e">
        <f>CY3</f>
        <v>#N/A</v>
      </c>
      <c r="DA153" s="57"/>
      <c r="DB153" s="57" t="e">
        <f t="shared" si="188"/>
        <v>#N/A</v>
      </c>
      <c r="DC153" s="57" t="e">
        <f>DC3</f>
        <v>#N/A</v>
      </c>
      <c r="DE153" s="57"/>
      <c r="DF153" s="57" t="e">
        <f t="shared" si="189"/>
        <v>#N/A</v>
      </c>
      <c r="DG153" s="57" t="e">
        <f>DG3</f>
        <v>#N/A</v>
      </c>
      <c r="DI153" s="59">
        <f t="shared" si="181"/>
        <v>22660</v>
      </c>
      <c r="DJ153" s="59">
        <f t="shared" si="179"/>
        <v>12.248778675060695</v>
      </c>
      <c r="DL153" s="25">
        <f t="shared" si="182"/>
        <v>22660</v>
      </c>
      <c r="DM153" s="25">
        <f t="shared" si="180"/>
        <v>13.385222109050874</v>
      </c>
    </row>
    <row r="154" spans="85:117">
      <c r="CG154" s="55"/>
      <c r="CH154" s="55" t="e">
        <f t="shared" si="183"/>
        <v>#N/A</v>
      </c>
      <c r="CI154" s="55" t="e">
        <f>CI3</f>
        <v>#N/A</v>
      </c>
      <c r="CK154" s="55"/>
      <c r="CL154" s="55" t="e">
        <f t="shared" si="184"/>
        <v>#N/A</v>
      </c>
      <c r="CM154" s="55" t="e">
        <f>CM3</f>
        <v>#N/A</v>
      </c>
      <c r="CO154" s="57"/>
      <c r="CP154" s="57" t="e">
        <f t="shared" si="185"/>
        <v>#N/A</v>
      </c>
      <c r="CQ154" s="57" t="e">
        <f>CQ3</f>
        <v>#N/A</v>
      </c>
      <c r="CS154" s="57"/>
      <c r="CT154" s="57" t="e">
        <f t="shared" si="186"/>
        <v>#N/A</v>
      </c>
      <c r="CU154" s="57" t="e">
        <f>CU3</f>
        <v>#N/A</v>
      </c>
      <c r="CW154" s="57"/>
      <c r="CX154" s="57" t="e">
        <f t="shared" si="187"/>
        <v>#N/A</v>
      </c>
      <c r="CY154" s="57" t="e">
        <f>CY3</f>
        <v>#N/A</v>
      </c>
      <c r="DA154" s="57"/>
      <c r="DB154" s="57" t="e">
        <f t="shared" si="188"/>
        <v>#N/A</v>
      </c>
      <c r="DC154" s="57" t="e">
        <f>DC3</f>
        <v>#N/A</v>
      </c>
      <c r="DE154" s="57"/>
      <c r="DF154" s="57" t="e">
        <f t="shared" si="189"/>
        <v>#N/A</v>
      </c>
      <c r="DG154" s="57" t="e">
        <f>DG3</f>
        <v>#N/A</v>
      </c>
    </row>
    <row r="155" spans="85:117">
      <c r="CG155" s="55"/>
      <c r="CH155" s="55" t="e">
        <f t="shared" si="183"/>
        <v>#N/A</v>
      </c>
      <c r="CI155" s="55" t="e">
        <f>CI3</f>
        <v>#N/A</v>
      </c>
      <c r="CK155" s="55"/>
      <c r="CL155" s="55" t="e">
        <f t="shared" si="184"/>
        <v>#N/A</v>
      </c>
      <c r="CM155" s="55" t="e">
        <f>CM3</f>
        <v>#N/A</v>
      </c>
      <c r="CO155" s="57"/>
      <c r="CP155" s="57" t="e">
        <f t="shared" si="185"/>
        <v>#N/A</v>
      </c>
      <c r="CQ155" s="57" t="e">
        <f>CQ3</f>
        <v>#N/A</v>
      </c>
      <c r="CS155" s="57"/>
      <c r="CT155" s="57" t="e">
        <f t="shared" si="186"/>
        <v>#N/A</v>
      </c>
      <c r="CU155" s="57" t="e">
        <f>CU3</f>
        <v>#N/A</v>
      </c>
      <c r="CW155" s="57"/>
      <c r="CX155" s="57" t="e">
        <f t="shared" si="187"/>
        <v>#N/A</v>
      </c>
      <c r="CY155" s="57" t="e">
        <f>CY3</f>
        <v>#N/A</v>
      </c>
      <c r="DA155" s="57"/>
      <c r="DB155" s="57" t="e">
        <f t="shared" si="188"/>
        <v>#N/A</v>
      </c>
      <c r="DC155" s="57" t="e">
        <f>DC3</f>
        <v>#N/A</v>
      </c>
      <c r="DE155" s="57"/>
      <c r="DF155" s="57" t="e">
        <f t="shared" si="189"/>
        <v>#N/A</v>
      </c>
      <c r="DG155" s="57" t="e">
        <f>DG3</f>
        <v>#N/A</v>
      </c>
    </row>
    <row r="156" spans="85:117">
      <c r="CG156" s="55"/>
      <c r="CH156" s="55" t="e">
        <f t="shared" si="183"/>
        <v>#N/A</v>
      </c>
      <c r="CI156" s="55" t="e">
        <f>CI3</f>
        <v>#N/A</v>
      </c>
      <c r="CK156" s="55"/>
      <c r="CL156" s="55" t="e">
        <f t="shared" si="184"/>
        <v>#N/A</v>
      </c>
      <c r="CM156" s="55" t="e">
        <f>CM3</f>
        <v>#N/A</v>
      </c>
      <c r="CO156" s="57"/>
      <c r="CP156" s="57" t="e">
        <f t="shared" si="185"/>
        <v>#N/A</v>
      </c>
      <c r="CQ156" s="57" t="e">
        <f>CQ3</f>
        <v>#N/A</v>
      </c>
      <c r="CS156" s="57"/>
      <c r="CT156" s="57" t="e">
        <f t="shared" si="186"/>
        <v>#N/A</v>
      </c>
      <c r="CU156" s="57" t="e">
        <f>CU3</f>
        <v>#N/A</v>
      </c>
      <c r="CW156" s="57"/>
      <c r="CX156" s="57" t="e">
        <f t="shared" si="187"/>
        <v>#N/A</v>
      </c>
      <c r="CY156" s="57" t="e">
        <f>CY3</f>
        <v>#N/A</v>
      </c>
      <c r="DA156" s="57"/>
      <c r="DB156" s="57" t="e">
        <f t="shared" si="188"/>
        <v>#N/A</v>
      </c>
      <c r="DC156" s="57" t="e">
        <f>DC3</f>
        <v>#N/A</v>
      </c>
      <c r="DE156" s="57"/>
      <c r="DF156" s="57" t="e">
        <f t="shared" si="189"/>
        <v>#N/A</v>
      </c>
      <c r="DG156" s="57" t="e">
        <f>DG3</f>
        <v>#N/A</v>
      </c>
    </row>
    <row r="157" spans="85:117">
      <c r="CG157" s="55"/>
      <c r="CH157" s="55" t="e">
        <f t="shared" si="183"/>
        <v>#N/A</v>
      </c>
      <c r="CI157" s="55" t="e">
        <f>CI3</f>
        <v>#N/A</v>
      </c>
      <c r="CK157" s="55"/>
      <c r="CL157" s="55" t="e">
        <f t="shared" si="184"/>
        <v>#N/A</v>
      </c>
      <c r="CM157" s="55" t="e">
        <f>CM3</f>
        <v>#N/A</v>
      </c>
      <c r="CO157" s="57"/>
      <c r="CP157" s="57" t="e">
        <f t="shared" si="185"/>
        <v>#N/A</v>
      </c>
      <c r="CQ157" s="57" t="e">
        <f>CQ3</f>
        <v>#N/A</v>
      </c>
      <c r="CS157" s="57"/>
      <c r="CT157" s="57" t="e">
        <f t="shared" si="186"/>
        <v>#N/A</v>
      </c>
      <c r="CU157" s="57" t="e">
        <f>CU3</f>
        <v>#N/A</v>
      </c>
      <c r="CW157" s="57"/>
      <c r="CX157" s="57" t="e">
        <f t="shared" si="187"/>
        <v>#N/A</v>
      </c>
      <c r="CY157" s="57" t="e">
        <f>CY3</f>
        <v>#N/A</v>
      </c>
      <c r="DA157" s="57"/>
      <c r="DB157" s="57" t="e">
        <f t="shared" si="188"/>
        <v>#N/A</v>
      </c>
      <c r="DC157" s="57" t="e">
        <f>DC3</f>
        <v>#N/A</v>
      </c>
      <c r="DE157" s="57"/>
      <c r="DF157" s="57" t="e">
        <f t="shared" si="189"/>
        <v>#N/A</v>
      </c>
      <c r="DG157" s="57" t="e">
        <f>DG3</f>
        <v>#N/A</v>
      </c>
    </row>
    <row r="158" spans="85:117">
      <c r="CG158" s="55"/>
      <c r="CH158" s="55" t="e">
        <f t="shared" si="183"/>
        <v>#N/A</v>
      </c>
      <c r="CI158" s="55" t="e">
        <f>CI3</f>
        <v>#N/A</v>
      </c>
      <c r="CK158" s="55"/>
      <c r="CL158" s="55" t="e">
        <f t="shared" si="184"/>
        <v>#N/A</v>
      </c>
      <c r="CM158" s="55" t="e">
        <f>CM3</f>
        <v>#N/A</v>
      </c>
      <c r="CO158" s="57"/>
      <c r="CP158" s="57" t="e">
        <f t="shared" si="185"/>
        <v>#N/A</v>
      </c>
      <c r="CQ158" s="57" t="e">
        <f>CQ3</f>
        <v>#N/A</v>
      </c>
      <c r="CS158" s="57"/>
      <c r="CT158" s="57" t="e">
        <f t="shared" si="186"/>
        <v>#N/A</v>
      </c>
      <c r="CU158" s="57" t="e">
        <f>CU3</f>
        <v>#N/A</v>
      </c>
      <c r="CW158" s="57"/>
      <c r="CX158" s="57" t="e">
        <f t="shared" si="187"/>
        <v>#N/A</v>
      </c>
      <c r="CY158" s="57" t="e">
        <f>CY3</f>
        <v>#N/A</v>
      </c>
      <c r="DA158" s="57"/>
      <c r="DB158" s="57" t="e">
        <f t="shared" si="188"/>
        <v>#N/A</v>
      </c>
      <c r="DC158" s="57" t="e">
        <f>DC3</f>
        <v>#N/A</v>
      </c>
      <c r="DE158" s="57"/>
      <c r="DF158" s="57" t="e">
        <f t="shared" si="189"/>
        <v>#N/A</v>
      </c>
      <c r="DG158" s="57" t="e">
        <f>DG3</f>
        <v>#N/A</v>
      </c>
    </row>
    <row r="159" spans="85:117">
      <c r="CG159" s="55"/>
      <c r="CH159" s="55" t="e">
        <f t="shared" si="183"/>
        <v>#N/A</v>
      </c>
      <c r="CI159" s="55" t="e">
        <f>CI3</f>
        <v>#N/A</v>
      </c>
      <c r="CK159" s="55"/>
      <c r="CL159" s="55" t="e">
        <f t="shared" si="184"/>
        <v>#N/A</v>
      </c>
      <c r="CM159" s="55" t="e">
        <f>CM3</f>
        <v>#N/A</v>
      </c>
      <c r="CO159" s="57"/>
      <c r="CP159" s="57" t="e">
        <f t="shared" si="185"/>
        <v>#N/A</v>
      </c>
      <c r="CQ159" s="57" t="e">
        <f>CQ3</f>
        <v>#N/A</v>
      </c>
      <c r="CS159" s="57"/>
      <c r="CT159" s="57" t="e">
        <f t="shared" si="186"/>
        <v>#N/A</v>
      </c>
      <c r="CU159" s="57" t="e">
        <f>CU3</f>
        <v>#N/A</v>
      </c>
      <c r="CW159" s="57"/>
      <c r="CX159" s="57" t="e">
        <f t="shared" si="187"/>
        <v>#N/A</v>
      </c>
      <c r="CY159" s="57" t="e">
        <f>CY3</f>
        <v>#N/A</v>
      </c>
      <c r="DA159" s="57"/>
      <c r="DB159" s="57" t="e">
        <f t="shared" si="188"/>
        <v>#N/A</v>
      </c>
      <c r="DC159" s="57" t="e">
        <f>DC3</f>
        <v>#N/A</v>
      </c>
      <c r="DE159" s="57"/>
      <c r="DF159" s="57" t="e">
        <f t="shared" si="189"/>
        <v>#N/A</v>
      </c>
      <c r="DG159" s="57" t="e">
        <f>DG3</f>
        <v>#N/A</v>
      </c>
    </row>
    <row r="160" spans="85:117">
      <c r="CG160" s="55"/>
      <c r="CH160" s="55" t="e">
        <f t="shared" si="183"/>
        <v>#N/A</v>
      </c>
      <c r="CI160" s="55" t="e">
        <f>CI3</f>
        <v>#N/A</v>
      </c>
      <c r="CK160" s="55"/>
      <c r="CL160" s="55" t="e">
        <f t="shared" si="184"/>
        <v>#N/A</v>
      </c>
      <c r="CM160" s="55" t="e">
        <f>CM3</f>
        <v>#N/A</v>
      </c>
      <c r="CO160" s="57"/>
      <c r="CP160" s="57" t="e">
        <f t="shared" si="185"/>
        <v>#N/A</v>
      </c>
      <c r="CQ160" s="57" t="e">
        <f>CQ3</f>
        <v>#N/A</v>
      </c>
      <c r="CS160" s="57"/>
      <c r="CT160" s="57" t="e">
        <f t="shared" si="186"/>
        <v>#N/A</v>
      </c>
      <c r="CU160" s="57" t="e">
        <f>CU3</f>
        <v>#N/A</v>
      </c>
      <c r="CW160" s="57"/>
      <c r="CX160" s="57" t="e">
        <f t="shared" si="187"/>
        <v>#N/A</v>
      </c>
      <c r="CY160" s="57" t="e">
        <f>CY3</f>
        <v>#N/A</v>
      </c>
      <c r="DA160" s="57"/>
      <c r="DB160" s="57" t="e">
        <f t="shared" si="188"/>
        <v>#N/A</v>
      </c>
      <c r="DC160" s="57" t="e">
        <f>DC3</f>
        <v>#N/A</v>
      </c>
      <c r="DE160" s="57"/>
      <c r="DF160" s="57" t="e">
        <f t="shared" si="189"/>
        <v>#N/A</v>
      </c>
      <c r="DG160" s="57" t="e">
        <f>DG3</f>
        <v>#N/A</v>
      </c>
    </row>
    <row r="161" spans="85:342">
      <c r="CG161" s="55"/>
      <c r="CH161" s="55" t="e">
        <f t="shared" si="183"/>
        <v>#N/A</v>
      </c>
      <c r="CI161" s="55" t="e">
        <f>CI3</f>
        <v>#N/A</v>
      </c>
      <c r="CK161" s="55"/>
      <c r="CL161" s="55" t="e">
        <f t="shared" si="184"/>
        <v>#N/A</v>
      </c>
      <c r="CM161" s="55" t="e">
        <f>CM3</f>
        <v>#N/A</v>
      </c>
      <c r="CO161" s="57"/>
      <c r="CP161" s="57" t="e">
        <f t="shared" si="185"/>
        <v>#N/A</v>
      </c>
      <c r="CQ161" s="57" t="e">
        <f>CQ3</f>
        <v>#N/A</v>
      </c>
      <c r="CS161" s="57"/>
      <c r="CT161" s="57" t="e">
        <f t="shared" si="186"/>
        <v>#N/A</v>
      </c>
      <c r="CU161" s="57" t="e">
        <f>CU3</f>
        <v>#N/A</v>
      </c>
      <c r="CW161" s="57"/>
      <c r="CX161" s="57" t="e">
        <f t="shared" si="187"/>
        <v>#N/A</v>
      </c>
      <c r="CY161" s="57" t="e">
        <f>CY3</f>
        <v>#N/A</v>
      </c>
      <c r="DA161" s="57"/>
      <c r="DB161" s="57" t="e">
        <f t="shared" si="188"/>
        <v>#N/A</v>
      </c>
      <c r="DC161" s="57" t="e">
        <f>DC3</f>
        <v>#N/A</v>
      </c>
      <c r="DE161" s="57"/>
      <c r="DF161" s="57" t="e">
        <f t="shared" si="189"/>
        <v>#N/A</v>
      </c>
      <c r="DG161" s="57" t="e">
        <f>DG3</f>
        <v>#N/A</v>
      </c>
    </row>
    <row r="162" spans="85:342">
      <c r="CG162" s="55"/>
      <c r="CH162" s="55" t="e">
        <f t="shared" si="183"/>
        <v>#N/A</v>
      </c>
      <c r="CI162" s="55" t="e">
        <f>CI3</f>
        <v>#N/A</v>
      </c>
      <c r="CK162" s="55"/>
      <c r="CL162" s="55" t="e">
        <f t="shared" si="184"/>
        <v>#N/A</v>
      </c>
      <c r="CM162" s="55" t="e">
        <f>CM3</f>
        <v>#N/A</v>
      </c>
      <c r="CO162" s="57"/>
      <c r="CP162" s="57" t="e">
        <f t="shared" si="185"/>
        <v>#N/A</v>
      </c>
      <c r="CQ162" s="57" t="e">
        <f>CQ3</f>
        <v>#N/A</v>
      </c>
      <c r="CS162" s="57"/>
      <c r="CT162" s="57" t="e">
        <f t="shared" si="186"/>
        <v>#N/A</v>
      </c>
      <c r="CU162" s="57" t="e">
        <f>CU3</f>
        <v>#N/A</v>
      </c>
      <c r="CW162" s="57"/>
      <c r="CX162" s="57" t="e">
        <f t="shared" si="187"/>
        <v>#N/A</v>
      </c>
      <c r="CY162" s="57" t="e">
        <f>CY3</f>
        <v>#N/A</v>
      </c>
      <c r="DA162" s="57"/>
      <c r="DB162" s="57" t="e">
        <f t="shared" si="188"/>
        <v>#N/A</v>
      </c>
      <c r="DC162" s="57" t="e">
        <f>DC3</f>
        <v>#N/A</v>
      </c>
      <c r="DE162" s="57"/>
      <c r="DF162" s="57" t="e">
        <f t="shared" si="189"/>
        <v>#N/A</v>
      </c>
      <c r="DG162" s="57" t="e">
        <f>DG3</f>
        <v>#N/A</v>
      </c>
    </row>
    <row r="163" spans="85:342">
      <c r="CG163" s="55"/>
      <c r="CH163" s="55" t="e">
        <f t="shared" si="183"/>
        <v>#N/A</v>
      </c>
      <c r="CI163" s="55" t="e">
        <f>CI3</f>
        <v>#N/A</v>
      </c>
      <c r="CK163" s="55"/>
      <c r="CL163" s="55" t="e">
        <f t="shared" si="184"/>
        <v>#N/A</v>
      </c>
      <c r="CM163" s="55" t="e">
        <f>CM3</f>
        <v>#N/A</v>
      </c>
      <c r="CO163" s="57"/>
      <c r="CP163" s="57" t="e">
        <f t="shared" si="185"/>
        <v>#N/A</v>
      </c>
      <c r="CQ163" s="57" t="e">
        <f>CQ3</f>
        <v>#N/A</v>
      </c>
      <c r="CS163" s="57"/>
      <c r="CT163" s="57" t="e">
        <f t="shared" si="186"/>
        <v>#N/A</v>
      </c>
      <c r="CU163" s="57" t="e">
        <f>CU3</f>
        <v>#N/A</v>
      </c>
      <c r="CW163" s="57"/>
      <c r="CX163" s="57" t="e">
        <f t="shared" si="187"/>
        <v>#N/A</v>
      </c>
      <c r="CY163" s="57" t="e">
        <f>CY3</f>
        <v>#N/A</v>
      </c>
      <c r="DA163" s="57"/>
      <c r="DB163" s="57" t="e">
        <f t="shared" si="188"/>
        <v>#N/A</v>
      </c>
      <c r="DC163" s="57" t="e">
        <f>DC3</f>
        <v>#N/A</v>
      </c>
      <c r="DE163" s="57"/>
      <c r="DF163" s="57" t="e">
        <f t="shared" si="189"/>
        <v>#N/A</v>
      </c>
      <c r="DG163" s="57" t="e">
        <f>DG3</f>
        <v>#N/A</v>
      </c>
    </row>
    <row r="164" spans="85:342">
      <c r="CG164" s="55"/>
      <c r="CH164" s="55" t="e">
        <f t="shared" si="183"/>
        <v>#N/A</v>
      </c>
      <c r="CI164" s="55" t="e">
        <f>CI3</f>
        <v>#N/A</v>
      </c>
      <c r="CK164" s="55"/>
      <c r="CL164" s="55" t="e">
        <f t="shared" si="184"/>
        <v>#N/A</v>
      </c>
      <c r="CM164" s="55" t="e">
        <f>CM3</f>
        <v>#N/A</v>
      </c>
      <c r="CO164" s="57"/>
      <c r="CP164" s="57" t="e">
        <f t="shared" si="185"/>
        <v>#N/A</v>
      </c>
      <c r="CQ164" s="57" t="e">
        <f>CQ3</f>
        <v>#N/A</v>
      </c>
      <c r="CS164" s="57"/>
      <c r="CT164" s="57" t="e">
        <f t="shared" si="186"/>
        <v>#N/A</v>
      </c>
      <c r="CU164" s="57" t="e">
        <f>CU3</f>
        <v>#N/A</v>
      </c>
      <c r="CW164" s="57"/>
      <c r="CX164" s="57" t="e">
        <f t="shared" si="187"/>
        <v>#N/A</v>
      </c>
      <c r="CY164" s="57" t="e">
        <f>CY3</f>
        <v>#N/A</v>
      </c>
      <c r="DA164" s="57"/>
      <c r="DB164" s="57" t="e">
        <f t="shared" si="188"/>
        <v>#N/A</v>
      </c>
      <c r="DC164" s="57" t="e">
        <f>DC3</f>
        <v>#N/A</v>
      </c>
      <c r="DE164" s="57"/>
      <c r="DF164" s="57" t="e">
        <f t="shared" si="189"/>
        <v>#N/A</v>
      </c>
      <c r="DG164" s="57" t="e">
        <f>DG3</f>
        <v>#N/A</v>
      </c>
    </row>
    <row r="165" spans="85:342">
      <c r="CG165" s="55"/>
      <c r="CH165" s="55" t="e">
        <f t="shared" si="183"/>
        <v>#N/A</v>
      </c>
      <c r="CI165" s="55" t="e">
        <f>CI3</f>
        <v>#N/A</v>
      </c>
      <c r="CK165" s="55"/>
      <c r="CL165" s="55" t="e">
        <f t="shared" si="184"/>
        <v>#N/A</v>
      </c>
      <c r="CM165" s="55" t="e">
        <f>CM3</f>
        <v>#N/A</v>
      </c>
      <c r="CO165" s="57"/>
      <c r="CP165" s="57" t="e">
        <f t="shared" si="185"/>
        <v>#N/A</v>
      </c>
      <c r="CQ165" s="57" t="e">
        <f>CQ3</f>
        <v>#N/A</v>
      </c>
      <c r="CS165" s="57"/>
      <c r="CT165" s="57" t="e">
        <f t="shared" si="186"/>
        <v>#N/A</v>
      </c>
      <c r="CU165" s="57" t="e">
        <f>CU3</f>
        <v>#N/A</v>
      </c>
      <c r="CW165" s="57"/>
      <c r="CX165" s="57" t="e">
        <f t="shared" si="187"/>
        <v>#N/A</v>
      </c>
      <c r="CY165" s="57" t="e">
        <f>CY3</f>
        <v>#N/A</v>
      </c>
      <c r="DA165" s="57"/>
      <c r="DB165" s="57" t="e">
        <f t="shared" si="188"/>
        <v>#N/A</v>
      </c>
      <c r="DC165" s="57" t="e">
        <f>DC3</f>
        <v>#N/A</v>
      </c>
      <c r="DE165" s="57"/>
      <c r="DF165" s="57" t="e">
        <f t="shared" si="189"/>
        <v>#N/A</v>
      </c>
      <c r="DG165" s="57" t="e">
        <f>DG3</f>
        <v>#N/A</v>
      </c>
    </row>
    <row r="166" spans="85:342">
      <c r="CG166" s="55"/>
      <c r="CH166" s="55" t="e">
        <f t="shared" si="183"/>
        <v>#N/A</v>
      </c>
      <c r="CI166" s="55" t="e">
        <f>CI3</f>
        <v>#N/A</v>
      </c>
      <c r="CK166" s="55"/>
      <c r="CL166" s="55" t="e">
        <f t="shared" si="184"/>
        <v>#N/A</v>
      </c>
      <c r="CM166" s="55" t="e">
        <f>CM3</f>
        <v>#N/A</v>
      </c>
      <c r="CO166" s="57"/>
      <c r="CP166" s="57" t="e">
        <f t="shared" si="185"/>
        <v>#N/A</v>
      </c>
      <c r="CQ166" s="57" t="e">
        <f>CQ3</f>
        <v>#N/A</v>
      </c>
      <c r="CS166" s="57"/>
      <c r="CT166" s="57" t="e">
        <f t="shared" si="186"/>
        <v>#N/A</v>
      </c>
      <c r="CU166" s="57" t="e">
        <f>CU3</f>
        <v>#N/A</v>
      </c>
      <c r="CW166" s="57"/>
      <c r="CX166" s="57" t="e">
        <f t="shared" si="187"/>
        <v>#N/A</v>
      </c>
      <c r="CY166" s="57" t="e">
        <f>CY3</f>
        <v>#N/A</v>
      </c>
      <c r="DA166" s="57"/>
      <c r="DB166" s="57" t="e">
        <f t="shared" si="188"/>
        <v>#N/A</v>
      </c>
      <c r="DC166" s="57" t="e">
        <f>DC3</f>
        <v>#N/A</v>
      </c>
      <c r="DE166" s="57"/>
      <c r="DF166" s="57" t="e">
        <f t="shared" si="189"/>
        <v>#N/A</v>
      </c>
      <c r="DG166" s="57" t="e">
        <f>DG3</f>
        <v>#N/A</v>
      </c>
    </row>
    <row r="167" spans="85:342">
      <c r="CG167" s="55"/>
      <c r="CH167" s="55" t="e">
        <f t="shared" si="183"/>
        <v>#N/A</v>
      </c>
      <c r="CI167" s="55" t="e">
        <f>CI3</f>
        <v>#N/A</v>
      </c>
      <c r="CK167" s="55"/>
      <c r="CL167" s="55" t="e">
        <f t="shared" si="184"/>
        <v>#N/A</v>
      </c>
      <c r="CM167" s="55" t="e">
        <f>CM3</f>
        <v>#N/A</v>
      </c>
      <c r="CO167" s="57"/>
      <c r="CP167" s="57" t="e">
        <f t="shared" si="185"/>
        <v>#N/A</v>
      </c>
      <c r="CQ167" s="57" t="e">
        <f>CQ3</f>
        <v>#N/A</v>
      </c>
      <c r="CS167" s="57"/>
      <c r="CT167" s="57" t="e">
        <f t="shared" si="186"/>
        <v>#N/A</v>
      </c>
      <c r="CU167" s="57" t="e">
        <f>CU3</f>
        <v>#N/A</v>
      </c>
      <c r="CW167" s="57"/>
      <c r="CX167" s="57" t="e">
        <f t="shared" si="187"/>
        <v>#N/A</v>
      </c>
      <c r="CY167" s="57" t="e">
        <f>CY3</f>
        <v>#N/A</v>
      </c>
      <c r="DA167" s="57"/>
      <c r="DB167" s="57" t="e">
        <f t="shared" si="188"/>
        <v>#N/A</v>
      </c>
      <c r="DC167" s="57" t="e">
        <f>DC3</f>
        <v>#N/A</v>
      </c>
      <c r="DE167" s="57"/>
      <c r="DF167" s="57" t="e">
        <f t="shared" si="189"/>
        <v>#N/A</v>
      </c>
      <c r="DG167" s="57" t="e">
        <f>DG3</f>
        <v>#N/A</v>
      </c>
    </row>
    <row r="168" spans="85:342">
      <c r="CG168" s="55"/>
      <c r="CH168" s="55" t="e">
        <f t="shared" si="183"/>
        <v>#N/A</v>
      </c>
      <c r="CI168" s="55" t="e">
        <f>CI3</f>
        <v>#N/A</v>
      </c>
      <c r="CK168" s="55"/>
      <c r="CL168" s="55" t="e">
        <f t="shared" si="184"/>
        <v>#N/A</v>
      </c>
      <c r="CM168" s="55" t="e">
        <f>CM3</f>
        <v>#N/A</v>
      </c>
      <c r="CO168" s="57"/>
      <c r="CP168" s="57" t="e">
        <f t="shared" si="185"/>
        <v>#N/A</v>
      </c>
      <c r="CQ168" s="57" t="e">
        <f>CQ3</f>
        <v>#N/A</v>
      </c>
      <c r="CS168" s="57"/>
      <c r="CT168" s="57" t="e">
        <f t="shared" si="186"/>
        <v>#N/A</v>
      </c>
      <c r="CU168" s="57" t="e">
        <f>CU3</f>
        <v>#N/A</v>
      </c>
      <c r="CW168" s="57"/>
      <c r="CX168" s="57" t="e">
        <f t="shared" si="187"/>
        <v>#N/A</v>
      </c>
      <c r="CY168" s="57" t="e">
        <f>CY3</f>
        <v>#N/A</v>
      </c>
      <c r="DA168" s="57"/>
      <c r="DB168" s="57" t="e">
        <f t="shared" si="188"/>
        <v>#N/A</v>
      </c>
      <c r="DC168" s="57" t="e">
        <f>DC3</f>
        <v>#N/A</v>
      </c>
      <c r="DE168" s="57"/>
      <c r="DF168" s="57" t="e">
        <f t="shared" si="189"/>
        <v>#N/A</v>
      </c>
      <c r="DG168" s="57" t="e">
        <f>DG3</f>
        <v>#N/A</v>
      </c>
      <c r="LP168" t="str">
        <f t="shared" ref="LP168:LP190" si="190">IF(ABS(LL168)&gt;0,LL168-$LO$3," ")</f>
        <v xml:space="preserve"> </v>
      </c>
      <c r="LQ168" t="str">
        <f t="shared" ref="LQ168:LQ190" si="191">IF(ABS(LM168)&gt;0,LM168-$LO$5," ")</f>
        <v xml:space="preserve"> </v>
      </c>
      <c r="LR168" t="str">
        <f t="shared" ref="LR168:LR190" si="192">IF(ABS(LL168)&gt;0,(LL168-$LO$3)^2," ")</f>
        <v xml:space="preserve"> </v>
      </c>
      <c r="LS168" t="str">
        <f t="shared" ref="LS168:LS190" si="193">IF(ABS(LM168)&gt;0,LM168-AVERAGE(LM168,$LM$131), " ")</f>
        <v xml:space="preserve"> </v>
      </c>
      <c r="LT168" t="str">
        <f t="shared" ref="LT168:LT190" si="194">IF(ABS(LL168)&gt;0,$LO$9+$LO$7*LL168, "")</f>
        <v/>
      </c>
      <c r="LZ168" t="str">
        <f t="shared" ref="LZ168:LZ190" si="195">IF(ABS(LV168)&gt;0,LV168-$LO$3," ")</f>
        <v xml:space="preserve"> </v>
      </c>
      <c r="MA168" t="str">
        <f t="shared" ref="MA168:MA190" si="196">IF(ABS(LW168)&gt;0,LW168-$LO$5," ")</f>
        <v xml:space="preserve"> </v>
      </c>
      <c r="MB168" t="str">
        <f t="shared" ref="MB168:MB190" si="197">IF(ABS(LV168)&gt;0,(LV168-$LO$3)^2," ")</f>
        <v xml:space="preserve"> </v>
      </c>
      <c r="MC168" t="str">
        <f t="shared" ref="MC168:MC190" si="198">IF(ABS(LW168)&gt;0,LW168-AVERAGE(LW168,$LM$131), " ")</f>
        <v xml:space="preserve"> </v>
      </c>
      <c r="MD168" t="str">
        <f t="shared" ref="MD168:MD190" si="199">IF(ABS(LV168)&gt;0,$LO$9+$LO$7*LV168, "")</f>
        <v/>
      </c>
    </row>
    <row r="169" spans="85:342">
      <c r="CG169" s="55"/>
      <c r="CH169" s="55" t="e">
        <f t="shared" si="183"/>
        <v>#N/A</v>
      </c>
      <c r="CI169" s="55" t="e">
        <f>CI3</f>
        <v>#N/A</v>
      </c>
      <c r="CK169" s="55"/>
      <c r="CL169" s="55" t="e">
        <f t="shared" si="184"/>
        <v>#N/A</v>
      </c>
      <c r="CM169" s="55" t="e">
        <f>CM3</f>
        <v>#N/A</v>
      </c>
      <c r="CO169" s="57"/>
      <c r="CP169" s="57" t="e">
        <f t="shared" si="185"/>
        <v>#N/A</v>
      </c>
      <c r="CQ169" s="57" t="e">
        <f>CQ3</f>
        <v>#N/A</v>
      </c>
      <c r="CS169" s="57"/>
      <c r="CT169" s="57" t="e">
        <f t="shared" si="186"/>
        <v>#N/A</v>
      </c>
      <c r="CU169" s="57" t="e">
        <f>CU3</f>
        <v>#N/A</v>
      </c>
      <c r="CW169" s="57"/>
      <c r="CX169" s="57" t="e">
        <f t="shared" si="187"/>
        <v>#N/A</v>
      </c>
      <c r="CY169" s="57" t="e">
        <f>CY3</f>
        <v>#N/A</v>
      </c>
      <c r="DA169" s="57"/>
      <c r="DB169" s="57" t="e">
        <f t="shared" si="188"/>
        <v>#N/A</v>
      </c>
      <c r="DC169" s="57" t="e">
        <f>DC3</f>
        <v>#N/A</v>
      </c>
      <c r="DE169" s="57"/>
      <c r="DF169" s="57" t="e">
        <f t="shared" si="189"/>
        <v>#N/A</v>
      </c>
      <c r="DG169" s="57" t="e">
        <f>DG3</f>
        <v>#N/A</v>
      </c>
      <c r="LP169" t="str">
        <f t="shared" si="190"/>
        <v xml:space="preserve"> </v>
      </c>
      <c r="LQ169" t="str">
        <f t="shared" si="191"/>
        <v xml:space="preserve"> </v>
      </c>
      <c r="LR169" t="str">
        <f t="shared" si="192"/>
        <v xml:space="preserve"> </v>
      </c>
      <c r="LS169" t="str">
        <f t="shared" si="193"/>
        <v xml:space="preserve"> </v>
      </c>
      <c r="LT169" t="str">
        <f t="shared" si="194"/>
        <v/>
      </c>
      <c r="LZ169" t="str">
        <f t="shared" si="195"/>
        <v xml:space="preserve"> </v>
      </c>
      <c r="MA169" t="str">
        <f t="shared" si="196"/>
        <v xml:space="preserve"> </v>
      </c>
      <c r="MB169" t="str">
        <f t="shared" si="197"/>
        <v xml:space="preserve"> </v>
      </c>
      <c r="MC169" t="str">
        <f t="shared" si="198"/>
        <v xml:space="preserve"> </v>
      </c>
      <c r="MD169" t="str">
        <f t="shared" si="199"/>
        <v/>
      </c>
    </row>
    <row r="170" spans="85:342">
      <c r="CG170" s="55"/>
      <c r="CH170" s="55" t="e">
        <f t="shared" si="183"/>
        <v>#N/A</v>
      </c>
      <c r="CI170" s="55" t="e">
        <f>CI3</f>
        <v>#N/A</v>
      </c>
      <c r="CK170" s="55"/>
      <c r="CL170" s="55" t="e">
        <f t="shared" si="184"/>
        <v>#N/A</v>
      </c>
      <c r="CM170" s="55" t="e">
        <f>CM3</f>
        <v>#N/A</v>
      </c>
      <c r="CO170" s="57"/>
      <c r="CP170" s="57" t="e">
        <f t="shared" si="185"/>
        <v>#N/A</v>
      </c>
      <c r="CQ170" s="57" t="e">
        <f>CQ3</f>
        <v>#N/A</v>
      </c>
      <c r="CS170" s="57"/>
      <c r="CT170" s="57" t="e">
        <f t="shared" si="186"/>
        <v>#N/A</v>
      </c>
      <c r="CU170" s="57" t="e">
        <f>CU3</f>
        <v>#N/A</v>
      </c>
      <c r="CW170" s="57"/>
      <c r="CX170" s="57" t="e">
        <f t="shared" si="187"/>
        <v>#N/A</v>
      </c>
      <c r="CY170" s="57" t="e">
        <f>CY3</f>
        <v>#N/A</v>
      </c>
      <c r="DA170" s="57"/>
      <c r="DB170" s="57" t="e">
        <f t="shared" si="188"/>
        <v>#N/A</v>
      </c>
      <c r="DC170" s="57" t="e">
        <f>DC3</f>
        <v>#N/A</v>
      </c>
      <c r="DE170" s="57"/>
      <c r="DF170" s="57" t="e">
        <f t="shared" si="189"/>
        <v>#N/A</v>
      </c>
      <c r="DG170" s="57" t="e">
        <f>DG3</f>
        <v>#N/A</v>
      </c>
      <c r="LP170" t="str">
        <f t="shared" si="190"/>
        <v xml:space="preserve"> </v>
      </c>
      <c r="LQ170" t="str">
        <f t="shared" si="191"/>
        <v xml:space="preserve"> </v>
      </c>
      <c r="LR170" t="str">
        <f t="shared" si="192"/>
        <v xml:space="preserve"> </v>
      </c>
      <c r="LS170" t="str">
        <f t="shared" si="193"/>
        <v xml:space="preserve"> </v>
      </c>
      <c r="LT170" t="str">
        <f t="shared" si="194"/>
        <v/>
      </c>
      <c r="LZ170" t="str">
        <f t="shared" si="195"/>
        <v xml:space="preserve"> </v>
      </c>
      <c r="MA170" t="str">
        <f t="shared" si="196"/>
        <v xml:space="preserve"> </v>
      </c>
      <c r="MB170" t="str">
        <f t="shared" si="197"/>
        <v xml:space="preserve"> </v>
      </c>
      <c r="MC170" t="str">
        <f t="shared" si="198"/>
        <v xml:space="preserve"> </v>
      </c>
      <c r="MD170" t="str">
        <f t="shared" si="199"/>
        <v/>
      </c>
    </row>
    <row r="171" spans="85:342">
      <c r="CG171" s="55"/>
      <c r="CH171" s="55" t="e">
        <f t="shared" si="183"/>
        <v>#N/A</v>
      </c>
      <c r="CI171" s="55" t="e">
        <f>CI3</f>
        <v>#N/A</v>
      </c>
      <c r="CK171" s="55"/>
      <c r="CL171" s="55" t="e">
        <f t="shared" si="184"/>
        <v>#N/A</v>
      </c>
      <c r="CM171" s="55" t="e">
        <f>CM3</f>
        <v>#N/A</v>
      </c>
      <c r="CO171" s="57"/>
      <c r="CP171" s="57" t="e">
        <f t="shared" si="185"/>
        <v>#N/A</v>
      </c>
      <c r="CQ171" s="57" t="e">
        <f>CQ3</f>
        <v>#N/A</v>
      </c>
      <c r="CS171" s="57"/>
      <c r="CT171" s="57" t="e">
        <f t="shared" si="186"/>
        <v>#N/A</v>
      </c>
      <c r="CU171" s="57" t="e">
        <f>CU3</f>
        <v>#N/A</v>
      </c>
      <c r="CW171" s="57"/>
      <c r="CX171" s="57" t="e">
        <f t="shared" si="187"/>
        <v>#N/A</v>
      </c>
      <c r="CY171" s="57" t="e">
        <f>CY3</f>
        <v>#N/A</v>
      </c>
      <c r="DA171" s="57"/>
      <c r="DB171" s="57" t="e">
        <f t="shared" si="188"/>
        <v>#N/A</v>
      </c>
      <c r="DC171" s="57" t="e">
        <f>DC3</f>
        <v>#N/A</v>
      </c>
      <c r="DE171" s="57"/>
      <c r="DF171" s="57" t="e">
        <f t="shared" si="189"/>
        <v>#N/A</v>
      </c>
      <c r="DG171" s="57" t="e">
        <f>DG3</f>
        <v>#N/A</v>
      </c>
      <c r="LP171" t="str">
        <f t="shared" si="190"/>
        <v xml:space="preserve"> </v>
      </c>
      <c r="LQ171" t="str">
        <f t="shared" si="191"/>
        <v xml:space="preserve"> </v>
      </c>
      <c r="LR171" t="str">
        <f t="shared" si="192"/>
        <v xml:space="preserve"> </v>
      </c>
      <c r="LS171" t="str">
        <f t="shared" si="193"/>
        <v xml:space="preserve"> </v>
      </c>
      <c r="LT171" t="str">
        <f t="shared" si="194"/>
        <v/>
      </c>
      <c r="LZ171" t="str">
        <f t="shared" si="195"/>
        <v xml:space="preserve"> </v>
      </c>
      <c r="MA171" t="str">
        <f t="shared" si="196"/>
        <v xml:space="preserve"> </v>
      </c>
      <c r="MB171" t="str">
        <f t="shared" si="197"/>
        <v xml:space="preserve"> </v>
      </c>
      <c r="MC171" t="str">
        <f t="shared" si="198"/>
        <v xml:space="preserve"> </v>
      </c>
      <c r="MD171" t="str">
        <f t="shared" si="199"/>
        <v/>
      </c>
    </row>
    <row r="172" spans="85:342">
      <c r="CG172" s="55"/>
      <c r="CH172" s="55" t="e">
        <f t="shared" si="183"/>
        <v>#N/A</v>
      </c>
      <c r="CI172" s="55" t="e">
        <f>CI3</f>
        <v>#N/A</v>
      </c>
      <c r="CK172" s="55"/>
      <c r="CL172" s="55" t="e">
        <f t="shared" si="184"/>
        <v>#N/A</v>
      </c>
      <c r="CM172" s="55" t="e">
        <f>CM3</f>
        <v>#N/A</v>
      </c>
      <c r="CO172" s="57"/>
      <c r="CP172" s="57" t="e">
        <f t="shared" si="185"/>
        <v>#N/A</v>
      </c>
      <c r="CQ172" s="57" t="e">
        <f>CQ3</f>
        <v>#N/A</v>
      </c>
      <c r="CS172" s="57"/>
      <c r="CT172" s="57" t="e">
        <f t="shared" si="186"/>
        <v>#N/A</v>
      </c>
      <c r="CU172" s="57" t="e">
        <f>CU3</f>
        <v>#N/A</v>
      </c>
      <c r="CW172" s="57"/>
      <c r="CX172" s="57" t="e">
        <f t="shared" si="187"/>
        <v>#N/A</v>
      </c>
      <c r="CY172" s="57" t="e">
        <f>CY3</f>
        <v>#N/A</v>
      </c>
      <c r="DA172" s="57"/>
      <c r="DB172" s="57" t="e">
        <f t="shared" si="188"/>
        <v>#N/A</v>
      </c>
      <c r="DC172" s="57" t="e">
        <f>DC3</f>
        <v>#N/A</v>
      </c>
      <c r="DE172" s="57"/>
      <c r="DF172" s="57" t="e">
        <f t="shared" si="189"/>
        <v>#N/A</v>
      </c>
      <c r="DG172" s="57" t="e">
        <f>DG3</f>
        <v>#N/A</v>
      </c>
      <c r="LP172" t="str">
        <f t="shared" si="190"/>
        <v xml:space="preserve"> </v>
      </c>
      <c r="LQ172" t="str">
        <f t="shared" si="191"/>
        <v xml:space="preserve"> </v>
      </c>
      <c r="LR172" t="str">
        <f t="shared" si="192"/>
        <v xml:space="preserve"> </v>
      </c>
      <c r="LS172" t="str">
        <f t="shared" si="193"/>
        <v xml:space="preserve"> </v>
      </c>
      <c r="LT172" t="str">
        <f t="shared" si="194"/>
        <v/>
      </c>
      <c r="LZ172" t="str">
        <f t="shared" si="195"/>
        <v xml:space="preserve"> </v>
      </c>
      <c r="MA172" t="str">
        <f t="shared" si="196"/>
        <v xml:space="preserve"> </v>
      </c>
      <c r="MB172" t="str">
        <f t="shared" si="197"/>
        <v xml:space="preserve"> </v>
      </c>
      <c r="MC172" t="str">
        <f t="shared" si="198"/>
        <v xml:space="preserve"> </v>
      </c>
      <c r="MD172" t="str">
        <f t="shared" si="199"/>
        <v/>
      </c>
    </row>
    <row r="173" spans="85:342">
      <c r="CG173" s="55"/>
      <c r="CH173" s="55" t="e">
        <f t="shared" si="183"/>
        <v>#N/A</v>
      </c>
      <c r="CI173" s="55" t="e">
        <f>CI3</f>
        <v>#N/A</v>
      </c>
      <c r="CK173" s="55"/>
      <c r="CL173" s="55" t="e">
        <f t="shared" si="184"/>
        <v>#N/A</v>
      </c>
      <c r="CM173" s="55" t="e">
        <f>CM3</f>
        <v>#N/A</v>
      </c>
      <c r="CO173" s="57"/>
      <c r="CP173" s="57" t="e">
        <f t="shared" si="185"/>
        <v>#N/A</v>
      </c>
      <c r="CQ173" s="57" t="e">
        <f>CQ3</f>
        <v>#N/A</v>
      </c>
      <c r="CS173" s="57"/>
      <c r="CT173" s="57" t="e">
        <f t="shared" si="186"/>
        <v>#N/A</v>
      </c>
      <c r="CU173" s="57" t="e">
        <f>CU3</f>
        <v>#N/A</v>
      </c>
      <c r="CW173" s="57"/>
      <c r="CX173" s="57" t="e">
        <f t="shared" si="187"/>
        <v>#N/A</v>
      </c>
      <c r="CY173" s="57" t="e">
        <f>CY3</f>
        <v>#N/A</v>
      </c>
      <c r="DA173" s="57"/>
      <c r="DB173" s="57" t="e">
        <f t="shared" si="188"/>
        <v>#N/A</v>
      </c>
      <c r="DC173" s="57" t="e">
        <f>DC3</f>
        <v>#N/A</v>
      </c>
      <c r="DE173" s="57"/>
      <c r="DF173" s="57" t="e">
        <f t="shared" si="189"/>
        <v>#N/A</v>
      </c>
      <c r="DG173" s="57" t="e">
        <f>DG3</f>
        <v>#N/A</v>
      </c>
      <c r="LP173" t="str">
        <f t="shared" si="190"/>
        <v xml:space="preserve"> </v>
      </c>
      <c r="LQ173" t="str">
        <f t="shared" si="191"/>
        <v xml:space="preserve"> </v>
      </c>
      <c r="LR173" t="str">
        <f t="shared" si="192"/>
        <v xml:space="preserve"> </v>
      </c>
      <c r="LS173" t="str">
        <f t="shared" si="193"/>
        <v xml:space="preserve"> </v>
      </c>
      <c r="LT173" t="str">
        <f t="shared" si="194"/>
        <v/>
      </c>
      <c r="LZ173" t="str">
        <f t="shared" si="195"/>
        <v xml:space="preserve"> </v>
      </c>
      <c r="MA173" t="str">
        <f t="shared" si="196"/>
        <v xml:space="preserve"> </v>
      </c>
      <c r="MB173" t="str">
        <f t="shared" si="197"/>
        <v xml:space="preserve"> </v>
      </c>
      <c r="MC173" t="str">
        <f t="shared" si="198"/>
        <v xml:space="preserve"> </v>
      </c>
      <c r="MD173" t="str">
        <f t="shared" si="199"/>
        <v/>
      </c>
    </row>
    <row r="174" spans="85:342">
      <c r="CG174" s="55"/>
      <c r="CH174" s="55" t="e">
        <f t="shared" si="183"/>
        <v>#N/A</v>
      </c>
      <c r="CI174" s="55" t="e">
        <f>CI3</f>
        <v>#N/A</v>
      </c>
      <c r="CK174" s="55"/>
      <c r="CL174" s="55" t="e">
        <f t="shared" si="184"/>
        <v>#N/A</v>
      </c>
      <c r="CM174" s="55" t="e">
        <f>CM3</f>
        <v>#N/A</v>
      </c>
      <c r="CO174" s="57"/>
      <c r="CP174" s="57" t="e">
        <f t="shared" si="185"/>
        <v>#N/A</v>
      </c>
      <c r="CQ174" s="57" t="e">
        <f>CQ3</f>
        <v>#N/A</v>
      </c>
      <c r="CS174" s="57"/>
      <c r="CT174" s="57" t="e">
        <f t="shared" si="186"/>
        <v>#N/A</v>
      </c>
      <c r="CU174" s="57" t="e">
        <f>CU3</f>
        <v>#N/A</v>
      </c>
      <c r="CW174" s="57"/>
      <c r="CX174" s="57" t="e">
        <f t="shared" si="187"/>
        <v>#N/A</v>
      </c>
      <c r="CY174" s="57" t="e">
        <f>CY3</f>
        <v>#N/A</v>
      </c>
      <c r="DA174" s="57"/>
      <c r="DB174" s="57" t="e">
        <f t="shared" si="188"/>
        <v>#N/A</v>
      </c>
      <c r="DC174" s="57" t="e">
        <f>DC3</f>
        <v>#N/A</v>
      </c>
      <c r="DE174" s="57"/>
      <c r="DF174" s="57" t="e">
        <f t="shared" si="189"/>
        <v>#N/A</v>
      </c>
      <c r="DG174" s="57" t="e">
        <f>DG3</f>
        <v>#N/A</v>
      </c>
      <c r="LP174" t="str">
        <f t="shared" si="190"/>
        <v xml:space="preserve"> </v>
      </c>
      <c r="LQ174" t="str">
        <f t="shared" si="191"/>
        <v xml:space="preserve"> </v>
      </c>
      <c r="LR174" t="str">
        <f t="shared" si="192"/>
        <v xml:space="preserve"> </v>
      </c>
      <c r="LS174" t="str">
        <f t="shared" si="193"/>
        <v xml:space="preserve"> </v>
      </c>
      <c r="LT174" t="str">
        <f t="shared" si="194"/>
        <v/>
      </c>
      <c r="LZ174" t="str">
        <f t="shared" si="195"/>
        <v xml:space="preserve"> </v>
      </c>
      <c r="MA174" t="str">
        <f t="shared" si="196"/>
        <v xml:space="preserve"> </v>
      </c>
      <c r="MB174" t="str">
        <f t="shared" si="197"/>
        <v xml:space="preserve"> </v>
      </c>
      <c r="MC174" t="str">
        <f t="shared" si="198"/>
        <v xml:space="preserve"> </v>
      </c>
      <c r="MD174" t="str">
        <f t="shared" si="199"/>
        <v/>
      </c>
    </row>
    <row r="175" spans="85:342">
      <c r="CG175" s="55"/>
      <c r="CH175" s="55" t="e">
        <f t="shared" si="183"/>
        <v>#N/A</v>
      </c>
      <c r="CI175" s="55" t="e">
        <f>CI3</f>
        <v>#N/A</v>
      </c>
      <c r="CK175" s="55"/>
      <c r="CL175" s="55" t="e">
        <f t="shared" si="184"/>
        <v>#N/A</v>
      </c>
      <c r="CM175" s="55" t="e">
        <f>CM3</f>
        <v>#N/A</v>
      </c>
      <c r="CO175" s="57"/>
      <c r="CP175" s="57" t="e">
        <f t="shared" si="185"/>
        <v>#N/A</v>
      </c>
      <c r="CQ175" s="57" t="e">
        <f>CQ3</f>
        <v>#N/A</v>
      </c>
      <c r="CS175" s="57"/>
      <c r="CT175" s="57" t="e">
        <f t="shared" si="186"/>
        <v>#N/A</v>
      </c>
      <c r="CU175" s="57" t="e">
        <f>CU3</f>
        <v>#N/A</v>
      </c>
      <c r="CW175" s="57"/>
      <c r="CX175" s="57" t="e">
        <f t="shared" si="187"/>
        <v>#N/A</v>
      </c>
      <c r="CY175" s="57" t="e">
        <f>CY3</f>
        <v>#N/A</v>
      </c>
      <c r="DA175" s="57"/>
      <c r="DB175" s="57" t="e">
        <f t="shared" si="188"/>
        <v>#N/A</v>
      </c>
      <c r="DC175" s="57" t="e">
        <f>DC3</f>
        <v>#N/A</v>
      </c>
      <c r="DE175" s="57"/>
      <c r="DF175" s="57" t="e">
        <f t="shared" si="189"/>
        <v>#N/A</v>
      </c>
      <c r="DG175" s="57" t="e">
        <f>DG3</f>
        <v>#N/A</v>
      </c>
      <c r="LP175" t="str">
        <f t="shared" si="190"/>
        <v xml:space="preserve"> </v>
      </c>
      <c r="LQ175" t="str">
        <f t="shared" si="191"/>
        <v xml:space="preserve"> </v>
      </c>
      <c r="LR175" t="str">
        <f t="shared" si="192"/>
        <v xml:space="preserve"> </v>
      </c>
      <c r="LS175" t="str">
        <f t="shared" si="193"/>
        <v xml:space="preserve"> </v>
      </c>
      <c r="LT175" t="str">
        <f t="shared" si="194"/>
        <v/>
      </c>
      <c r="LZ175" t="str">
        <f t="shared" si="195"/>
        <v xml:space="preserve"> </v>
      </c>
      <c r="MA175" t="str">
        <f t="shared" si="196"/>
        <v xml:space="preserve"> </v>
      </c>
      <c r="MB175" t="str">
        <f t="shared" si="197"/>
        <v xml:space="preserve"> </v>
      </c>
      <c r="MC175" t="str">
        <f t="shared" si="198"/>
        <v xml:space="preserve"> </v>
      </c>
      <c r="MD175" t="str">
        <f t="shared" si="199"/>
        <v/>
      </c>
    </row>
    <row r="176" spans="85:342">
      <c r="CG176" s="55"/>
      <c r="CH176" s="55" t="e">
        <f t="shared" si="183"/>
        <v>#N/A</v>
      </c>
      <c r="CI176" s="55" t="e">
        <f>CI3</f>
        <v>#N/A</v>
      </c>
      <c r="CK176" s="55"/>
      <c r="CL176" s="55" t="e">
        <f t="shared" si="184"/>
        <v>#N/A</v>
      </c>
      <c r="CM176" s="55" t="e">
        <f>CM3</f>
        <v>#N/A</v>
      </c>
      <c r="CO176" s="57"/>
      <c r="CP176" s="57" t="e">
        <f t="shared" si="185"/>
        <v>#N/A</v>
      </c>
      <c r="CQ176" s="57" t="e">
        <f>CQ3</f>
        <v>#N/A</v>
      </c>
      <c r="CS176" s="57"/>
      <c r="CT176" s="57" t="e">
        <f t="shared" si="186"/>
        <v>#N/A</v>
      </c>
      <c r="CU176" s="57" t="e">
        <f>CU3</f>
        <v>#N/A</v>
      </c>
      <c r="CW176" s="57"/>
      <c r="CX176" s="57" t="e">
        <f t="shared" si="187"/>
        <v>#N/A</v>
      </c>
      <c r="CY176" s="57" t="e">
        <f>CY3</f>
        <v>#N/A</v>
      </c>
      <c r="DA176" s="57"/>
      <c r="DB176" s="57" t="e">
        <f t="shared" si="188"/>
        <v>#N/A</v>
      </c>
      <c r="DC176" s="57" t="e">
        <f>DC3</f>
        <v>#N/A</v>
      </c>
      <c r="DE176" s="57"/>
      <c r="DF176" s="57" t="e">
        <f t="shared" si="189"/>
        <v>#N/A</v>
      </c>
      <c r="DG176" s="57" t="e">
        <f>DG3</f>
        <v>#N/A</v>
      </c>
      <c r="LP176" t="str">
        <f t="shared" si="190"/>
        <v xml:space="preserve"> </v>
      </c>
      <c r="LQ176" t="str">
        <f t="shared" si="191"/>
        <v xml:space="preserve"> </v>
      </c>
      <c r="LR176" t="str">
        <f t="shared" si="192"/>
        <v xml:space="preserve"> </v>
      </c>
      <c r="LS176" t="str">
        <f t="shared" si="193"/>
        <v xml:space="preserve"> </v>
      </c>
      <c r="LT176" t="str">
        <f t="shared" si="194"/>
        <v/>
      </c>
      <c r="LZ176" t="str">
        <f t="shared" si="195"/>
        <v xml:space="preserve"> </v>
      </c>
      <c r="MA176" t="str">
        <f t="shared" si="196"/>
        <v xml:space="preserve"> </v>
      </c>
      <c r="MB176" t="str">
        <f t="shared" si="197"/>
        <v xml:space="preserve"> </v>
      </c>
      <c r="MC176" t="str">
        <f t="shared" si="198"/>
        <v xml:space="preserve"> </v>
      </c>
      <c r="MD176" t="str">
        <f t="shared" si="199"/>
        <v/>
      </c>
    </row>
    <row r="177" spans="85:342">
      <c r="CG177" s="55"/>
      <c r="CH177" s="55" t="e">
        <f t="shared" si="183"/>
        <v>#N/A</v>
      </c>
      <c r="CI177" s="55" t="e">
        <f>CI3</f>
        <v>#N/A</v>
      </c>
      <c r="CK177" s="55"/>
      <c r="CL177" s="55" t="e">
        <f t="shared" si="184"/>
        <v>#N/A</v>
      </c>
      <c r="CM177" s="55" t="e">
        <f>CM3</f>
        <v>#N/A</v>
      </c>
      <c r="CO177" s="57"/>
      <c r="CP177" s="57" t="e">
        <f t="shared" si="185"/>
        <v>#N/A</v>
      </c>
      <c r="CQ177" s="57" t="e">
        <f>CQ3</f>
        <v>#N/A</v>
      </c>
      <c r="CS177" s="57"/>
      <c r="CT177" s="57" t="e">
        <f t="shared" si="186"/>
        <v>#N/A</v>
      </c>
      <c r="CU177" s="57" t="e">
        <f>CU3</f>
        <v>#N/A</v>
      </c>
      <c r="CW177" s="57"/>
      <c r="CX177" s="57" t="e">
        <f t="shared" si="187"/>
        <v>#N/A</v>
      </c>
      <c r="CY177" s="57" t="e">
        <f>CY3</f>
        <v>#N/A</v>
      </c>
      <c r="DA177" s="57"/>
      <c r="DB177" s="57" t="e">
        <f t="shared" si="188"/>
        <v>#N/A</v>
      </c>
      <c r="DC177" s="57" t="e">
        <f>DC3</f>
        <v>#N/A</v>
      </c>
      <c r="DE177" s="57"/>
      <c r="DF177" s="57" t="e">
        <f t="shared" si="189"/>
        <v>#N/A</v>
      </c>
      <c r="DG177" s="57" t="e">
        <f>DG3</f>
        <v>#N/A</v>
      </c>
      <c r="LP177" t="str">
        <f t="shared" si="190"/>
        <v xml:space="preserve"> </v>
      </c>
      <c r="LQ177" t="str">
        <f t="shared" si="191"/>
        <v xml:space="preserve"> </v>
      </c>
      <c r="LR177" t="str">
        <f t="shared" si="192"/>
        <v xml:space="preserve"> </v>
      </c>
      <c r="LS177" t="str">
        <f t="shared" si="193"/>
        <v xml:space="preserve"> </v>
      </c>
      <c r="LT177" t="str">
        <f t="shared" si="194"/>
        <v/>
      </c>
      <c r="LZ177" t="str">
        <f t="shared" si="195"/>
        <v xml:space="preserve"> </v>
      </c>
      <c r="MA177" t="str">
        <f t="shared" si="196"/>
        <v xml:space="preserve"> </v>
      </c>
      <c r="MB177" t="str">
        <f t="shared" si="197"/>
        <v xml:space="preserve"> </v>
      </c>
      <c r="MC177" t="str">
        <f t="shared" si="198"/>
        <v xml:space="preserve"> </v>
      </c>
      <c r="MD177" t="str">
        <f t="shared" si="199"/>
        <v/>
      </c>
    </row>
    <row r="178" spans="85:342">
      <c r="CG178" s="55"/>
      <c r="CH178" s="55" t="e">
        <f t="shared" si="183"/>
        <v>#N/A</v>
      </c>
      <c r="CI178" s="55" t="e">
        <f>CI3</f>
        <v>#N/A</v>
      </c>
      <c r="CK178" s="55"/>
      <c r="CL178" s="55" t="e">
        <f t="shared" si="184"/>
        <v>#N/A</v>
      </c>
      <c r="CM178" s="55" t="e">
        <f>CM3</f>
        <v>#N/A</v>
      </c>
      <c r="CO178" s="57"/>
      <c r="CP178" s="57" t="e">
        <f t="shared" si="185"/>
        <v>#N/A</v>
      </c>
      <c r="CQ178" s="57" t="e">
        <f>CQ3</f>
        <v>#N/A</v>
      </c>
      <c r="CS178" s="57"/>
      <c r="CT178" s="57" t="e">
        <f t="shared" si="186"/>
        <v>#N/A</v>
      </c>
      <c r="CU178" s="57" t="e">
        <f>CU3</f>
        <v>#N/A</v>
      </c>
      <c r="CW178" s="57"/>
      <c r="CX178" s="57" t="e">
        <f t="shared" si="187"/>
        <v>#N/A</v>
      </c>
      <c r="CY178" s="57" t="e">
        <f>CY3</f>
        <v>#N/A</v>
      </c>
      <c r="DA178" s="57"/>
      <c r="DB178" s="57" t="e">
        <f t="shared" si="188"/>
        <v>#N/A</v>
      </c>
      <c r="DC178" s="57" t="e">
        <f>DC3</f>
        <v>#N/A</v>
      </c>
      <c r="DE178" s="57"/>
      <c r="DF178" s="57" t="e">
        <f t="shared" si="189"/>
        <v>#N/A</v>
      </c>
      <c r="DG178" s="57" t="e">
        <f>DG3</f>
        <v>#N/A</v>
      </c>
      <c r="LP178" t="str">
        <f t="shared" si="190"/>
        <v xml:space="preserve"> </v>
      </c>
      <c r="LQ178" t="str">
        <f t="shared" si="191"/>
        <v xml:space="preserve"> </v>
      </c>
      <c r="LR178" t="str">
        <f t="shared" si="192"/>
        <v xml:space="preserve"> </v>
      </c>
      <c r="LS178" t="str">
        <f t="shared" si="193"/>
        <v xml:space="preserve"> </v>
      </c>
      <c r="LT178" t="str">
        <f t="shared" si="194"/>
        <v/>
      </c>
      <c r="LZ178" t="str">
        <f t="shared" si="195"/>
        <v xml:space="preserve"> </v>
      </c>
      <c r="MA178" t="str">
        <f t="shared" si="196"/>
        <v xml:space="preserve"> </v>
      </c>
      <c r="MB178" t="str">
        <f t="shared" si="197"/>
        <v xml:space="preserve"> </v>
      </c>
      <c r="MC178" t="str">
        <f t="shared" si="198"/>
        <v xml:space="preserve"> </v>
      </c>
      <c r="MD178" t="str">
        <f t="shared" si="199"/>
        <v/>
      </c>
    </row>
    <row r="179" spans="85:342">
      <c r="CG179" s="55"/>
      <c r="CH179" s="55" t="e">
        <f t="shared" si="183"/>
        <v>#N/A</v>
      </c>
      <c r="CI179" s="55" t="e">
        <f>CI3</f>
        <v>#N/A</v>
      </c>
      <c r="CK179" s="55"/>
      <c r="CL179" s="55" t="e">
        <f t="shared" si="184"/>
        <v>#N/A</v>
      </c>
      <c r="CM179" s="55" t="e">
        <f>CM3</f>
        <v>#N/A</v>
      </c>
      <c r="CO179" s="57"/>
      <c r="CP179" s="57" t="e">
        <f t="shared" si="185"/>
        <v>#N/A</v>
      </c>
      <c r="CQ179" s="57" t="e">
        <f>CQ3</f>
        <v>#N/A</v>
      </c>
      <c r="CS179" s="57"/>
      <c r="CT179" s="57" t="e">
        <f t="shared" si="186"/>
        <v>#N/A</v>
      </c>
      <c r="CU179" s="57" t="e">
        <f>CU3</f>
        <v>#N/A</v>
      </c>
      <c r="CW179" s="57"/>
      <c r="CX179" s="57" t="e">
        <f t="shared" si="187"/>
        <v>#N/A</v>
      </c>
      <c r="CY179" s="57" t="e">
        <f>CY3</f>
        <v>#N/A</v>
      </c>
      <c r="DA179" s="57"/>
      <c r="DB179" s="57" t="e">
        <f t="shared" si="188"/>
        <v>#N/A</v>
      </c>
      <c r="DC179" s="57" t="e">
        <f>DC3</f>
        <v>#N/A</v>
      </c>
      <c r="DE179" s="57"/>
      <c r="DF179" s="57" t="e">
        <f t="shared" si="189"/>
        <v>#N/A</v>
      </c>
      <c r="DG179" s="57" t="e">
        <f>DG3</f>
        <v>#N/A</v>
      </c>
      <c r="LP179" t="str">
        <f t="shared" si="190"/>
        <v xml:space="preserve"> </v>
      </c>
      <c r="LQ179" t="str">
        <f t="shared" si="191"/>
        <v xml:space="preserve"> </v>
      </c>
      <c r="LR179" t="str">
        <f t="shared" si="192"/>
        <v xml:space="preserve"> </v>
      </c>
      <c r="LS179" t="str">
        <f t="shared" si="193"/>
        <v xml:space="preserve"> </v>
      </c>
      <c r="LT179" t="str">
        <f t="shared" si="194"/>
        <v/>
      </c>
      <c r="LZ179" t="str">
        <f t="shared" si="195"/>
        <v xml:space="preserve"> </v>
      </c>
      <c r="MA179" t="str">
        <f t="shared" si="196"/>
        <v xml:space="preserve"> </v>
      </c>
      <c r="MB179" t="str">
        <f t="shared" si="197"/>
        <v xml:space="preserve"> </v>
      </c>
      <c r="MC179" t="str">
        <f t="shared" si="198"/>
        <v xml:space="preserve"> </v>
      </c>
      <c r="MD179" t="str">
        <f t="shared" si="199"/>
        <v/>
      </c>
    </row>
    <row r="180" spans="85:342">
      <c r="CG180" s="55"/>
      <c r="CH180" s="55" t="e">
        <f t="shared" si="183"/>
        <v>#N/A</v>
      </c>
      <c r="CI180" s="55" t="e">
        <f>CI3</f>
        <v>#N/A</v>
      </c>
      <c r="CK180" s="55"/>
      <c r="CL180" s="55" t="e">
        <f t="shared" si="184"/>
        <v>#N/A</v>
      </c>
      <c r="CM180" s="55" t="e">
        <f>CM3</f>
        <v>#N/A</v>
      </c>
      <c r="CO180" s="57"/>
      <c r="CP180" s="57" t="e">
        <f t="shared" si="185"/>
        <v>#N/A</v>
      </c>
      <c r="CQ180" s="57" t="e">
        <f>CQ3</f>
        <v>#N/A</v>
      </c>
      <c r="CS180" s="57"/>
      <c r="CT180" s="57" t="e">
        <f t="shared" si="186"/>
        <v>#N/A</v>
      </c>
      <c r="CU180" s="57" t="e">
        <f>CU3</f>
        <v>#N/A</v>
      </c>
      <c r="CW180" s="57"/>
      <c r="CX180" s="57" t="e">
        <f t="shared" si="187"/>
        <v>#N/A</v>
      </c>
      <c r="CY180" s="57" t="e">
        <f>CY3</f>
        <v>#N/A</v>
      </c>
      <c r="DA180" s="57"/>
      <c r="DB180" s="57" t="e">
        <f t="shared" si="188"/>
        <v>#N/A</v>
      </c>
      <c r="DC180" s="57" t="e">
        <f>DC3</f>
        <v>#N/A</v>
      </c>
      <c r="DE180" s="57"/>
      <c r="DF180" s="57" t="e">
        <f t="shared" si="189"/>
        <v>#N/A</v>
      </c>
      <c r="DG180" s="57" t="e">
        <f>DG3</f>
        <v>#N/A</v>
      </c>
      <c r="LP180" t="str">
        <f t="shared" si="190"/>
        <v xml:space="preserve"> </v>
      </c>
      <c r="LQ180" t="str">
        <f t="shared" si="191"/>
        <v xml:space="preserve"> </v>
      </c>
      <c r="LR180" t="str">
        <f t="shared" si="192"/>
        <v xml:space="preserve"> </v>
      </c>
      <c r="LS180" t="str">
        <f t="shared" si="193"/>
        <v xml:space="preserve"> </v>
      </c>
      <c r="LT180" t="str">
        <f t="shared" si="194"/>
        <v/>
      </c>
      <c r="LZ180" t="str">
        <f t="shared" si="195"/>
        <v xml:space="preserve"> </v>
      </c>
      <c r="MA180" t="str">
        <f t="shared" si="196"/>
        <v xml:space="preserve"> </v>
      </c>
      <c r="MB180" t="str">
        <f t="shared" si="197"/>
        <v xml:space="preserve"> </v>
      </c>
      <c r="MC180" t="str">
        <f t="shared" si="198"/>
        <v xml:space="preserve"> </v>
      </c>
      <c r="MD180" t="str">
        <f t="shared" si="199"/>
        <v/>
      </c>
    </row>
    <row r="181" spans="85:342">
      <c r="CG181" s="55"/>
      <c r="CH181" s="55" t="e">
        <f t="shared" si="183"/>
        <v>#N/A</v>
      </c>
      <c r="CI181" s="55" t="e">
        <f>CI3</f>
        <v>#N/A</v>
      </c>
      <c r="CK181" s="55"/>
      <c r="CL181" s="55" t="e">
        <f t="shared" si="184"/>
        <v>#N/A</v>
      </c>
      <c r="CM181" s="55" t="e">
        <f>CM3</f>
        <v>#N/A</v>
      </c>
      <c r="CO181" s="57"/>
      <c r="CP181" s="57" t="e">
        <f t="shared" si="185"/>
        <v>#N/A</v>
      </c>
      <c r="CQ181" s="57" t="e">
        <f>CQ3</f>
        <v>#N/A</v>
      </c>
      <c r="CS181" s="57"/>
      <c r="CT181" s="57" t="e">
        <f t="shared" si="186"/>
        <v>#N/A</v>
      </c>
      <c r="CU181" s="57" t="e">
        <f>CU3</f>
        <v>#N/A</v>
      </c>
      <c r="CW181" s="57"/>
      <c r="CX181" s="57" t="e">
        <f t="shared" si="187"/>
        <v>#N/A</v>
      </c>
      <c r="CY181" s="57" t="e">
        <f>CY3</f>
        <v>#N/A</v>
      </c>
      <c r="DA181" s="57"/>
      <c r="DB181" s="57" t="e">
        <f t="shared" si="188"/>
        <v>#N/A</v>
      </c>
      <c r="DC181" s="57" t="e">
        <f>DC3</f>
        <v>#N/A</v>
      </c>
      <c r="DE181" s="57"/>
      <c r="DF181" s="57" t="e">
        <f t="shared" si="189"/>
        <v>#N/A</v>
      </c>
      <c r="DG181" s="57" t="e">
        <f>DG3</f>
        <v>#N/A</v>
      </c>
      <c r="LP181" t="str">
        <f t="shared" si="190"/>
        <v xml:space="preserve"> </v>
      </c>
      <c r="LQ181" t="str">
        <f t="shared" si="191"/>
        <v xml:space="preserve"> </v>
      </c>
      <c r="LR181" t="str">
        <f t="shared" si="192"/>
        <v xml:space="preserve"> </v>
      </c>
      <c r="LS181" t="str">
        <f t="shared" si="193"/>
        <v xml:space="preserve"> </v>
      </c>
      <c r="LT181" t="str">
        <f t="shared" si="194"/>
        <v/>
      </c>
      <c r="LZ181" t="str">
        <f t="shared" si="195"/>
        <v xml:space="preserve"> </v>
      </c>
      <c r="MA181" t="str">
        <f t="shared" si="196"/>
        <v xml:space="preserve"> </v>
      </c>
      <c r="MB181" t="str">
        <f t="shared" si="197"/>
        <v xml:space="preserve"> </v>
      </c>
      <c r="MC181" t="str">
        <f t="shared" si="198"/>
        <v xml:space="preserve"> </v>
      </c>
      <c r="MD181" t="str">
        <f t="shared" si="199"/>
        <v/>
      </c>
    </row>
    <row r="182" spans="85:342">
      <c r="CG182" s="55"/>
      <c r="CH182" s="55" t="e">
        <f t="shared" si="183"/>
        <v>#N/A</v>
      </c>
      <c r="CI182" s="55" t="e">
        <f>CI3</f>
        <v>#N/A</v>
      </c>
      <c r="CK182" s="55"/>
      <c r="CL182" s="55" t="e">
        <f t="shared" si="184"/>
        <v>#N/A</v>
      </c>
      <c r="CM182" s="55" t="e">
        <f>CM3</f>
        <v>#N/A</v>
      </c>
      <c r="CO182" s="57"/>
      <c r="CP182" s="57" t="e">
        <f t="shared" si="185"/>
        <v>#N/A</v>
      </c>
      <c r="CQ182" s="57" t="e">
        <f>CQ3</f>
        <v>#N/A</v>
      </c>
      <c r="CS182" s="57"/>
      <c r="CT182" s="57" t="e">
        <f t="shared" si="186"/>
        <v>#N/A</v>
      </c>
      <c r="CU182" s="57" t="e">
        <f>CU3</f>
        <v>#N/A</v>
      </c>
      <c r="CW182" s="57"/>
      <c r="CX182" s="57" t="e">
        <f t="shared" si="187"/>
        <v>#N/A</v>
      </c>
      <c r="CY182" s="57" t="e">
        <f>CY3</f>
        <v>#N/A</v>
      </c>
      <c r="DA182" s="57"/>
      <c r="DB182" s="57" t="e">
        <f t="shared" si="188"/>
        <v>#N/A</v>
      </c>
      <c r="DC182" s="57" t="e">
        <f>DC3</f>
        <v>#N/A</v>
      </c>
      <c r="DE182" s="57"/>
      <c r="DF182" s="57" t="e">
        <f t="shared" si="189"/>
        <v>#N/A</v>
      </c>
      <c r="DG182" s="57" t="e">
        <f>DG3</f>
        <v>#N/A</v>
      </c>
      <c r="LP182" t="str">
        <f t="shared" si="190"/>
        <v xml:space="preserve"> </v>
      </c>
      <c r="LQ182" t="str">
        <f t="shared" si="191"/>
        <v xml:space="preserve"> </v>
      </c>
      <c r="LR182" t="str">
        <f t="shared" si="192"/>
        <v xml:space="preserve"> </v>
      </c>
      <c r="LS182" t="str">
        <f t="shared" si="193"/>
        <v xml:space="preserve"> </v>
      </c>
      <c r="LT182" t="str">
        <f t="shared" si="194"/>
        <v/>
      </c>
      <c r="LZ182" t="str">
        <f t="shared" si="195"/>
        <v xml:space="preserve"> </v>
      </c>
      <c r="MA182" t="str">
        <f t="shared" si="196"/>
        <v xml:space="preserve"> </v>
      </c>
      <c r="MB182" t="str">
        <f t="shared" si="197"/>
        <v xml:space="preserve"> </v>
      </c>
      <c r="MC182" t="str">
        <f t="shared" si="198"/>
        <v xml:space="preserve"> </v>
      </c>
      <c r="MD182" t="str">
        <f t="shared" si="199"/>
        <v/>
      </c>
    </row>
    <row r="183" spans="85:342">
      <c r="CG183" s="55"/>
      <c r="CH183" s="55" t="e">
        <f t="shared" si="183"/>
        <v>#N/A</v>
      </c>
      <c r="CI183" s="55" t="e">
        <f>CI3</f>
        <v>#N/A</v>
      </c>
      <c r="CK183" s="55"/>
      <c r="CL183" s="55" t="e">
        <f t="shared" si="184"/>
        <v>#N/A</v>
      </c>
      <c r="CM183" s="55" t="e">
        <f>CM3</f>
        <v>#N/A</v>
      </c>
      <c r="CO183" s="57"/>
      <c r="CP183" s="57" t="e">
        <f t="shared" si="185"/>
        <v>#N/A</v>
      </c>
      <c r="CQ183" s="57" t="e">
        <f>CQ3</f>
        <v>#N/A</v>
      </c>
      <c r="CS183" s="57"/>
      <c r="CT183" s="57" t="e">
        <f t="shared" si="186"/>
        <v>#N/A</v>
      </c>
      <c r="CU183" s="57" t="e">
        <f>CU3</f>
        <v>#N/A</v>
      </c>
      <c r="CW183" s="57"/>
      <c r="CX183" s="57" t="e">
        <f t="shared" si="187"/>
        <v>#N/A</v>
      </c>
      <c r="CY183" s="57" t="e">
        <f>CY3</f>
        <v>#N/A</v>
      </c>
      <c r="DA183" s="57"/>
      <c r="DB183" s="57" t="e">
        <f t="shared" si="188"/>
        <v>#N/A</v>
      </c>
      <c r="DC183" s="57" t="e">
        <f>DC3</f>
        <v>#N/A</v>
      </c>
      <c r="DE183" s="57"/>
      <c r="DF183" s="57" t="e">
        <f t="shared" si="189"/>
        <v>#N/A</v>
      </c>
      <c r="DG183" s="57" t="e">
        <f>DG3</f>
        <v>#N/A</v>
      </c>
      <c r="LP183" t="str">
        <f t="shared" si="190"/>
        <v xml:space="preserve"> </v>
      </c>
      <c r="LQ183" t="str">
        <f t="shared" si="191"/>
        <v xml:space="preserve"> </v>
      </c>
      <c r="LR183" t="str">
        <f t="shared" si="192"/>
        <v xml:space="preserve"> </v>
      </c>
      <c r="LS183" t="str">
        <f t="shared" si="193"/>
        <v xml:space="preserve"> </v>
      </c>
      <c r="LT183" t="str">
        <f t="shared" si="194"/>
        <v/>
      </c>
      <c r="LZ183" t="str">
        <f t="shared" si="195"/>
        <v xml:space="preserve"> </v>
      </c>
      <c r="MA183" t="str">
        <f t="shared" si="196"/>
        <v xml:space="preserve"> </v>
      </c>
      <c r="MB183" t="str">
        <f t="shared" si="197"/>
        <v xml:space="preserve"> </v>
      </c>
      <c r="MC183" t="str">
        <f t="shared" si="198"/>
        <v xml:space="preserve"> </v>
      </c>
      <c r="MD183" t="str">
        <f t="shared" si="199"/>
        <v/>
      </c>
    </row>
    <row r="184" spans="85:342">
      <c r="CG184" s="55"/>
      <c r="CH184" s="55" t="e">
        <f t="shared" si="183"/>
        <v>#N/A</v>
      </c>
      <c r="CI184" s="55" t="e">
        <f>CI3</f>
        <v>#N/A</v>
      </c>
      <c r="CK184" s="55"/>
      <c r="CL184" s="55" t="e">
        <f t="shared" si="184"/>
        <v>#N/A</v>
      </c>
      <c r="CM184" s="55" t="e">
        <f>CM3</f>
        <v>#N/A</v>
      </c>
      <c r="CO184" s="57"/>
      <c r="CP184" s="57" t="e">
        <f t="shared" si="185"/>
        <v>#N/A</v>
      </c>
      <c r="CQ184" s="57" t="e">
        <f>CQ3</f>
        <v>#N/A</v>
      </c>
      <c r="CS184" s="57"/>
      <c r="CT184" s="57" t="e">
        <f t="shared" si="186"/>
        <v>#N/A</v>
      </c>
      <c r="CU184" s="57" t="e">
        <f>CU3</f>
        <v>#N/A</v>
      </c>
      <c r="CW184" s="57"/>
      <c r="CX184" s="57" t="e">
        <f t="shared" si="187"/>
        <v>#N/A</v>
      </c>
      <c r="CY184" s="57" t="e">
        <f>CY3</f>
        <v>#N/A</v>
      </c>
      <c r="DA184" s="57"/>
      <c r="DB184" s="57" t="e">
        <f t="shared" si="188"/>
        <v>#N/A</v>
      </c>
      <c r="DC184" s="57" t="e">
        <f>DC3</f>
        <v>#N/A</v>
      </c>
      <c r="DE184" s="57"/>
      <c r="DF184" s="57" t="e">
        <f t="shared" si="189"/>
        <v>#N/A</v>
      </c>
      <c r="DG184" s="57" t="e">
        <f>DG3</f>
        <v>#N/A</v>
      </c>
      <c r="LP184" t="str">
        <f t="shared" si="190"/>
        <v xml:space="preserve"> </v>
      </c>
      <c r="LQ184" t="str">
        <f t="shared" si="191"/>
        <v xml:space="preserve"> </v>
      </c>
      <c r="LR184" t="str">
        <f t="shared" si="192"/>
        <v xml:space="preserve"> </v>
      </c>
      <c r="LS184" t="str">
        <f t="shared" si="193"/>
        <v xml:space="preserve"> </v>
      </c>
      <c r="LT184" t="str">
        <f t="shared" si="194"/>
        <v/>
      </c>
      <c r="LZ184" t="str">
        <f t="shared" si="195"/>
        <v xml:space="preserve"> </v>
      </c>
      <c r="MA184" t="str">
        <f t="shared" si="196"/>
        <v xml:space="preserve"> </v>
      </c>
      <c r="MB184" t="str">
        <f t="shared" si="197"/>
        <v xml:space="preserve"> </v>
      </c>
      <c r="MC184" t="str">
        <f t="shared" si="198"/>
        <v xml:space="preserve"> </v>
      </c>
      <c r="MD184" t="str">
        <f t="shared" si="199"/>
        <v/>
      </c>
    </row>
    <row r="185" spans="85:342">
      <c r="CG185" s="55"/>
      <c r="CH185" s="55" t="e">
        <f t="shared" si="183"/>
        <v>#N/A</v>
      </c>
      <c r="CI185" s="55" t="e">
        <f>CI3</f>
        <v>#N/A</v>
      </c>
      <c r="CK185" s="55"/>
      <c r="CL185" s="55" t="e">
        <f t="shared" si="184"/>
        <v>#N/A</v>
      </c>
      <c r="CM185" s="55" t="e">
        <f>CM3</f>
        <v>#N/A</v>
      </c>
      <c r="CO185" s="57"/>
      <c r="CP185" s="57" t="e">
        <f t="shared" si="185"/>
        <v>#N/A</v>
      </c>
      <c r="CQ185" s="57" t="e">
        <f>CQ3</f>
        <v>#N/A</v>
      </c>
      <c r="CS185" s="57"/>
      <c r="CT185" s="57" t="e">
        <f t="shared" si="186"/>
        <v>#N/A</v>
      </c>
      <c r="CU185" s="57" t="e">
        <f>CU3</f>
        <v>#N/A</v>
      </c>
      <c r="CW185" s="57"/>
      <c r="CX185" s="57" t="e">
        <f t="shared" si="187"/>
        <v>#N/A</v>
      </c>
      <c r="CY185" s="57" t="e">
        <f>CY3</f>
        <v>#N/A</v>
      </c>
      <c r="DA185" s="57"/>
      <c r="DB185" s="57" t="e">
        <f t="shared" si="188"/>
        <v>#N/A</v>
      </c>
      <c r="DC185" s="57" t="e">
        <f>DC3</f>
        <v>#N/A</v>
      </c>
      <c r="DE185" s="57"/>
      <c r="DF185" s="57" t="e">
        <f t="shared" si="189"/>
        <v>#N/A</v>
      </c>
      <c r="DG185" s="57" t="e">
        <f>DG3</f>
        <v>#N/A</v>
      </c>
      <c r="LP185" t="str">
        <f t="shared" si="190"/>
        <v xml:space="preserve"> </v>
      </c>
      <c r="LQ185" t="str">
        <f t="shared" si="191"/>
        <v xml:space="preserve"> </v>
      </c>
      <c r="LR185" t="str">
        <f t="shared" si="192"/>
        <v xml:space="preserve"> </v>
      </c>
      <c r="LS185" t="str">
        <f t="shared" si="193"/>
        <v xml:space="preserve"> </v>
      </c>
      <c r="LT185" t="str">
        <f t="shared" si="194"/>
        <v/>
      </c>
      <c r="LZ185" t="str">
        <f t="shared" si="195"/>
        <v xml:space="preserve"> </v>
      </c>
      <c r="MA185" t="str">
        <f t="shared" si="196"/>
        <v xml:space="preserve"> </v>
      </c>
      <c r="MB185" t="str">
        <f t="shared" si="197"/>
        <v xml:space="preserve"> </v>
      </c>
      <c r="MC185" t="str">
        <f t="shared" si="198"/>
        <v xml:space="preserve"> </v>
      </c>
      <c r="MD185" t="str">
        <f t="shared" si="199"/>
        <v/>
      </c>
    </row>
    <row r="186" spans="85:342">
      <c r="CG186" s="55"/>
      <c r="CH186" s="55" t="e">
        <f t="shared" si="183"/>
        <v>#N/A</v>
      </c>
      <c r="CI186" s="55" t="e">
        <f>CI3</f>
        <v>#N/A</v>
      </c>
      <c r="CK186" s="55"/>
      <c r="CL186" s="55" t="e">
        <f t="shared" si="184"/>
        <v>#N/A</v>
      </c>
      <c r="CM186" s="55" t="e">
        <f>CM3</f>
        <v>#N/A</v>
      </c>
      <c r="CO186" s="57"/>
      <c r="CP186" s="57" t="e">
        <f t="shared" si="185"/>
        <v>#N/A</v>
      </c>
      <c r="CQ186" s="57" t="e">
        <f>CQ3</f>
        <v>#N/A</v>
      </c>
      <c r="CS186" s="57"/>
      <c r="CT186" s="57" t="e">
        <f t="shared" si="186"/>
        <v>#N/A</v>
      </c>
      <c r="CU186" s="57" t="e">
        <f>CU3</f>
        <v>#N/A</v>
      </c>
      <c r="CW186" s="57"/>
      <c r="CX186" s="57" t="e">
        <f t="shared" si="187"/>
        <v>#N/A</v>
      </c>
      <c r="CY186" s="57" t="e">
        <f>CY3</f>
        <v>#N/A</v>
      </c>
      <c r="DA186" s="57"/>
      <c r="DB186" s="57" t="e">
        <f t="shared" si="188"/>
        <v>#N/A</v>
      </c>
      <c r="DC186" s="57" t="e">
        <f>DC3</f>
        <v>#N/A</v>
      </c>
      <c r="DE186" s="57"/>
      <c r="DF186" s="57" t="e">
        <f t="shared" si="189"/>
        <v>#N/A</v>
      </c>
      <c r="DG186" s="57" t="e">
        <f>DG3</f>
        <v>#N/A</v>
      </c>
      <c r="LP186" t="str">
        <f t="shared" si="190"/>
        <v xml:space="preserve"> </v>
      </c>
      <c r="LQ186" t="str">
        <f t="shared" si="191"/>
        <v xml:space="preserve"> </v>
      </c>
      <c r="LR186" t="str">
        <f t="shared" si="192"/>
        <v xml:space="preserve"> </v>
      </c>
      <c r="LS186" t="str">
        <f t="shared" si="193"/>
        <v xml:space="preserve"> </v>
      </c>
      <c r="LT186" t="str">
        <f t="shared" si="194"/>
        <v/>
      </c>
      <c r="LZ186" t="str">
        <f t="shared" si="195"/>
        <v xml:space="preserve"> </v>
      </c>
      <c r="MA186" t="str">
        <f t="shared" si="196"/>
        <v xml:space="preserve"> </v>
      </c>
      <c r="MB186" t="str">
        <f t="shared" si="197"/>
        <v xml:space="preserve"> </v>
      </c>
      <c r="MC186" t="str">
        <f t="shared" si="198"/>
        <v xml:space="preserve"> </v>
      </c>
      <c r="MD186" t="str">
        <f t="shared" si="199"/>
        <v/>
      </c>
    </row>
    <row r="187" spans="85:342">
      <c r="CG187" s="55"/>
      <c r="CH187" s="55" t="e">
        <f t="shared" si="183"/>
        <v>#N/A</v>
      </c>
      <c r="CI187" s="55" t="e">
        <f>CI3</f>
        <v>#N/A</v>
      </c>
      <c r="CK187" s="55"/>
      <c r="CL187" s="55" t="e">
        <f t="shared" si="184"/>
        <v>#N/A</v>
      </c>
      <c r="CM187" s="55" t="e">
        <f>CM3</f>
        <v>#N/A</v>
      </c>
      <c r="CO187" s="57"/>
      <c r="CP187" s="57" t="e">
        <f t="shared" si="185"/>
        <v>#N/A</v>
      </c>
      <c r="CQ187" s="57" t="e">
        <f>CQ3</f>
        <v>#N/A</v>
      </c>
      <c r="CS187" s="57"/>
      <c r="CT187" s="57" t="e">
        <f t="shared" si="186"/>
        <v>#N/A</v>
      </c>
      <c r="CU187" s="57" t="e">
        <f>CU3</f>
        <v>#N/A</v>
      </c>
      <c r="CW187" s="57"/>
      <c r="CX187" s="57" t="e">
        <f t="shared" si="187"/>
        <v>#N/A</v>
      </c>
      <c r="CY187" s="57" t="e">
        <f>CY3</f>
        <v>#N/A</v>
      </c>
      <c r="DA187" s="57"/>
      <c r="DB187" s="57" t="e">
        <f t="shared" si="188"/>
        <v>#N/A</v>
      </c>
      <c r="DC187" s="57" t="e">
        <f>DC3</f>
        <v>#N/A</v>
      </c>
      <c r="DE187" s="57"/>
      <c r="DF187" s="57" t="e">
        <f t="shared" si="189"/>
        <v>#N/A</v>
      </c>
      <c r="DG187" s="57" t="e">
        <f>DG3</f>
        <v>#N/A</v>
      </c>
      <c r="LP187" t="str">
        <f t="shared" si="190"/>
        <v xml:space="preserve"> </v>
      </c>
      <c r="LQ187" t="str">
        <f t="shared" si="191"/>
        <v xml:space="preserve"> </v>
      </c>
      <c r="LR187" t="str">
        <f t="shared" si="192"/>
        <v xml:space="preserve"> </v>
      </c>
      <c r="LS187" t="str">
        <f t="shared" si="193"/>
        <v xml:space="preserve"> </v>
      </c>
      <c r="LT187" t="str">
        <f t="shared" si="194"/>
        <v/>
      </c>
      <c r="LZ187" t="str">
        <f t="shared" si="195"/>
        <v xml:space="preserve"> </v>
      </c>
      <c r="MA187" t="str">
        <f t="shared" si="196"/>
        <v xml:space="preserve"> </v>
      </c>
      <c r="MB187" t="str">
        <f t="shared" si="197"/>
        <v xml:space="preserve"> </v>
      </c>
      <c r="MC187" t="str">
        <f t="shared" si="198"/>
        <v xml:space="preserve"> </v>
      </c>
      <c r="MD187" t="str">
        <f t="shared" si="199"/>
        <v/>
      </c>
    </row>
    <row r="188" spans="85:342">
      <c r="CG188" s="55"/>
      <c r="CH188" s="55" t="e">
        <f t="shared" si="183"/>
        <v>#N/A</v>
      </c>
      <c r="CI188" s="55" t="e">
        <f>CI3</f>
        <v>#N/A</v>
      </c>
      <c r="CK188" s="55"/>
      <c r="CL188" s="55" t="e">
        <f t="shared" si="184"/>
        <v>#N/A</v>
      </c>
      <c r="CM188" s="55" t="e">
        <f>CM3</f>
        <v>#N/A</v>
      </c>
      <c r="CO188" s="57"/>
      <c r="CP188" s="57" t="e">
        <f t="shared" si="185"/>
        <v>#N/A</v>
      </c>
      <c r="CQ188" s="57" t="e">
        <f>CQ3</f>
        <v>#N/A</v>
      </c>
      <c r="CS188" s="57"/>
      <c r="CT188" s="57" t="e">
        <f t="shared" si="186"/>
        <v>#N/A</v>
      </c>
      <c r="CU188" s="57" t="e">
        <f>CU3</f>
        <v>#N/A</v>
      </c>
      <c r="CW188" s="57"/>
      <c r="CX188" s="57" t="e">
        <f t="shared" si="187"/>
        <v>#N/A</v>
      </c>
      <c r="CY188" s="57" t="e">
        <f>CY3</f>
        <v>#N/A</v>
      </c>
      <c r="DA188" s="57"/>
      <c r="DB188" s="57" t="e">
        <f t="shared" si="188"/>
        <v>#N/A</v>
      </c>
      <c r="DC188" s="57" t="e">
        <f>DC3</f>
        <v>#N/A</v>
      </c>
      <c r="DE188" s="57"/>
      <c r="DF188" s="57" t="e">
        <f t="shared" si="189"/>
        <v>#N/A</v>
      </c>
      <c r="DG188" s="57" t="e">
        <f>DG3</f>
        <v>#N/A</v>
      </c>
      <c r="LP188" t="str">
        <f t="shared" si="190"/>
        <v xml:space="preserve"> </v>
      </c>
      <c r="LQ188" t="str">
        <f t="shared" si="191"/>
        <v xml:space="preserve"> </v>
      </c>
      <c r="LR188" t="str">
        <f t="shared" si="192"/>
        <v xml:space="preserve"> </v>
      </c>
      <c r="LS188" t="str">
        <f t="shared" si="193"/>
        <v xml:space="preserve"> </v>
      </c>
      <c r="LT188" t="str">
        <f t="shared" si="194"/>
        <v/>
      </c>
      <c r="LZ188" t="str">
        <f t="shared" si="195"/>
        <v xml:space="preserve"> </v>
      </c>
      <c r="MA188" t="str">
        <f t="shared" si="196"/>
        <v xml:space="preserve"> </v>
      </c>
      <c r="MB188" t="str">
        <f t="shared" si="197"/>
        <v xml:space="preserve"> </v>
      </c>
      <c r="MC188" t="str">
        <f t="shared" si="198"/>
        <v xml:space="preserve"> </v>
      </c>
      <c r="MD188" t="str">
        <f t="shared" si="199"/>
        <v/>
      </c>
    </row>
    <row r="189" spans="85:342">
      <c r="CG189" s="55"/>
      <c r="CH189" s="55" t="e">
        <f t="shared" si="183"/>
        <v>#N/A</v>
      </c>
      <c r="CI189" s="55" t="e">
        <f>CI3</f>
        <v>#N/A</v>
      </c>
      <c r="CK189" s="55"/>
      <c r="CL189" s="55" t="e">
        <f t="shared" si="184"/>
        <v>#N/A</v>
      </c>
      <c r="CM189" s="55" t="e">
        <f>CM3</f>
        <v>#N/A</v>
      </c>
      <c r="CO189" s="57"/>
      <c r="CP189" s="57" t="e">
        <f t="shared" si="185"/>
        <v>#N/A</v>
      </c>
      <c r="CQ189" s="57" t="e">
        <f>CQ3</f>
        <v>#N/A</v>
      </c>
      <c r="CS189" s="57"/>
      <c r="CT189" s="57" t="e">
        <f t="shared" si="186"/>
        <v>#N/A</v>
      </c>
      <c r="CU189" s="57" t="e">
        <f>CU3</f>
        <v>#N/A</v>
      </c>
      <c r="CW189" s="57"/>
      <c r="CX189" s="57" t="e">
        <f t="shared" si="187"/>
        <v>#N/A</v>
      </c>
      <c r="CY189" s="57" t="e">
        <f>CY3</f>
        <v>#N/A</v>
      </c>
      <c r="DA189" s="57"/>
      <c r="DB189" s="57" t="e">
        <f t="shared" si="188"/>
        <v>#N/A</v>
      </c>
      <c r="DC189" s="57" t="e">
        <f>DC3</f>
        <v>#N/A</v>
      </c>
      <c r="DE189" s="57"/>
      <c r="DF189" s="57" t="e">
        <f t="shared" si="189"/>
        <v>#N/A</v>
      </c>
      <c r="DG189" s="57" t="e">
        <f>DG3</f>
        <v>#N/A</v>
      </c>
      <c r="LP189" t="str">
        <f t="shared" si="190"/>
        <v xml:space="preserve"> </v>
      </c>
      <c r="LQ189" t="str">
        <f t="shared" si="191"/>
        <v xml:space="preserve"> </v>
      </c>
      <c r="LR189" t="str">
        <f t="shared" si="192"/>
        <v xml:space="preserve"> </v>
      </c>
      <c r="LS189" t="str">
        <f t="shared" si="193"/>
        <v xml:space="preserve"> </v>
      </c>
      <c r="LT189" t="str">
        <f t="shared" si="194"/>
        <v/>
      </c>
      <c r="LZ189" t="str">
        <f t="shared" si="195"/>
        <v xml:space="preserve"> </v>
      </c>
      <c r="MA189" t="str">
        <f t="shared" si="196"/>
        <v xml:space="preserve"> </v>
      </c>
      <c r="MB189" t="str">
        <f t="shared" si="197"/>
        <v xml:space="preserve"> </v>
      </c>
      <c r="MC189" t="str">
        <f t="shared" si="198"/>
        <v xml:space="preserve"> </v>
      </c>
      <c r="MD189" t="str">
        <f t="shared" si="199"/>
        <v/>
      </c>
    </row>
    <row r="190" spans="85:342">
      <c r="CG190" s="55"/>
      <c r="CH190" s="55" t="e">
        <f t="shared" si="183"/>
        <v>#N/A</v>
      </c>
      <c r="CI190" s="55" t="e">
        <f>CI3</f>
        <v>#N/A</v>
      </c>
      <c r="CK190" s="55"/>
      <c r="CL190" s="55" t="e">
        <f t="shared" si="184"/>
        <v>#N/A</v>
      </c>
      <c r="CM190" s="55" t="e">
        <f>CM3</f>
        <v>#N/A</v>
      </c>
      <c r="CO190" s="57"/>
      <c r="CP190" s="57" t="e">
        <f t="shared" si="185"/>
        <v>#N/A</v>
      </c>
      <c r="CQ190" s="57" t="e">
        <f>CQ3</f>
        <v>#N/A</v>
      </c>
      <c r="CS190" s="57"/>
      <c r="CT190" s="57" t="e">
        <f t="shared" si="186"/>
        <v>#N/A</v>
      </c>
      <c r="CU190" s="57" t="e">
        <f>CU3</f>
        <v>#N/A</v>
      </c>
      <c r="CW190" s="57"/>
      <c r="CX190" s="57" t="e">
        <f t="shared" si="187"/>
        <v>#N/A</v>
      </c>
      <c r="CY190" s="57" t="e">
        <f>CY3</f>
        <v>#N/A</v>
      </c>
      <c r="DA190" s="57"/>
      <c r="DB190" s="57" t="e">
        <f t="shared" si="188"/>
        <v>#N/A</v>
      </c>
      <c r="DC190" s="57" t="e">
        <f>DC3</f>
        <v>#N/A</v>
      </c>
      <c r="DE190" s="57"/>
      <c r="DF190" s="57" t="e">
        <f t="shared" si="189"/>
        <v>#N/A</v>
      </c>
      <c r="DG190" s="57" t="e">
        <f>DG3</f>
        <v>#N/A</v>
      </c>
      <c r="LP190" t="str">
        <f t="shared" si="190"/>
        <v xml:space="preserve"> </v>
      </c>
      <c r="LQ190" t="str">
        <f t="shared" si="191"/>
        <v xml:space="preserve"> </v>
      </c>
      <c r="LR190" t="str">
        <f t="shared" si="192"/>
        <v xml:space="preserve"> </v>
      </c>
      <c r="LS190" t="str">
        <f t="shared" si="193"/>
        <v xml:space="preserve"> </v>
      </c>
      <c r="LT190" t="str">
        <f t="shared" si="194"/>
        <v/>
      </c>
      <c r="LZ190" t="str">
        <f t="shared" si="195"/>
        <v xml:space="preserve"> </v>
      </c>
      <c r="MA190" t="str">
        <f t="shared" si="196"/>
        <v xml:space="preserve"> </v>
      </c>
      <c r="MB190" t="str">
        <f t="shared" si="197"/>
        <v xml:space="preserve"> </v>
      </c>
      <c r="MC190" t="str">
        <f t="shared" si="198"/>
        <v xml:space="preserve"> </v>
      </c>
      <c r="MD190" t="str">
        <f t="shared" si="199"/>
        <v/>
      </c>
    </row>
    <row r="191" spans="85:342">
      <c r="CG191" s="55"/>
      <c r="CH191" s="55" t="e">
        <f t="shared" si="183"/>
        <v>#N/A</v>
      </c>
      <c r="CI191" s="55" t="e">
        <f>CI3</f>
        <v>#N/A</v>
      </c>
      <c r="CK191" s="55"/>
      <c r="CL191" s="55" t="e">
        <f t="shared" si="184"/>
        <v>#N/A</v>
      </c>
      <c r="CM191" s="55" t="e">
        <f>CM3</f>
        <v>#N/A</v>
      </c>
      <c r="CO191" s="57"/>
      <c r="CP191" s="57" t="e">
        <f t="shared" si="185"/>
        <v>#N/A</v>
      </c>
      <c r="CQ191" s="57" t="e">
        <f>CQ3</f>
        <v>#N/A</v>
      </c>
      <c r="CS191" s="57"/>
      <c r="CT191" s="57" t="e">
        <f t="shared" si="186"/>
        <v>#N/A</v>
      </c>
      <c r="CU191" s="57" t="e">
        <f>CU3</f>
        <v>#N/A</v>
      </c>
      <c r="CW191" s="57"/>
      <c r="CX191" s="57" t="e">
        <f t="shared" si="187"/>
        <v>#N/A</v>
      </c>
      <c r="CY191" s="57" t="e">
        <f>CY3</f>
        <v>#N/A</v>
      </c>
      <c r="DA191" s="57"/>
      <c r="DB191" s="57" t="e">
        <f t="shared" si="188"/>
        <v>#N/A</v>
      </c>
      <c r="DC191" s="57" t="e">
        <f>DC3</f>
        <v>#N/A</v>
      </c>
      <c r="DE191" s="57"/>
      <c r="DF191" s="57" t="e">
        <f t="shared" si="189"/>
        <v>#N/A</v>
      </c>
      <c r="DG191" s="57" t="e">
        <f>DG3</f>
        <v>#N/A</v>
      </c>
    </row>
    <row r="192" spans="85:342">
      <c r="CG192" s="55"/>
      <c r="CH192" s="55" t="e">
        <f t="shared" si="183"/>
        <v>#N/A</v>
      </c>
      <c r="CI192" s="55" t="e">
        <f>CI3</f>
        <v>#N/A</v>
      </c>
      <c r="CK192" s="55"/>
      <c r="CL192" s="55" t="e">
        <f t="shared" si="184"/>
        <v>#N/A</v>
      </c>
      <c r="CM192" s="55" t="e">
        <f>CM3</f>
        <v>#N/A</v>
      </c>
      <c r="CO192" s="57"/>
      <c r="CP192" s="57" t="e">
        <f t="shared" si="185"/>
        <v>#N/A</v>
      </c>
      <c r="CQ192" s="57" t="e">
        <f>CQ3</f>
        <v>#N/A</v>
      </c>
      <c r="CS192" s="57"/>
      <c r="CT192" s="57" t="e">
        <f t="shared" si="186"/>
        <v>#N/A</v>
      </c>
      <c r="CU192" s="57" t="e">
        <f>CU3</f>
        <v>#N/A</v>
      </c>
      <c r="CW192" s="57"/>
      <c r="CX192" s="57" t="e">
        <f t="shared" si="187"/>
        <v>#N/A</v>
      </c>
      <c r="CY192" s="57" t="e">
        <f>CY3</f>
        <v>#N/A</v>
      </c>
      <c r="DA192" s="57"/>
      <c r="DB192" s="57" t="e">
        <f t="shared" si="188"/>
        <v>#N/A</v>
      </c>
      <c r="DC192" s="57" t="e">
        <f>DC3</f>
        <v>#N/A</v>
      </c>
      <c r="DE192" s="57"/>
      <c r="DF192" s="57" t="e">
        <f t="shared" si="189"/>
        <v>#N/A</v>
      </c>
      <c r="DG192" s="57" t="e">
        <f>DG3</f>
        <v>#N/A</v>
      </c>
    </row>
    <row r="193" spans="85:111">
      <c r="CG193" s="55"/>
      <c r="CH193" s="55" t="e">
        <f t="shared" si="183"/>
        <v>#N/A</v>
      </c>
      <c r="CI193" s="55" t="e">
        <f>CI3</f>
        <v>#N/A</v>
      </c>
      <c r="CK193" s="55"/>
      <c r="CL193" s="55" t="e">
        <f t="shared" si="184"/>
        <v>#N/A</v>
      </c>
      <c r="CM193" s="55" t="e">
        <f>CM3</f>
        <v>#N/A</v>
      </c>
      <c r="CO193" s="57"/>
      <c r="CP193" s="57" t="e">
        <f t="shared" si="185"/>
        <v>#N/A</v>
      </c>
      <c r="CQ193" s="57" t="e">
        <f>CQ3</f>
        <v>#N/A</v>
      </c>
      <c r="CS193" s="57"/>
      <c r="CT193" s="57" t="e">
        <f t="shared" si="186"/>
        <v>#N/A</v>
      </c>
      <c r="CU193" s="57" t="e">
        <f>CU3</f>
        <v>#N/A</v>
      </c>
      <c r="CW193" s="57"/>
      <c r="CX193" s="57" t="e">
        <f t="shared" si="187"/>
        <v>#N/A</v>
      </c>
      <c r="CY193" s="57" t="e">
        <f>CY3</f>
        <v>#N/A</v>
      </c>
      <c r="DA193" s="57"/>
      <c r="DB193" s="57" t="e">
        <f t="shared" si="188"/>
        <v>#N/A</v>
      </c>
      <c r="DC193" s="57" t="e">
        <f>DC3</f>
        <v>#N/A</v>
      </c>
      <c r="DE193" s="57"/>
      <c r="DF193" s="57" t="e">
        <f t="shared" si="189"/>
        <v>#N/A</v>
      </c>
      <c r="DG193" s="57" t="e">
        <f>DG3</f>
        <v>#N/A</v>
      </c>
    </row>
    <row r="194" spans="85:111">
      <c r="CG194" s="55"/>
      <c r="CH194" s="55" t="e">
        <f t="shared" si="183"/>
        <v>#N/A</v>
      </c>
      <c r="CI194" s="55" t="e">
        <f>CI3</f>
        <v>#N/A</v>
      </c>
      <c r="CK194" s="55"/>
      <c r="CL194" s="55" t="e">
        <f t="shared" si="184"/>
        <v>#N/A</v>
      </c>
      <c r="CM194" s="55" t="e">
        <f>CM3</f>
        <v>#N/A</v>
      </c>
      <c r="CO194" s="57"/>
      <c r="CP194" s="57" t="e">
        <f t="shared" si="185"/>
        <v>#N/A</v>
      </c>
      <c r="CQ194" s="57" t="e">
        <f>CQ3</f>
        <v>#N/A</v>
      </c>
      <c r="CS194" s="57"/>
      <c r="CT194" s="57" t="e">
        <f t="shared" si="186"/>
        <v>#N/A</v>
      </c>
      <c r="CU194" s="57" t="e">
        <f>CU3</f>
        <v>#N/A</v>
      </c>
      <c r="CW194" s="57"/>
      <c r="CX194" s="57" t="e">
        <f t="shared" si="187"/>
        <v>#N/A</v>
      </c>
      <c r="CY194" s="57" t="e">
        <f>CY3</f>
        <v>#N/A</v>
      </c>
      <c r="DA194" s="57"/>
      <c r="DB194" s="57" t="e">
        <f t="shared" si="188"/>
        <v>#N/A</v>
      </c>
      <c r="DC194" s="57" t="e">
        <f>DC3</f>
        <v>#N/A</v>
      </c>
      <c r="DE194" s="57"/>
      <c r="DF194" s="57" t="e">
        <f t="shared" si="189"/>
        <v>#N/A</v>
      </c>
      <c r="DG194" s="57" t="e">
        <f>DG3</f>
        <v>#N/A</v>
      </c>
    </row>
    <row r="195" spans="85:111">
      <c r="CG195" s="55"/>
      <c r="CH195" s="55" t="e">
        <f t="shared" si="183"/>
        <v>#N/A</v>
      </c>
      <c r="CI195" s="55" t="e">
        <f>CI3</f>
        <v>#N/A</v>
      </c>
      <c r="CK195" s="55"/>
      <c r="CL195" s="55" t="e">
        <f t="shared" si="184"/>
        <v>#N/A</v>
      </c>
      <c r="CM195" s="55" t="e">
        <f>CM3</f>
        <v>#N/A</v>
      </c>
      <c r="CO195" s="57"/>
      <c r="CP195" s="57" t="e">
        <f t="shared" si="185"/>
        <v>#N/A</v>
      </c>
      <c r="CQ195" s="57" t="e">
        <f>CQ3</f>
        <v>#N/A</v>
      </c>
      <c r="CS195" s="57"/>
      <c r="CT195" s="57" t="e">
        <f t="shared" si="186"/>
        <v>#N/A</v>
      </c>
      <c r="CU195" s="57" t="e">
        <f>CU3</f>
        <v>#N/A</v>
      </c>
      <c r="CW195" s="57"/>
      <c r="CX195" s="57" t="e">
        <f t="shared" si="187"/>
        <v>#N/A</v>
      </c>
      <c r="CY195" s="57" t="e">
        <f>CY3</f>
        <v>#N/A</v>
      </c>
      <c r="DA195" s="57"/>
      <c r="DB195" s="57" t="e">
        <f t="shared" si="188"/>
        <v>#N/A</v>
      </c>
      <c r="DC195" s="57" t="e">
        <f>DC3</f>
        <v>#N/A</v>
      </c>
      <c r="DE195" s="57"/>
      <c r="DF195" s="57" t="e">
        <f t="shared" si="189"/>
        <v>#N/A</v>
      </c>
      <c r="DG195" s="57" t="e">
        <f>DG3</f>
        <v>#N/A</v>
      </c>
    </row>
    <row r="196" spans="85:111">
      <c r="CG196" s="55"/>
      <c r="CH196" s="55" t="e">
        <f t="shared" ref="CH196:CH253" si="200">CH195+($CG$6-$CG$4)/250</f>
        <v>#N/A</v>
      </c>
      <c r="CI196" s="55" t="e">
        <f>CI3</f>
        <v>#N/A</v>
      </c>
      <c r="CK196" s="55"/>
      <c r="CL196" s="55" t="e">
        <f t="shared" ref="CL196:CL259" si="201">CL195+($CK$6-$CK$4)/1000</f>
        <v>#N/A</v>
      </c>
      <c r="CM196" s="55" t="e">
        <f>CM3</f>
        <v>#N/A</v>
      </c>
      <c r="CO196" s="57"/>
      <c r="CP196" s="57" t="e">
        <f t="shared" ref="CP196:CP259" si="202">CP195+($CO$6-$CO$4)/500</f>
        <v>#N/A</v>
      </c>
      <c r="CQ196" s="57" t="e">
        <f>CQ3</f>
        <v>#N/A</v>
      </c>
      <c r="CS196" s="57"/>
      <c r="CT196" s="57" t="e">
        <f t="shared" ref="CT196:CT259" si="203">CT195+($CS$6-$CS$4)/500</f>
        <v>#N/A</v>
      </c>
      <c r="CU196" s="57" t="e">
        <f>CU3</f>
        <v>#N/A</v>
      </c>
      <c r="CW196" s="57"/>
      <c r="CX196" s="57" t="e">
        <f t="shared" ref="CX196:CX259" si="204">CX195+($CW$6-$CW$4)/500</f>
        <v>#N/A</v>
      </c>
      <c r="CY196" s="57" t="e">
        <f>CY3</f>
        <v>#N/A</v>
      </c>
      <c r="DA196" s="57"/>
      <c r="DB196" s="57" t="e">
        <f t="shared" ref="DB196:DB259" si="205">DB195+($DA$6-$DA$4)/500</f>
        <v>#N/A</v>
      </c>
      <c r="DC196" s="57" t="e">
        <f>DC3</f>
        <v>#N/A</v>
      </c>
      <c r="DE196" s="57"/>
      <c r="DF196" s="57" t="e">
        <f t="shared" ref="DF196:DF259" si="206">DF195+($DE$6-$DE$4)/500</f>
        <v>#N/A</v>
      </c>
      <c r="DG196" s="57" t="e">
        <f>DG3</f>
        <v>#N/A</v>
      </c>
    </row>
    <row r="197" spans="85:111">
      <c r="CG197" s="55"/>
      <c r="CH197" s="55" t="e">
        <f t="shared" si="200"/>
        <v>#N/A</v>
      </c>
      <c r="CI197" s="55" t="e">
        <f>CI3</f>
        <v>#N/A</v>
      </c>
      <c r="CK197" s="55"/>
      <c r="CL197" s="55" t="e">
        <f t="shared" si="201"/>
        <v>#N/A</v>
      </c>
      <c r="CM197" s="55" t="e">
        <f>CM3</f>
        <v>#N/A</v>
      </c>
      <c r="CO197" s="57"/>
      <c r="CP197" s="57" t="e">
        <f t="shared" si="202"/>
        <v>#N/A</v>
      </c>
      <c r="CQ197" s="57" t="e">
        <f>CQ3</f>
        <v>#N/A</v>
      </c>
      <c r="CS197" s="57"/>
      <c r="CT197" s="57" t="e">
        <f t="shared" si="203"/>
        <v>#N/A</v>
      </c>
      <c r="CU197" s="57" t="e">
        <f>CU3</f>
        <v>#N/A</v>
      </c>
      <c r="CW197" s="57"/>
      <c r="CX197" s="57" t="e">
        <f t="shared" si="204"/>
        <v>#N/A</v>
      </c>
      <c r="CY197" s="57" t="e">
        <f>CY3</f>
        <v>#N/A</v>
      </c>
      <c r="DA197" s="57"/>
      <c r="DB197" s="57" t="e">
        <f t="shared" si="205"/>
        <v>#N/A</v>
      </c>
      <c r="DC197" s="57" t="e">
        <f>DC3</f>
        <v>#N/A</v>
      </c>
      <c r="DE197" s="57"/>
      <c r="DF197" s="57" t="e">
        <f t="shared" si="206"/>
        <v>#N/A</v>
      </c>
      <c r="DG197" s="57" t="e">
        <f>DG3</f>
        <v>#N/A</v>
      </c>
    </row>
    <row r="198" spans="85:111">
      <c r="CG198" s="55"/>
      <c r="CH198" s="55" t="e">
        <f t="shared" si="200"/>
        <v>#N/A</v>
      </c>
      <c r="CI198" s="55" t="e">
        <f>CI3</f>
        <v>#N/A</v>
      </c>
      <c r="CK198" s="55"/>
      <c r="CL198" s="55" t="e">
        <f t="shared" si="201"/>
        <v>#N/A</v>
      </c>
      <c r="CM198" s="55" t="e">
        <f>CM3</f>
        <v>#N/A</v>
      </c>
      <c r="CO198" s="57"/>
      <c r="CP198" s="57" t="e">
        <f t="shared" si="202"/>
        <v>#N/A</v>
      </c>
      <c r="CQ198" s="57" t="e">
        <f>CQ3</f>
        <v>#N/A</v>
      </c>
      <c r="CS198" s="57"/>
      <c r="CT198" s="57" t="e">
        <f t="shared" si="203"/>
        <v>#N/A</v>
      </c>
      <c r="CU198" s="57" t="e">
        <f>CU3</f>
        <v>#N/A</v>
      </c>
      <c r="CW198" s="57"/>
      <c r="CX198" s="57" t="e">
        <f t="shared" si="204"/>
        <v>#N/A</v>
      </c>
      <c r="CY198" s="57" t="e">
        <f>CY3</f>
        <v>#N/A</v>
      </c>
      <c r="DA198" s="57"/>
      <c r="DB198" s="57" t="e">
        <f t="shared" si="205"/>
        <v>#N/A</v>
      </c>
      <c r="DC198" s="57" t="e">
        <f>DC3</f>
        <v>#N/A</v>
      </c>
      <c r="DE198" s="57"/>
      <c r="DF198" s="57" t="e">
        <f t="shared" si="206"/>
        <v>#N/A</v>
      </c>
      <c r="DG198" s="57" t="e">
        <f>DG3</f>
        <v>#N/A</v>
      </c>
    </row>
    <row r="199" spans="85:111">
      <c r="CG199" s="55"/>
      <c r="CH199" s="55" t="e">
        <f t="shared" si="200"/>
        <v>#N/A</v>
      </c>
      <c r="CI199" s="55" t="e">
        <f>CI3</f>
        <v>#N/A</v>
      </c>
      <c r="CK199" s="55"/>
      <c r="CL199" s="55" t="e">
        <f t="shared" si="201"/>
        <v>#N/A</v>
      </c>
      <c r="CM199" s="55" t="e">
        <f>CM3</f>
        <v>#N/A</v>
      </c>
      <c r="CO199" s="57"/>
      <c r="CP199" s="57" t="e">
        <f t="shared" si="202"/>
        <v>#N/A</v>
      </c>
      <c r="CQ199" s="57" t="e">
        <f>CQ3</f>
        <v>#N/A</v>
      </c>
      <c r="CS199" s="57"/>
      <c r="CT199" s="57" t="e">
        <f t="shared" si="203"/>
        <v>#N/A</v>
      </c>
      <c r="CU199" s="57" t="e">
        <f>CU3</f>
        <v>#N/A</v>
      </c>
      <c r="CW199" s="57"/>
      <c r="CX199" s="57" t="e">
        <f t="shared" si="204"/>
        <v>#N/A</v>
      </c>
      <c r="CY199" s="57" t="e">
        <f>CY3</f>
        <v>#N/A</v>
      </c>
      <c r="DA199" s="57"/>
      <c r="DB199" s="57" t="e">
        <f t="shared" si="205"/>
        <v>#N/A</v>
      </c>
      <c r="DC199" s="57" t="e">
        <f>DC3</f>
        <v>#N/A</v>
      </c>
      <c r="DE199" s="57"/>
      <c r="DF199" s="57" t="e">
        <f t="shared" si="206"/>
        <v>#N/A</v>
      </c>
      <c r="DG199" s="57" t="e">
        <f>DG3</f>
        <v>#N/A</v>
      </c>
    </row>
    <row r="200" spans="85:111">
      <c r="CG200" s="55"/>
      <c r="CH200" s="55" t="e">
        <f t="shared" si="200"/>
        <v>#N/A</v>
      </c>
      <c r="CI200" s="55" t="e">
        <f>CI3</f>
        <v>#N/A</v>
      </c>
      <c r="CK200" s="55"/>
      <c r="CL200" s="55" t="e">
        <f t="shared" si="201"/>
        <v>#N/A</v>
      </c>
      <c r="CM200" s="55" t="e">
        <f>CM3</f>
        <v>#N/A</v>
      </c>
      <c r="CO200" s="57"/>
      <c r="CP200" s="57" t="e">
        <f t="shared" si="202"/>
        <v>#N/A</v>
      </c>
      <c r="CQ200" s="57" t="e">
        <f>CQ3</f>
        <v>#N/A</v>
      </c>
      <c r="CS200" s="57"/>
      <c r="CT200" s="57" t="e">
        <f t="shared" si="203"/>
        <v>#N/A</v>
      </c>
      <c r="CU200" s="57" t="e">
        <f>CU3</f>
        <v>#N/A</v>
      </c>
      <c r="CW200" s="57"/>
      <c r="CX200" s="57" t="e">
        <f t="shared" si="204"/>
        <v>#N/A</v>
      </c>
      <c r="CY200" s="57" t="e">
        <f>CY3</f>
        <v>#N/A</v>
      </c>
      <c r="DA200" s="57"/>
      <c r="DB200" s="57" t="e">
        <f t="shared" si="205"/>
        <v>#N/A</v>
      </c>
      <c r="DC200" s="57" t="e">
        <f>DC3</f>
        <v>#N/A</v>
      </c>
      <c r="DE200" s="57"/>
      <c r="DF200" s="57" t="e">
        <f t="shared" si="206"/>
        <v>#N/A</v>
      </c>
      <c r="DG200" s="57" t="e">
        <f>DG3</f>
        <v>#N/A</v>
      </c>
    </row>
    <row r="201" spans="85:111">
      <c r="CG201" s="55"/>
      <c r="CH201" s="55" t="e">
        <f t="shared" si="200"/>
        <v>#N/A</v>
      </c>
      <c r="CI201" s="55" t="e">
        <f>CI3</f>
        <v>#N/A</v>
      </c>
      <c r="CK201" s="55"/>
      <c r="CL201" s="55" t="e">
        <f t="shared" si="201"/>
        <v>#N/A</v>
      </c>
      <c r="CM201" s="55" t="e">
        <f>CM3</f>
        <v>#N/A</v>
      </c>
      <c r="CO201" s="57"/>
      <c r="CP201" s="57" t="e">
        <f t="shared" si="202"/>
        <v>#N/A</v>
      </c>
      <c r="CQ201" s="57" t="e">
        <f>CQ3</f>
        <v>#N/A</v>
      </c>
      <c r="CS201" s="57"/>
      <c r="CT201" s="57" t="e">
        <f t="shared" si="203"/>
        <v>#N/A</v>
      </c>
      <c r="CU201" s="57" t="e">
        <f>CU3</f>
        <v>#N/A</v>
      </c>
      <c r="CW201" s="57"/>
      <c r="CX201" s="57" t="e">
        <f t="shared" si="204"/>
        <v>#N/A</v>
      </c>
      <c r="CY201" s="57" t="e">
        <f>CY3</f>
        <v>#N/A</v>
      </c>
      <c r="DA201" s="57"/>
      <c r="DB201" s="57" t="e">
        <f t="shared" si="205"/>
        <v>#N/A</v>
      </c>
      <c r="DC201" s="57" t="e">
        <f>DC3</f>
        <v>#N/A</v>
      </c>
      <c r="DE201" s="57"/>
      <c r="DF201" s="57" t="e">
        <f t="shared" si="206"/>
        <v>#N/A</v>
      </c>
      <c r="DG201" s="57" t="e">
        <f>DG3</f>
        <v>#N/A</v>
      </c>
    </row>
    <row r="202" spans="85:111">
      <c r="CG202" s="55"/>
      <c r="CH202" s="55" t="e">
        <f t="shared" si="200"/>
        <v>#N/A</v>
      </c>
      <c r="CI202" s="55" t="e">
        <f>CI3</f>
        <v>#N/A</v>
      </c>
      <c r="CK202" s="55"/>
      <c r="CL202" s="55" t="e">
        <f t="shared" si="201"/>
        <v>#N/A</v>
      </c>
      <c r="CM202" s="55" t="e">
        <f>CM3</f>
        <v>#N/A</v>
      </c>
      <c r="CO202" s="57"/>
      <c r="CP202" s="57" t="e">
        <f t="shared" si="202"/>
        <v>#N/A</v>
      </c>
      <c r="CQ202" s="57" t="e">
        <f>CQ3</f>
        <v>#N/A</v>
      </c>
      <c r="CS202" s="57"/>
      <c r="CT202" s="57" t="e">
        <f t="shared" si="203"/>
        <v>#N/A</v>
      </c>
      <c r="CU202" s="57" t="e">
        <f>CU3</f>
        <v>#N/A</v>
      </c>
      <c r="CW202" s="57"/>
      <c r="CX202" s="57" t="e">
        <f t="shared" si="204"/>
        <v>#N/A</v>
      </c>
      <c r="CY202" s="57" t="e">
        <f>CY3</f>
        <v>#N/A</v>
      </c>
      <c r="DA202" s="57"/>
      <c r="DB202" s="57" t="e">
        <f t="shared" si="205"/>
        <v>#N/A</v>
      </c>
      <c r="DC202" s="57" t="e">
        <f>DC3</f>
        <v>#N/A</v>
      </c>
      <c r="DE202" s="57"/>
      <c r="DF202" s="57" t="e">
        <f t="shared" si="206"/>
        <v>#N/A</v>
      </c>
      <c r="DG202" s="57" t="e">
        <f>DG3</f>
        <v>#N/A</v>
      </c>
    </row>
    <row r="203" spans="85:111">
      <c r="CG203" s="55"/>
      <c r="CH203" s="55" t="e">
        <f t="shared" si="200"/>
        <v>#N/A</v>
      </c>
      <c r="CI203" s="55" t="e">
        <f>CI3</f>
        <v>#N/A</v>
      </c>
      <c r="CK203" s="55"/>
      <c r="CL203" s="55" t="e">
        <f t="shared" si="201"/>
        <v>#N/A</v>
      </c>
      <c r="CM203" s="55" t="e">
        <f>CM3</f>
        <v>#N/A</v>
      </c>
      <c r="CO203" s="57"/>
      <c r="CP203" s="57" t="e">
        <f t="shared" si="202"/>
        <v>#N/A</v>
      </c>
      <c r="CQ203" s="57" t="e">
        <f>CQ3</f>
        <v>#N/A</v>
      </c>
      <c r="CS203" s="57"/>
      <c r="CT203" s="57" t="e">
        <f t="shared" si="203"/>
        <v>#N/A</v>
      </c>
      <c r="CU203" s="57" t="e">
        <f>CU3</f>
        <v>#N/A</v>
      </c>
      <c r="CW203" s="57"/>
      <c r="CX203" s="57" t="e">
        <f t="shared" si="204"/>
        <v>#N/A</v>
      </c>
      <c r="CY203" s="57" t="e">
        <f>CY3</f>
        <v>#N/A</v>
      </c>
      <c r="DA203" s="57"/>
      <c r="DB203" s="57" t="e">
        <f t="shared" si="205"/>
        <v>#N/A</v>
      </c>
      <c r="DC203" s="57" t="e">
        <f>DC3</f>
        <v>#N/A</v>
      </c>
      <c r="DE203" s="57"/>
      <c r="DF203" s="57" t="e">
        <f t="shared" si="206"/>
        <v>#N/A</v>
      </c>
      <c r="DG203" s="57" t="e">
        <f>DG3</f>
        <v>#N/A</v>
      </c>
    </row>
    <row r="204" spans="85:111">
      <c r="CG204" s="55"/>
      <c r="CH204" s="55" t="e">
        <f t="shared" si="200"/>
        <v>#N/A</v>
      </c>
      <c r="CI204" s="55" t="e">
        <f>CI3</f>
        <v>#N/A</v>
      </c>
      <c r="CK204" s="55"/>
      <c r="CL204" s="55" t="e">
        <f t="shared" si="201"/>
        <v>#N/A</v>
      </c>
      <c r="CM204" s="55" t="e">
        <f>CM3</f>
        <v>#N/A</v>
      </c>
      <c r="CO204" s="57"/>
      <c r="CP204" s="57" t="e">
        <f t="shared" si="202"/>
        <v>#N/A</v>
      </c>
      <c r="CQ204" s="57" t="e">
        <f>CQ3</f>
        <v>#N/A</v>
      </c>
      <c r="CS204" s="57"/>
      <c r="CT204" s="57" t="e">
        <f t="shared" si="203"/>
        <v>#N/A</v>
      </c>
      <c r="CU204" s="57" t="e">
        <f>CU3</f>
        <v>#N/A</v>
      </c>
      <c r="CW204" s="57"/>
      <c r="CX204" s="57" t="e">
        <f t="shared" si="204"/>
        <v>#N/A</v>
      </c>
      <c r="CY204" s="57" t="e">
        <f>CY3</f>
        <v>#N/A</v>
      </c>
      <c r="DA204" s="57"/>
      <c r="DB204" s="57" t="e">
        <f t="shared" si="205"/>
        <v>#N/A</v>
      </c>
      <c r="DC204" s="57" t="e">
        <f>DC3</f>
        <v>#N/A</v>
      </c>
      <c r="DE204" s="57"/>
      <c r="DF204" s="57" t="e">
        <f t="shared" si="206"/>
        <v>#N/A</v>
      </c>
      <c r="DG204" s="57" t="e">
        <f>DG3</f>
        <v>#N/A</v>
      </c>
    </row>
    <row r="205" spans="85:111">
      <c r="CG205" s="55"/>
      <c r="CH205" s="55" t="e">
        <f t="shared" si="200"/>
        <v>#N/A</v>
      </c>
      <c r="CI205" s="55" t="e">
        <f>CI3</f>
        <v>#N/A</v>
      </c>
      <c r="CK205" s="55"/>
      <c r="CL205" s="55" t="e">
        <f t="shared" si="201"/>
        <v>#N/A</v>
      </c>
      <c r="CM205" s="55" t="e">
        <f>CM3</f>
        <v>#N/A</v>
      </c>
      <c r="CO205" s="57"/>
      <c r="CP205" s="57" t="e">
        <f t="shared" si="202"/>
        <v>#N/A</v>
      </c>
      <c r="CQ205" s="57" t="e">
        <f>CQ3</f>
        <v>#N/A</v>
      </c>
      <c r="CS205" s="57"/>
      <c r="CT205" s="57" t="e">
        <f t="shared" si="203"/>
        <v>#N/A</v>
      </c>
      <c r="CU205" s="57" t="e">
        <f>CU3</f>
        <v>#N/A</v>
      </c>
      <c r="CW205" s="57"/>
      <c r="CX205" s="57" t="e">
        <f t="shared" si="204"/>
        <v>#N/A</v>
      </c>
      <c r="CY205" s="57" t="e">
        <f>CY3</f>
        <v>#N/A</v>
      </c>
      <c r="DA205" s="57"/>
      <c r="DB205" s="57" t="e">
        <f t="shared" si="205"/>
        <v>#N/A</v>
      </c>
      <c r="DC205" s="57" t="e">
        <f>DC3</f>
        <v>#N/A</v>
      </c>
      <c r="DE205" s="57"/>
      <c r="DF205" s="57" t="e">
        <f t="shared" si="206"/>
        <v>#N/A</v>
      </c>
      <c r="DG205" s="57" t="e">
        <f>DG3</f>
        <v>#N/A</v>
      </c>
    </row>
    <row r="206" spans="85:111">
      <c r="CG206" s="55"/>
      <c r="CH206" s="55" t="e">
        <f t="shared" si="200"/>
        <v>#N/A</v>
      </c>
      <c r="CI206" s="55" t="e">
        <f>CI3</f>
        <v>#N/A</v>
      </c>
      <c r="CK206" s="55"/>
      <c r="CL206" s="55" t="e">
        <f t="shared" si="201"/>
        <v>#N/A</v>
      </c>
      <c r="CM206" s="55" t="e">
        <f>CM3</f>
        <v>#N/A</v>
      </c>
      <c r="CO206" s="57"/>
      <c r="CP206" s="57" t="e">
        <f t="shared" si="202"/>
        <v>#N/A</v>
      </c>
      <c r="CQ206" s="57" t="e">
        <f>CQ3</f>
        <v>#N/A</v>
      </c>
      <c r="CS206" s="57"/>
      <c r="CT206" s="57" t="e">
        <f t="shared" si="203"/>
        <v>#N/A</v>
      </c>
      <c r="CU206" s="57" t="e">
        <f>CU3</f>
        <v>#N/A</v>
      </c>
      <c r="CW206" s="57"/>
      <c r="CX206" s="57" t="e">
        <f t="shared" si="204"/>
        <v>#N/A</v>
      </c>
      <c r="CY206" s="57" t="e">
        <f>CY3</f>
        <v>#N/A</v>
      </c>
      <c r="DA206" s="57"/>
      <c r="DB206" s="57" t="e">
        <f t="shared" si="205"/>
        <v>#N/A</v>
      </c>
      <c r="DC206" s="57" t="e">
        <f>DC3</f>
        <v>#N/A</v>
      </c>
      <c r="DE206" s="57"/>
      <c r="DF206" s="57" t="e">
        <f t="shared" si="206"/>
        <v>#N/A</v>
      </c>
      <c r="DG206" s="57" t="e">
        <f>DG3</f>
        <v>#N/A</v>
      </c>
    </row>
    <row r="207" spans="85:111">
      <c r="CG207" s="55"/>
      <c r="CH207" s="55" t="e">
        <f t="shared" si="200"/>
        <v>#N/A</v>
      </c>
      <c r="CI207" s="55" t="e">
        <f>CI3</f>
        <v>#N/A</v>
      </c>
      <c r="CK207" s="55"/>
      <c r="CL207" s="55" t="e">
        <f t="shared" si="201"/>
        <v>#N/A</v>
      </c>
      <c r="CM207" s="55" t="e">
        <f>CM3</f>
        <v>#N/A</v>
      </c>
      <c r="CO207" s="57"/>
      <c r="CP207" s="57" t="e">
        <f t="shared" si="202"/>
        <v>#N/A</v>
      </c>
      <c r="CQ207" s="57" t="e">
        <f>CQ3</f>
        <v>#N/A</v>
      </c>
      <c r="CS207" s="57"/>
      <c r="CT207" s="57" t="e">
        <f t="shared" si="203"/>
        <v>#N/A</v>
      </c>
      <c r="CU207" s="57" t="e">
        <f>CU3</f>
        <v>#N/A</v>
      </c>
      <c r="CW207" s="57"/>
      <c r="CX207" s="57" t="e">
        <f t="shared" si="204"/>
        <v>#N/A</v>
      </c>
      <c r="CY207" s="57" t="e">
        <f>CY3</f>
        <v>#N/A</v>
      </c>
      <c r="DA207" s="57"/>
      <c r="DB207" s="57" t="e">
        <f t="shared" si="205"/>
        <v>#N/A</v>
      </c>
      <c r="DC207" s="57" t="e">
        <f>DC3</f>
        <v>#N/A</v>
      </c>
      <c r="DE207" s="57"/>
      <c r="DF207" s="57" t="e">
        <f t="shared" si="206"/>
        <v>#N/A</v>
      </c>
      <c r="DG207" s="57" t="e">
        <f>DG3</f>
        <v>#N/A</v>
      </c>
    </row>
    <row r="208" spans="85:111">
      <c r="CG208" s="55"/>
      <c r="CH208" s="55" t="e">
        <f t="shared" si="200"/>
        <v>#N/A</v>
      </c>
      <c r="CI208" s="55" t="e">
        <f>CI3</f>
        <v>#N/A</v>
      </c>
      <c r="CK208" s="55"/>
      <c r="CL208" s="55" t="e">
        <f t="shared" si="201"/>
        <v>#N/A</v>
      </c>
      <c r="CM208" s="55" t="e">
        <f>CM3</f>
        <v>#N/A</v>
      </c>
      <c r="CO208" s="57"/>
      <c r="CP208" s="57" t="e">
        <f t="shared" si="202"/>
        <v>#N/A</v>
      </c>
      <c r="CQ208" s="57" t="e">
        <f>CQ3</f>
        <v>#N/A</v>
      </c>
      <c r="CS208" s="57"/>
      <c r="CT208" s="57" t="e">
        <f t="shared" si="203"/>
        <v>#N/A</v>
      </c>
      <c r="CU208" s="57" t="e">
        <f>CU3</f>
        <v>#N/A</v>
      </c>
      <c r="CW208" s="57"/>
      <c r="CX208" s="57" t="e">
        <f t="shared" si="204"/>
        <v>#N/A</v>
      </c>
      <c r="CY208" s="57" t="e">
        <f>CY3</f>
        <v>#N/A</v>
      </c>
      <c r="DA208" s="57"/>
      <c r="DB208" s="57" t="e">
        <f t="shared" si="205"/>
        <v>#N/A</v>
      </c>
      <c r="DC208" s="57" t="e">
        <f>DC3</f>
        <v>#N/A</v>
      </c>
      <c r="DE208" s="57"/>
      <c r="DF208" s="57" t="e">
        <f t="shared" si="206"/>
        <v>#N/A</v>
      </c>
      <c r="DG208" s="57" t="e">
        <f>DG3</f>
        <v>#N/A</v>
      </c>
    </row>
    <row r="209" spans="85:111">
      <c r="CG209" s="55"/>
      <c r="CH209" s="55" t="e">
        <f t="shared" si="200"/>
        <v>#N/A</v>
      </c>
      <c r="CI209" s="55" t="e">
        <f>CI3</f>
        <v>#N/A</v>
      </c>
      <c r="CK209" s="55"/>
      <c r="CL209" s="55" t="e">
        <f t="shared" si="201"/>
        <v>#N/A</v>
      </c>
      <c r="CM209" s="55" t="e">
        <f>CM3</f>
        <v>#N/A</v>
      </c>
      <c r="CO209" s="57"/>
      <c r="CP209" s="57" t="e">
        <f t="shared" si="202"/>
        <v>#N/A</v>
      </c>
      <c r="CQ209" s="57" t="e">
        <f>CQ3</f>
        <v>#N/A</v>
      </c>
      <c r="CS209" s="57"/>
      <c r="CT209" s="57" t="e">
        <f t="shared" si="203"/>
        <v>#N/A</v>
      </c>
      <c r="CU209" s="57" t="e">
        <f>CU3</f>
        <v>#N/A</v>
      </c>
      <c r="CW209" s="57"/>
      <c r="CX209" s="57" t="e">
        <f t="shared" si="204"/>
        <v>#N/A</v>
      </c>
      <c r="CY209" s="57" t="e">
        <f>CY3</f>
        <v>#N/A</v>
      </c>
      <c r="DA209" s="57"/>
      <c r="DB209" s="57" t="e">
        <f t="shared" si="205"/>
        <v>#N/A</v>
      </c>
      <c r="DC209" s="57" t="e">
        <f>DC3</f>
        <v>#N/A</v>
      </c>
      <c r="DE209" s="57"/>
      <c r="DF209" s="57" t="e">
        <f t="shared" si="206"/>
        <v>#N/A</v>
      </c>
      <c r="DG209" s="57" t="e">
        <f>DG3</f>
        <v>#N/A</v>
      </c>
    </row>
    <row r="210" spans="85:111">
      <c r="CG210" s="55"/>
      <c r="CH210" s="55" t="e">
        <f t="shared" si="200"/>
        <v>#N/A</v>
      </c>
      <c r="CI210" s="55" t="e">
        <f>CI3</f>
        <v>#N/A</v>
      </c>
      <c r="CK210" s="55"/>
      <c r="CL210" s="55" t="e">
        <f t="shared" si="201"/>
        <v>#N/A</v>
      </c>
      <c r="CM210" s="55" t="e">
        <f>CM3</f>
        <v>#N/A</v>
      </c>
      <c r="CO210" s="57"/>
      <c r="CP210" s="57" t="e">
        <f t="shared" si="202"/>
        <v>#N/A</v>
      </c>
      <c r="CQ210" s="57" t="e">
        <f>CQ3</f>
        <v>#N/A</v>
      </c>
      <c r="CS210" s="57"/>
      <c r="CT210" s="57" t="e">
        <f t="shared" si="203"/>
        <v>#N/A</v>
      </c>
      <c r="CU210" s="57" t="e">
        <f>CU3</f>
        <v>#N/A</v>
      </c>
      <c r="CW210" s="57"/>
      <c r="CX210" s="57" t="e">
        <f t="shared" si="204"/>
        <v>#N/A</v>
      </c>
      <c r="CY210" s="57" t="e">
        <f>CY3</f>
        <v>#N/A</v>
      </c>
      <c r="DA210" s="57"/>
      <c r="DB210" s="57" t="e">
        <f t="shared" si="205"/>
        <v>#N/A</v>
      </c>
      <c r="DC210" s="57" t="e">
        <f>DC3</f>
        <v>#N/A</v>
      </c>
      <c r="DE210" s="57"/>
      <c r="DF210" s="57" t="e">
        <f t="shared" si="206"/>
        <v>#N/A</v>
      </c>
      <c r="DG210" s="57" t="e">
        <f>DG3</f>
        <v>#N/A</v>
      </c>
    </row>
    <row r="211" spans="85:111">
      <c r="CG211" s="55"/>
      <c r="CH211" s="55" t="e">
        <f t="shared" si="200"/>
        <v>#N/A</v>
      </c>
      <c r="CI211" s="55" t="e">
        <f>CI3</f>
        <v>#N/A</v>
      </c>
      <c r="CK211" s="55"/>
      <c r="CL211" s="55" t="e">
        <f t="shared" si="201"/>
        <v>#N/A</v>
      </c>
      <c r="CM211" s="55" t="e">
        <f>CM3</f>
        <v>#N/A</v>
      </c>
      <c r="CO211" s="57"/>
      <c r="CP211" s="57" t="e">
        <f t="shared" si="202"/>
        <v>#N/A</v>
      </c>
      <c r="CQ211" s="57" t="e">
        <f>CQ3</f>
        <v>#N/A</v>
      </c>
      <c r="CS211" s="57"/>
      <c r="CT211" s="57" t="e">
        <f t="shared" si="203"/>
        <v>#N/A</v>
      </c>
      <c r="CU211" s="57" t="e">
        <f>CU3</f>
        <v>#N/A</v>
      </c>
      <c r="CW211" s="57"/>
      <c r="CX211" s="57" t="e">
        <f t="shared" si="204"/>
        <v>#N/A</v>
      </c>
      <c r="CY211" s="57" t="e">
        <f>CY3</f>
        <v>#N/A</v>
      </c>
      <c r="DA211" s="57"/>
      <c r="DB211" s="57" t="e">
        <f t="shared" si="205"/>
        <v>#N/A</v>
      </c>
      <c r="DC211" s="57" t="e">
        <f>DC3</f>
        <v>#N/A</v>
      </c>
      <c r="DE211" s="57"/>
      <c r="DF211" s="57" t="e">
        <f t="shared" si="206"/>
        <v>#N/A</v>
      </c>
      <c r="DG211" s="57" t="e">
        <f>DG3</f>
        <v>#N/A</v>
      </c>
    </row>
    <row r="212" spans="85:111">
      <c r="CG212" s="55"/>
      <c r="CH212" s="55" t="e">
        <f t="shared" si="200"/>
        <v>#N/A</v>
      </c>
      <c r="CI212" s="55" t="e">
        <f>CI3</f>
        <v>#N/A</v>
      </c>
      <c r="CK212" s="55"/>
      <c r="CL212" s="55" t="e">
        <f t="shared" si="201"/>
        <v>#N/A</v>
      </c>
      <c r="CM212" s="55" t="e">
        <f>CM3</f>
        <v>#N/A</v>
      </c>
      <c r="CO212" s="57"/>
      <c r="CP212" s="57" t="e">
        <f t="shared" si="202"/>
        <v>#N/A</v>
      </c>
      <c r="CQ212" s="57" t="e">
        <f>CQ3</f>
        <v>#N/A</v>
      </c>
      <c r="CS212" s="57"/>
      <c r="CT212" s="57" t="e">
        <f t="shared" si="203"/>
        <v>#N/A</v>
      </c>
      <c r="CU212" s="57" t="e">
        <f>CU3</f>
        <v>#N/A</v>
      </c>
      <c r="CW212" s="57"/>
      <c r="CX212" s="57" t="e">
        <f t="shared" si="204"/>
        <v>#N/A</v>
      </c>
      <c r="CY212" s="57" t="e">
        <f>CY3</f>
        <v>#N/A</v>
      </c>
      <c r="DA212" s="57"/>
      <c r="DB212" s="57" t="e">
        <f t="shared" si="205"/>
        <v>#N/A</v>
      </c>
      <c r="DC212" s="57" t="e">
        <f>DC3</f>
        <v>#N/A</v>
      </c>
      <c r="DE212" s="57"/>
      <c r="DF212" s="57" t="e">
        <f t="shared" si="206"/>
        <v>#N/A</v>
      </c>
      <c r="DG212" s="57" t="e">
        <f>DG3</f>
        <v>#N/A</v>
      </c>
    </row>
    <row r="213" spans="85:111">
      <c r="CG213" s="55"/>
      <c r="CH213" s="55" t="e">
        <f t="shared" si="200"/>
        <v>#N/A</v>
      </c>
      <c r="CI213" s="55" t="e">
        <f>CI3</f>
        <v>#N/A</v>
      </c>
      <c r="CK213" s="55"/>
      <c r="CL213" s="55" t="e">
        <f t="shared" si="201"/>
        <v>#N/A</v>
      </c>
      <c r="CM213" s="55" t="e">
        <f>CM3</f>
        <v>#N/A</v>
      </c>
      <c r="CO213" s="57"/>
      <c r="CP213" s="57" t="e">
        <f t="shared" si="202"/>
        <v>#N/A</v>
      </c>
      <c r="CQ213" s="57" t="e">
        <f>CQ3</f>
        <v>#N/A</v>
      </c>
      <c r="CS213" s="57"/>
      <c r="CT213" s="57" t="e">
        <f t="shared" si="203"/>
        <v>#N/A</v>
      </c>
      <c r="CU213" s="57" t="e">
        <f>CU3</f>
        <v>#N/A</v>
      </c>
      <c r="CW213" s="57"/>
      <c r="CX213" s="57" t="e">
        <f t="shared" si="204"/>
        <v>#N/A</v>
      </c>
      <c r="CY213" s="57" t="e">
        <f>CY3</f>
        <v>#N/A</v>
      </c>
      <c r="DA213" s="57"/>
      <c r="DB213" s="57" t="e">
        <f t="shared" si="205"/>
        <v>#N/A</v>
      </c>
      <c r="DC213" s="57" t="e">
        <f>DC3</f>
        <v>#N/A</v>
      </c>
      <c r="DE213" s="57"/>
      <c r="DF213" s="57" t="e">
        <f t="shared" si="206"/>
        <v>#N/A</v>
      </c>
      <c r="DG213" s="57" t="e">
        <f>DG3</f>
        <v>#N/A</v>
      </c>
    </row>
    <row r="214" spans="85:111">
      <c r="CG214" s="55"/>
      <c r="CH214" s="55" t="e">
        <f t="shared" si="200"/>
        <v>#N/A</v>
      </c>
      <c r="CI214" s="55" t="e">
        <f>CI3</f>
        <v>#N/A</v>
      </c>
      <c r="CK214" s="55"/>
      <c r="CL214" s="55" t="e">
        <f t="shared" si="201"/>
        <v>#N/A</v>
      </c>
      <c r="CM214" s="55" t="e">
        <f>CM3</f>
        <v>#N/A</v>
      </c>
      <c r="CO214" s="57"/>
      <c r="CP214" s="57" t="e">
        <f t="shared" si="202"/>
        <v>#N/A</v>
      </c>
      <c r="CQ214" s="57" t="e">
        <f>CQ3</f>
        <v>#N/A</v>
      </c>
      <c r="CS214" s="57"/>
      <c r="CT214" s="57" t="e">
        <f t="shared" si="203"/>
        <v>#N/A</v>
      </c>
      <c r="CU214" s="57" t="e">
        <f>CU3</f>
        <v>#N/A</v>
      </c>
      <c r="CW214" s="57"/>
      <c r="CX214" s="57" t="e">
        <f t="shared" si="204"/>
        <v>#N/A</v>
      </c>
      <c r="CY214" s="57" t="e">
        <f>CY3</f>
        <v>#N/A</v>
      </c>
      <c r="DA214" s="57"/>
      <c r="DB214" s="57" t="e">
        <f t="shared" si="205"/>
        <v>#N/A</v>
      </c>
      <c r="DC214" s="57" t="e">
        <f>DC3</f>
        <v>#N/A</v>
      </c>
      <c r="DE214" s="57"/>
      <c r="DF214" s="57" t="e">
        <f t="shared" si="206"/>
        <v>#N/A</v>
      </c>
      <c r="DG214" s="57" t="e">
        <f>DG3</f>
        <v>#N/A</v>
      </c>
    </row>
    <row r="215" spans="85:111">
      <c r="CG215" s="55"/>
      <c r="CH215" s="55" t="e">
        <f t="shared" si="200"/>
        <v>#N/A</v>
      </c>
      <c r="CI215" s="55" t="e">
        <f>CI3</f>
        <v>#N/A</v>
      </c>
      <c r="CK215" s="55"/>
      <c r="CL215" s="55" t="e">
        <f t="shared" si="201"/>
        <v>#N/A</v>
      </c>
      <c r="CM215" s="55" t="e">
        <f>CM3</f>
        <v>#N/A</v>
      </c>
      <c r="CO215" s="57"/>
      <c r="CP215" s="57" t="e">
        <f t="shared" si="202"/>
        <v>#N/A</v>
      </c>
      <c r="CQ215" s="57" t="e">
        <f>CQ3</f>
        <v>#N/A</v>
      </c>
      <c r="CS215" s="57"/>
      <c r="CT215" s="57" t="e">
        <f t="shared" si="203"/>
        <v>#N/A</v>
      </c>
      <c r="CU215" s="57" t="e">
        <f>CU3</f>
        <v>#N/A</v>
      </c>
      <c r="CW215" s="57"/>
      <c r="CX215" s="57" t="e">
        <f t="shared" si="204"/>
        <v>#N/A</v>
      </c>
      <c r="CY215" s="57" t="e">
        <f>CY3</f>
        <v>#N/A</v>
      </c>
      <c r="DA215" s="57"/>
      <c r="DB215" s="57" t="e">
        <f t="shared" si="205"/>
        <v>#N/A</v>
      </c>
      <c r="DC215" s="57" t="e">
        <f>DC3</f>
        <v>#N/A</v>
      </c>
      <c r="DE215" s="57"/>
      <c r="DF215" s="57" t="e">
        <f t="shared" si="206"/>
        <v>#N/A</v>
      </c>
      <c r="DG215" s="57" t="e">
        <f>DG3</f>
        <v>#N/A</v>
      </c>
    </row>
    <row r="216" spans="85:111">
      <c r="CG216" s="55"/>
      <c r="CH216" s="55" t="e">
        <f t="shared" si="200"/>
        <v>#N/A</v>
      </c>
      <c r="CI216" s="55" t="e">
        <f>CI3</f>
        <v>#N/A</v>
      </c>
      <c r="CK216" s="55"/>
      <c r="CL216" s="55" t="e">
        <f t="shared" si="201"/>
        <v>#N/A</v>
      </c>
      <c r="CM216" s="55" t="e">
        <f>CM3</f>
        <v>#N/A</v>
      </c>
      <c r="CO216" s="57"/>
      <c r="CP216" s="57" t="e">
        <f t="shared" si="202"/>
        <v>#N/A</v>
      </c>
      <c r="CQ216" s="57" t="e">
        <f>CQ3</f>
        <v>#N/A</v>
      </c>
      <c r="CS216" s="57"/>
      <c r="CT216" s="57" t="e">
        <f t="shared" si="203"/>
        <v>#N/A</v>
      </c>
      <c r="CU216" s="57" t="e">
        <f>CU3</f>
        <v>#N/A</v>
      </c>
      <c r="CW216" s="57"/>
      <c r="CX216" s="57" t="e">
        <f t="shared" si="204"/>
        <v>#N/A</v>
      </c>
      <c r="CY216" s="57" t="e">
        <f>CY3</f>
        <v>#N/A</v>
      </c>
      <c r="DA216" s="57"/>
      <c r="DB216" s="57" t="e">
        <f t="shared" si="205"/>
        <v>#N/A</v>
      </c>
      <c r="DC216" s="57" t="e">
        <f>DC3</f>
        <v>#N/A</v>
      </c>
      <c r="DE216" s="57"/>
      <c r="DF216" s="57" t="e">
        <f t="shared" si="206"/>
        <v>#N/A</v>
      </c>
      <c r="DG216" s="57" t="e">
        <f>DG3</f>
        <v>#N/A</v>
      </c>
    </row>
    <row r="217" spans="85:111">
      <c r="CG217" s="55"/>
      <c r="CH217" s="55" t="e">
        <f t="shared" si="200"/>
        <v>#N/A</v>
      </c>
      <c r="CI217" s="55" t="e">
        <f>CI3</f>
        <v>#N/A</v>
      </c>
      <c r="CK217" s="55"/>
      <c r="CL217" s="55" t="e">
        <f t="shared" si="201"/>
        <v>#N/A</v>
      </c>
      <c r="CM217" s="55" t="e">
        <f>CM3</f>
        <v>#N/A</v>
      </c>
      <c r="CO217" s="57"/>
      <c r="CP217" s="57" t="e">
        <f t="shared" si="202"/>
        <v>#N/A</v>
      </c>
      <c r="CQ217" s="57" t="e">
        <f>CQ3</f>
        <v>#N/A</v>
      </c>
      <c r="CS217" s="57"/>
      <c r="CT217" s="57" t="e">
        <f t="shared" si="203"/>
        <v>#N/A</v>
      </c>
      <c r="CU217" s="57" t="e">
        <f>CU3</f>
        <v>#N/A</v>
      </c>
      <c r="CW217" s="57"/>
      <c r="CX217" s="57" t="e">
        <f t="shared" si="204"/>
        <v>#N/A</v>
      </c>
      <c r="CY217" s="57" t="e">
        <f>CY3</f>
        <v>#N/A</v>
      </c>
      <c r="DA217" s="57"/>
      <c r="DB217" s="57" t="e">
        <f t="shared" si="205"/>
        <v>#N/A</v>
      </c>
      <c r="DC217" s="57" t="e">
        <f>DC3</f>
        <v>#N/A</v>
      </c>
      <c r="DE217" s="57"/>
      <c r="DF217" s="57" t="e">
        <f t="shared" si="206"/>
        <v>#N/A</v>
      </c>
      <c r="DG217" s="57" t="e">
        <f>DG3</f>
        <v>#N/A</v>
      </c>
    </row>
    <row r="218" spans="85:111">
      <c r="CG218" s="55"/>
      <c r="CH218" s="55" t="e">
        <f t="shared" si="200"/>
        <v>#N/A</v>
      </c>
      <c r="CI218" s="55" t="e">
        <f>CI3</f>
        <v>#N/A</v>
      </c>
      <c r="CK218" s="55"/>
      <c r="CL218" s="55" t="e">
        <f t="shared" si="201"/>
        <v>#N/A</v>
      </c>
      <c r="CM218" s="55" t="e">
        <f>CM3</f>
        <v>#N/A</v>
      </c>
      <c r="CO218" s="57"/>
      <c r="CP218" s="57" t="e">
        <f t="shared" si="202"/>
        <v>#N/A</v>
      </c>
      <c r="CQ218" s="57" t="e">
        <f>CQ3</f>
        <v>#N/A</v>
      </c>
      <c r="CS218" s="57"/>
      <c r="CT218" s="57" t="e">
        <f t="shared" si="203"/>
        <v>#N/A</v>
      </c>
      <c r="CU218" s="57" t="e">
        <f>CU3</f>
        <v>#N/A</v>
      </c>
      <c r="CW218" s="57"/>
      <c r="CX218" s="57" t="e">
        <f t="shared" si="204"/>
        <v>#N/A</v>
      </c>
      <c r="CY218" s="57" t="e">
        <f>CY3</f>
        <v>#N/A</v>
      </c>
      <c r="DA218" s="57"/>
      <c r="DB218" s="57" t="e">
        <f t="shared" si="205"/>
        <v>#N/A</v>
      </c>
      <c r="DC218" s="57" t="e">
        <f>DC3</f>
        <v>#N/A</v>
      </c>
      <c r="DE218" s="57"/>
      <c r="DF218" s="57" t="e">
        <f t="shared" si="206"/>
        <v>#N/A</v>
      </c>
      <c r="DG218" s="57" t="e">
        <f>DG3</f>
        <v>#N/A</v>
      </c>
    </row>
    <row r="219" spans="85:111">
      <c r="CG219" s="55"/>
      <c r="CH219" s="55" t="e">
        <f t="shared" si="200"/>
        <v>#N/A</v>
      </c>
      <c r="CI219" s="55" t="e">
        <f>CI3</f>
        <v>#N/A</v>
      </c>
      <c r="CK219" s="55"/>
      <c r="CL219" s="55" t="e">
        <f t="shared" si="201"/>
        <v>#N/A</v>
      </c>
      <c r="CM219" s="55" t="e">
        <f>CM3</f>
        <v>#N/A</v>
      </c>
      <c r="CO219" s="57"/>
      <c r="CP219" s="57" t="e">
        <f t="shared" si="202"/>
        <v>#N/A</v>
      </c>
      <c r="CQ219" s="57" t="e">
        <f>CQ3</f>
        <v>#N/A</v>
      </c>
      <c r="CS219" s="57"/>
      <c r="CT219" s="57" t="e">
        <f t="shared" si="203"/>
        <v>#N/A</v>
      </c>
      <c r="CU219" s="57" t="e">
        <f>CU3</f>
        <v>#N/A</v>
      </c>
      <c r="CW219" s="57"/>
      <c r="CX219" s="57" t="e">
        <f t="shared" si="204"/>
        <v>#N/A</v>
      </c>
      <c r="CY219" s="57" t="e">
        <f>CY3</f>
        <v>#N/A</v>
      </c>
      <c r="DA219" s="57"/>
      <c r="DB219" s="57" t="e">
        <f t="shared" si="205"/>
        <v>#N/A</v>
      </c>
      <c r="DC219" s="57" t="e">
        <f>DC3</f>
        <v>#N/A</v>
      </c>
      <c r="DE219" s="57"/>
      <c r="DF219" s="57" t="e">
        <f t="shared" si="206"/>
        <v>#N/A</v>
      </c>
      <c r="DG219" s="57" t="e">
        <f>DG3</f>
        <v>#N/A</v>
      </c>
    </row>
    <row r="220" spans="85:111">
      <c r="CG220" s="55"/>
      <c r="CH220" s="55" t="e">
        <f t="shared" si="200"/>
        <v>#N/A</v>
      </c>
      <c r="CI220" s="55" t="e">
        <f>CI3</f>
        <v>#N/A</v>
      </c>
      <c r="CK220" s="55"/>
      <c r="CL220" s="55" t="e">
        <f t="shared" si="201"/>
        <v>#N/A</v>
      </c>
      <c r="CM220" s="55" t="e">
        <f>CM3</f>
        <v>#N/A</v>
      </c>
      <c r="CO220" s="57"/>
      <c r="CP220" s="57" t="e">
        <f t="shared" si="202"/>
        <v>#N/A</v>
      </c>
      <c r="CQ220" s="57" t="e">
        <f>CQ3</f>
        <v>#N/A</v>
      </c>
      <c r="CS220" s="57"/>
      <c r="CT220" s="57" t="e">
        <f t="shared" si="203"/>
        <v>#N/A</v>
      </c>
      <c r="CU220" s="57" t="e">
        <f>CU3</f>
        <v>#N/A</v>
      </c>
      <c r="CW220" s="57"/>
      <c r="CX220" s="57" t="e">
        <f t="shared" si="204"/>
        <v>#N/A</v>
      </c>
      <c r="CY220" s="57" t="e">
        <f>CY3</f>
        <v>#N/A</v>
      </c>
      <c r="DA220" s="57"/>
      <c r="DB220" s="57" t="e">
        <f t="shared" si="205"/>
        <v>#N/A</v>
      </c>
      <c r="DC220" s="57" t="e">
        <f>DC3</f>
        <v>#N/A</v>
      </c>
      <c r="DE220" s="57"/>
      <c r="DF220" s="57" t="e">
        <f t="shared" si="206"/>
        <v>#N/A</v>
      </c>
      <c r="DG220" s="57" t="e">
        <f>DG3</f>
        <v>#N/A</v>
      </c>
    </row>
    <row r="221" spans="85:111">
      <c r="CG221" s="55"/>
      <c r="CH221" s="55" t="e">
        <f t="shared" si="200"/>
        <v>#N/A</v>
      </c>
      <c r="CI221" s="55" t="e">
        <f>CI3</f>
        <v>#N/A</v>
      </c>
      <c r="CK221" s="55"/>
      <c r="CL221" s="55" t="e">
        <f t="shared" si="201"/>
        <v>#N/A</v>
      </c>
      <c r="CM221" s="55" t="e">
        <f>CM3</f>
        <v>#N/A</v>
      </c>
      <c r="CO221" s="57"/>
      <c r="CP221" s="57" t="e">
        <f t="shared" si="202"/>
        <v>#N/A</v>
      </c>
      <c r="CQ221" s="57" t="e">
        <f>CQ3</f>
        <v>#N/A</v>
      </c>
      <c r="CS221" s="57"/>
      <c r="CT221" s="57" t="e">
        <f t="shared" si="203"/>
        <v>#N/A</v>
      </c>
      <c r="CU221" s="57" t="e">
        <f>CU3</f>
        <v>#N/A</v>
      </c>
      <c r="CW221" s="57"/>
      <c r="CX221" s="57" t="e">
        <f t="shared" si="204"/>
        <v>#N/A</v>
      </c>
      <c r="CY221" s="57" t="e">
        <f>CY3</f>
        <v>#N/A</v>
      </c>
      <c r="DA221" s="57"/>
      <c r="DB221" s="57" t="e">
        <f t="shared" si="205"/>
        <v>#N/A</v>
      </c>
      <c r="DC221" s="57" t="e">
        <f>DC3</f>
        <v>#N/A</v>
      </c>
      <c r="DE221" s="57"/>
      <c r="DF221" s="57" t="e">
        <f t="shared" si="206"/>
        <v>#N/A</v>
      </c>
      <c r="DG221" s="57" t="e">
        <f>DG3</f>
        <v>#N/A</v>
      </c>
    </row>
    <row r="222" spans="85:111">
      <c r="CG222" s="55"/>
      <c r="CH222" s="55" t="e">
        <f t="shared" si="200"/>
        <v>#N/A</v>
      </c>
      <c r="CI222" s="55" t="e">
        <f>CI3</f>
        <v>#N/A</v>
      </c>
      <c r="CK222" s="55"/>
      <c r="CL222" s="55" t="e">
        <f t="shared" si="201"/>
        <v>#N/A</v>
      </c>
      <c r="CM222" s="55" t="e">
        <f>CM3</f>
        <v>#N/A</v>
      </c>
      <c r="CO222" s="57"/>
      <c r="CP222" s="57" t="e">
        <f t="shared" si="202"/>
        <v>#N/A</v>
      </c>
      <c r="CQ222" s="57" t="e">
        <f>CQ3</f>
        <v>#N/A</v>
      </c>
      <c r="CS222" s="57"/>
      <c r="CT222" s="57" t="e">
        <f t="shared" si="203"/>
        <v>#N/A</v>
      </c>
      <c r="CU222" s="57" t="e">
        <f>CU3</f>
        <v>#N/A</v>
      </c>
      <c r="CW222" s="57"/>
      <c r="CX222" s="57" t="e">
        <f t="shared" si="204"/>
        <v>#N/A</v>
      </c>
      <c r="CY222" s="57" t="e">
        <f>CY3</f>
        <v>#N/A</v>
      </c>
      <c r="DA222" s="57"/>
      <c r="DB222" s="57" t="e">
        <f t="shared" si="205"/>
        <v>#N/A</v>
      </c>
      <c r="DC222" s="57" t="e">
        <f>DC3</f>
        <v>#N/A</v>
      </c>
      <c r="DE222" s="57"/>
      <c r="DF222" s="57" t="e">
        <f t="shared" si="206"/>
        <v>#N/A</v>
      </c>
      <c r="DG222" s="57" t="e">
        <f>DG3</f>
        <v>#N/A</v>
      </c>
    </row>
    <row r="223" spans="85:111">
      <c r="CG223" s="55"/>
      <c r="CH223" s="55" t="e">
        <f t="shared" si="200"/>
        <v>#N/A</v>
      </c>
      <c r="CI223" s="55" t="e">
        <f>CI3</f>
        <v>#N/A</v>
      </c>
      <c r="CK223" s="55"/>
      <c r="CL223" s="55" t="e">
        <f t="shared" si="201"/>
        <v>#N/A</v>
      </c>
      <c r="CM223" s="55" t="e">
        <f>CM3</f>
        <v>#N/A</v>
      </c>
      <c r="CO223" s="57"/>
      <c r="CP223" s="57" t="e">
        <f t="shared" si="202"/>
        <v>#N/A</v>
      </c>
      <c r="CQ223" s="57" t="e">
        <f>CQ3</f>
        <v>#N/A</v>
      </c>
      <c r="CS223" s="57"/>
      <c r="CT223" s="57" t="e">
        <f t="shared" si="203"/>
        <v>#N/A</v>
      </c>
      <c r="CU223" s="57" t="e">
        <f>CU3</f>
        <v>#N/A</v>
      </c>
      <c r="CW223" s="57"/>
      <c r="CX223" s="57" t="e">
        <f t="shared" si="204"/>
        <v>#N/A</v>
      </c>
      <c r="CY223" s="57" t="e">
        <f>CY3</f>
        <v>#N/A</v>
      </c>
      <c r="DA223" s="57"/>
      <c r="DB223" s="57" t="e">
        <f t="shared" si="205"/>
        <v>#N/A</v>
      </c>
      <c r="DC223" s="57" t="e">
        <f>DC3</f>
        <v>#N/A</v>
      </c>
      <c r="DE223" s="57"/>
      <c r="DF223" s="57" t="e">
        <f t="shared" si="206"/>
        <v>#N/A</v>
      </c>
      <c r="DG223" s="57" t="e">
        <f>DG3</f>
        <v>#N/A</v>
      </c>
    </row>
    <row r="224" spans="85:111">
      <c r="CG224" s="55"/>
      <c r="CH224" s="55" t="e">
        <f t="shared" si="200"/>
        <v>#N/A</v>
      </c>
      <c r="CI224" s="55" t="e">
        <f>CI3</f>
        <v>#N/A</v>
      </c>
      <c r="CK224" s="55"/>
      <c r="CL224" s="55" t="e">
        <f t="shared" si="201"/>
        <v>#N/A</v>
      </c>
      <c r="CM224" s="55" t="e">
        <f>CM3</f>
        <v>#N/A</v>
      </c>
      <c r="CO224" s="57"/>
      <c r="CP224" s="57" t="e">
        <f t="shared" si="202"/>
        <v>#N/A</v>
      </c>
      <c r="CQ224" s="57" t="e">
        <f>CQ3</f>
        <v>#N/A</v>
      </c>
      <c r="CS224" s="57"/>
      <c r="CT224" s="57" t="e">
        <f t="shared" si="203"/>
        <v>#N/A</v>
      </c>
      <c r="CU224" s="57" t="e">
        <f>CU3</f>
        <v>#N/A</v>
      </c>
      <c r="CW224" s="57"/>
      <c r="CX224" s="57" t="e">
        <f t="shared" si="204"/>
        <v>#N/A</v>
      </c>
      <c r="CY224" s="57" t="e">
        <f>CY3</f>
        <v>#N/A</v>
      </c>
      <c r="DA224" s="57"/>
      <c r="DB224" s="57" t="e">
        <f t="shared" si="205"/>
        <v>#N/A</v>
      </c>
      <c r="DC224" s="57" t="e">
        <f>DC3</f>
        <v>#N/A</v>
      </c>
      <c r="DE224" s="57"/>
      <c r="DF224" s="57" t="e">
        <f t="shared" si="206"/>
        <v>#N/A</v>
      </c>
      <c r="DG224" s="57" t="e">
        <f>DG3</f>
        <v>#N/A</v>
      </c>
    </row>
    <row r="225" spans="85:111">
      <c r="CG225" s="55"/>
      <c r="CH225" s="55" t="e">
        <f t="shared" si="200"/>
        <v>#N/A</v>
      </c>
      <c r="CI225" s="55" t="e">
        <f>CI3</f>
        <v>#N/A</v>
      </c>
      <c r="CK225" s="55"/>
      <c r="CL225" s="55" t="e">
        <f t="shared" si="201"/>
        <v>#N/A</v>
      </c>
      <c r="CM225" s="55" t="e">
        <f>CM3</f>
        <v>#N/A</v>
      </c>
      <c r="CO225" s="57"/>
      <c r="CP225" s="57" t="e">
        <f t="shared" si="202"/>
        <v>#N/A</v>
      </c>
      <c r="CQ225" s="57" t="e">
        <f>CQ3</f>
        <v>#N/A</v>
      </c>
      <c r="CS225" s="57"/>
      <c r="CT225" s="57" t="e">
        <f t="shared" si="203"/>
        <v>#N/A</v>
      </c>
      <c r="CU225" s="57" t="e">
        <f>CU3</f>
        <v>#N/A</v>
      </c>
      <c r="CW225" s="57"/>
      <c r="CX225" s="57" t="e">
        <f t="shared" si="204"/>
        <v>#N/A</v>
      </c>
      <c r="CY225" s="57" t="e">
        <f>CY3</f>
        <v>#N/A</v>
      </c>
      <c r="DA225" s="57"/>
      <c r="DB225" s="57" t="e">
        <f t="shared" si="205"/>
        <v>#N/A</v>
      </c>
      <c r="DC225" s="57" t="e">
        <f>DC3</f>
        <v>#N/A</v>
      </c>
      <c r="DE225" s="57"/>
      <c r="DF225" s="57" t="e">
        <f t="shared" si="206"/>
        <v>#N/A</v>
      </c>
      <c r="DG225" s="57" t="e">
        <f>DG3</f>
        <v>#N/A</v>
      </c>
    </row>
    <row r="226" spans="85:111">
      <c r="CG226" s="55"/>
      <c r="CH226" s="55" t="e">
        <f t="shared" si="200"/>
        <v>#N/A</v>
      </c>
      <c r="CI226" s="55" t="e">
        <f>CI3</f>
        <v>#N/A</v>
      </c>
      <c r="CK226" s="55"/>
      <c r="CL226" s="55" t="e">
        <f t="shared" si="201"/>
        <v>#N/A</v>
      </c>
      <c r="CM226" s="55" t="e">
        <f>CM3</f>
        <v>#N/A</v>
      </c>
      <c r="CO226" s="57"/>
      <c r="CP226" s="57" t="e">
        <f t="shared" si="202"/>
        <v>#N/A</v>
      </c>
      <c r="CQ226" s="57" t="e">
        <f>CQ3</f>
        <v>#N/A</v>
      </c>
      <c r="CS226" s="57"/>
      <c r="CT226" s="57" t="e">
        <f t="shared" si="203"/>
        <v>#N/A</v>
      </c>
      <c r="CU226" s="57" t="e">
        <f>CU3</f>
        <v>#N/A</v>
      </c>
      <c r="CW226" s="57"/>
      <c r="CX226" s="57" t="e">
        <f t="shared" si="204"/>
        <v>#N/A</v>
      </c>
      <c r="CY226" s="57" t="e">
        <f>CY3</f>
        <v>#N/A</v>
      </c>
      <c r="DA226" s="57"/>
      <c r="DB226" s="57" t="e">
        <f t="shared" si="205"/>
        <v>#N/A</v>
      </c>
      <c r="DC226" s="57" t="e">
        <f>DC3</f>
        <v>#N/A</v>
      </c>
      <c r="DE226" s="57"/>
      <c r="DF226" s="57" t="e">
        <f t="shared" si="206"/>
        <v>#N/A</v>
      </c>
      <c r="DG226" s="57" t="e">
        <f>DG3</f>
        <v>#N/A</v>
      </c>
    </row>
    <row r="227" spans="85:111">
      <c r="CG227" s="55"/>
      <c r="CH227" s="55" t="e">
        <f t="shared" si="200"/>
        <v>#N/A</v>
      </c>
      <c r="CI227" s="55" t="e">
        <f>CI3</f>
        <v>#N/A</v>
      </c>
      <c r="CK227" s="55"/>
      <c r="CL227" s="55" t="e">
        <f t="shared" si="201"/>
        <v>#N/A</v>
      </c>
      <c r="CM227" s="55" t="e">
        <f>CM3</f>
        <v>#N/A</v>
      </c>
      <c r="CO227" s="57"/>
      <c r="CP227" s="57" t="e">
        <f t="shared" si="202"/>
        <v>#N/A</v>
      </c>
      <c r="CQ227" s="57" t="e">
        <f>CQ3</f>
        <v>#N/A</v>
      </c>
      <c r="CS227" s="57"/>
      <c r="CT227" s="57" t="e">
        <f t="shared" si="203"/>
        <v>#N/A</v>
      </c>
      <c r="CU227" s="57" t="e">
        <f>CU3</f>
        <v>#N/A</v>
      </c>
      <c r="CW227" s="57"/>
      <c r="CX227" s="57" t="e">
        <f t="shared" si="204"/>
        <v>#N/A</v>
      </c>
      <c r="CY227" s="57" t="e">
        <f>CY3</f>
        <v>#N/A</v>
      </c>
      <c r="DA227" s="57"/>
      <c r="DB227" s="57" t="e">
        <f t="shared" si="205"/>
        <v>#N/A</v>
      </c>
      <c r="DC227" s="57" t="e">
        <f>DC3</f>
        <v>#N/A</v>
      </c>
      <c r="DE227" s="57"/>
      <c r="DF227" s="57" t="e">
        <f t="shared" si="206"/>
        <v>#N/A</v>
      </c>
      <c r="DG227" s="57" t="e">
        <f>DG3</f>
        <v>#N/A</v>
      </c>
    </row>
    <row r="228" spans="85:111">
      <c r="CG228" s="55"/>
      <c r="CH228" s="55" t="e">
        <f t="shared" si="200"/>
        <v>#N/A</v>
      </c>
      <c r="CI228" s="55" t="e">
        <f>CI3</f>
        <v>#N/A</v>
      </c>
      <c r="CK228" s="55"/>
      <c r="CL228" s="55" t="e">
        <f t="shared" si="201"/>
        <v>#N/A</v>
      </c>
      <c r="CM228" s="55" t="e">
        <f>CM3</f>
        <v>#N/A</v>
      </c>
      <c r="CO228" s="57"/>
      <c r="CP228" s="57" t="e">
        <f t="shared" si="202"/>
        <v>#N/A</v>
      </c>
      <c r="CQ228" s="57" t="e">
        <f>CQ3</f>
        <v>#N/A</v>
      </c>
      <c r="CS228" s="57"/>
      <c r="CT228" s="57" t="e">
        <f t="shared" si="203"/>
        <v>#N/A</v>
      </c>
      <c r="CU228" s="57" t="e">
        <f>CU3</f>
        <v>#N/A</v>
      </c>
      <c r="CW228" s="57"/>
      <c r="CX228" s="57" t="e">
        <f t="shared" si="204"/>
        <v>#N/A</v>
      </c>
      <c r="CY228" s="57" t="e">
        <f>CY3</f>
        <v>#N/A</v>
      </c>
      <c r="DA228" s="57"/>
      <c r="DB228" s="57" t="e">
        <f t="shared" si="205"/>
        <v>#N/A</v>
      </c>
      <c r="DC228" s="57" t="e">
        <f>DC3</f>
        <v>#N/A</v>
      </c>
      <c r="DE228" s="57"/>
      <c r="DF228" s="57" t="e">
        <f t="shared" si="206"/>
        <v>#N/A</v>
      </c>
      <c r="DG228" s="57" t="e">
        <f>DG3</f>
        <v>#N/A</v>
      </c>
    </row>
    <row r="229" spans="85:111">
      <c r="CG229" s="55"/>
      <c r="CH229" s="55" t="e">
        <f t="shared" si="200"/>
        <v>#N/A</v>
      </c>
      <c r="CI229" s="55" t="e">
        <f>CI3</f>
        <v>#N/A</v>
      </c>
      <c r="CK229" s="55"/>
      <c r="CL229" s="55" t="e">
        <f t="shared" si="201"/>
        <v>#N/A</v>
      </c>
      <c r="CM229" s="55" t="e">
        <f>CM3</f>
        <v>#N/A</v>
      </c>
      <c r="CO229" s="57"/>
      <c r="CP229" s="57" t="e">
        <f t="shared" si="202"/>
        <v>#N/A</v>
      </c>
      <c r="CQ229" s="57" t="e">
        <f>CQ3</f>
        <v>#N/A</v>
      </c>
      <c r="CS229" s="57"/>
      <c r="CT229" s="57" t="e">
        <f t="shared" si="203"/>
        <v>#N/A</v>
      </c>
      <c r="CU229" s="57" t="e">
        <f>CU3</f>
        <v>#N/A</v>
      </c>
      <c r="CW229" s="57"/>
      <c r="CX229" s="57" t="e">
        <f t="shared" si="204"/>
        <v>#N/A</v>
      </c>
      <c r="CY229" s="57" t="e">
        <f>CY3</f>
        <v>#N/A</v>
      </c>
      <c r="DA229" s="57"/>
      <c r="DB229" s="57" t="e">
        <f t="shared" si="205"/>
        <v>#N/A</v>
      </c>
      <c r="DC229" s="57" t="e">
        <f>DC3</f>
        <v>#N/A</v>
      </c>
      <c r="DE229" s="57"/>
      <c r="DF229" s="57" t="e">
        <f t="shared" si="206"/>
        <v>#N/A</v>
      </c>
      <c r="DG229" s="57" t="e">
        <f>DG3</f>
        <v>#N/A</v>
      </c>
    </row>
    <row r="230" spans="85:111">
      <c r="CG230" s="55"/>
      <c r="CH230" s="55" t="e">
        <f t="shared" si="200"/>
        <v>#N/A</v>
      </c>
      <c r="CI230" s="55" t="e">
        <f>CI3</f>
        <v>#N/A</v>
      </c>
      <c r="CK230" s="55"/>
      <c r="CL230" s="55" t="e">
        <f t="shared" si="201"/>
        <v>#N/A</v>
      </c>
      <c r="CM230" s="55" t="e">
        <f>CM3</f>
        <v>#N/A</v>
      </c>
      <c r="CO230" s="57"/>
      <c r="CP230" s="57" t="e">
        <f t="shared" si="202"/>
        <v>#N/A</v>
      </c>
      <c r="CQ230" s="57" t="e">
        <f>CQ3</f>
        <v>#N/A</v>
      </c>
      <c r="CS230" s="57"/>
      <c r="CT230" s="57" t="e">
        <f t="shared" si="203"/>
        <v>#N/A</v>
      </c>
      <c r="CU230" s="57" t="e">
        <f>CU3</f>
        <v>#N/A</v>
      </c>
      <c r="CW230" s="57"/>
      <c r="CX230" s="57" t="e">
        <f t="shared" si="204"/>
        <v>#N/A</v>
      </c>
      <c r="CY230" s="57" t="e">
        <f>CY3</f>
        <v>#N/A</v>
      </c>
      <c r="DA230" s="57"/>
      <c r="DB230" s="57" t="e">
        <f t="shared" si="205"/>
        <v>#N/A</v>
      </c>
      <c r="DC230" s="57" t="e">
        <f>DC3</f>
        <v>#N/A</v>
      </c>
      <c r="DE230" s="57"/>
      <c r="DF230" s="57" t="e">
        <f t="shared" si="206"/>
        <v>#N/A</v>
      </c>
      <c r="DG230" s="57" t="e">
        <f>DG3</f>
        <v>#N/A</v>
      </c>
    </row>
    <row r="231" spans="85:111">
      <c r="CG231" s="55"/>
      <c r="CH231" s="55" t="e">
        <f t="shared" si="200"/>
        <v>#N/A</v>
      </c>
      <c r="CI231" s="55" t="e">
        <f>CI3</f>
        <v>#N/A</v>
      </c>
      <c r="CK231" s="55"/>
      <c r="CL231" s="55" t="e">
        <f t="shared" si="201"/>
        <v>#N/A</v>
      </c>
      <c r="CM231" s="55" t="e">
        <f>CM3</f>
        <v>#N/A</v>
      </c>
      <c r="CO231" s="57"/>
      <c r="CP231" s="57" t="e">
        <f t="shared" si="202"/>
        <v>#N/A</v>
      </c>
      <c r="CQ231" s="57" t="e">
        <f>CQ3</f>
        <v>#N/A</v>
      </c>
      <c r="CS231" s="57"/>
      <c r="CT231" s="57" t="e">
        <f t="shared" si="203"/>
        <v>#N/A</v>
      </c>
      <c r="CU231" s="57" t="e">
        <f>CU3</f>
        <v>#N/A</v>
      </c>
      <c r="CW231" s="57"/>
      <c r="CX231" s="57" t="e">
        <f t="shared" si="204"/>
        <v>#N/A</v>
      </c>
      <c r="CY231" s="57" t="e">
        <f>CY3</f>
        <v>#N/A</v>
      </c>
      <c r="DA231" s="57"/>
      <c r="DB231" s="57" t="e">
        <f t="shared" si="205"/>
        <v>#N/A</v>
      </c>
      <c r="DC231" s="57" t="e">
        <f>DC3</f>
        <v>#N/A</v>
      </c>
      <c r="DE231" s="57"/>
      <c r="DF231" s="57" t="e">
        <f t="shared" si="206"/>
        <v>#N/A</v>
      </c>
      <c r="DG231" s="57" t="e">
        <f>DG3</f>
        <v>#N/A</v>
      </c>
    </row>
    <row r="232" spans="85:111">
      <c r="CG232" s="55"/>
      <c r="CH232" s="55" t="e">
        <f t="shared" si="200"/>
        <v>#N/A</v>
      </c>
      <c r="CI232" s="55" t="e">
        <f>CI3</f>
        <v>#N/A</v>
      </c>
      <c r="CK232" s="55"/>
      <c r="CL232" s="55" t="e">
        <f t="shared" si="201"/>
        <v>#N/A</v>
      </c>
      <c r="CM232" s="55" t="e">
        <f>CM3</f>
        <v>#N/A</v>
      </c>
      <c r="CO232" s="57"/>
      <c r="CP232" s="57" t="e">
        <f t="shared" si="202"/>
        <v>#N/A</v>
      </c>
      <c r="CQ232" s="57" t="e">
        <f>CQ3</f>
        <v>#N/A</v>
      </c>
      <c r="CS232" s="57"/>
      <c r="CT232" s="57" t="e">
        <f t="shared" si="203"/>
        <v>#N/A</v>
      </c>
      <c r="CU232" s="57" t="e">
        <f>CU3</f>
        <v>#N/A</v>
      </c>
      <c r="CW232" s="57"/>
      <c r="CX232" s="57" t="e">
        <f t="shared" si="204"/>
        <v>#N/A</v>
      </c>
      <c r="CY232" s="57" t="e">
        <f>CY3</f>
        <v>#N/A</v>
      </c>
      <c r="DA232" s="57"/>
      <c r="DB232" s="57" t="e">
        <f t="shared" si="205"/>
        <v>#N/A</v>
      </c>
      <c r="DC232" s="57" t="e">
        <f>DC3</f>
        <v>#N/A</v>
      </c>
      <c r="DE232" s="57"/>
      <c r="DF232" s="57" t="e">
        <f t="shared" si="206"/>
        <v>#N/A</v>
      </c>
      <c r="DG232" s="57" t="e">
        <f>DG3</f>
        <v>#N/A</v>
      </c>
    </row>
    <row r="233" spans="85:111">
      <c r="CG233" s="55"/>
      <c r="CH233" s="55" t="e">
        <f t="shared" si="200"/>
        <v>#N/A</v>
      </c>
      <c r="CI233" s="55" t="e">
        <f>CI3</f>
        <v>#N/A</v>
      </c>
      <c r="CK233" s="55"/>
      <c r="CL233" s="55" t="e">
        <f t="shared" si="201"/>
        <v>#N/A</v>
      </c>
      <c r="CM233" s="55" t="e">
        <f>CM3</f>
        <v>#N/A</v>
      </c>
      <c r="CO233" s="57"/>
      <c r="CP233" s="57" t="e">
        <f t="shared" si="202"/>
        <v>#N/A</v>
      </c>
      <c r="CQ233" s="57" t="e">
        <f>CQ3</f>
        <v>#N/A</v>
      </c>
      <c r="CS233" s="57"/>
      <c r="CT233" s="57" t="e">
        <f t="shared" si="203"/>
        <v>#N/A</v>
      </c>
      <c r="CU233" s="57" t="e">
        <f>CU3</f>
        <v>#N/A</v>
      </c>
      <c r="CW233" s="57"/>
      <c r="CX233" s="57" t="e">
        <f t="shared" si="204"/>
        <v>#N/A</v>
      </c>
      <c r="CY233" s="57" t="e">
        <f>CY3</f>
        <v>#N/A</v>
      </c>
      <c r="DA233" s="57"/>
      <c r="DB233" s="57" t="e">
        <f t="shared" si="205"/>
        <v>#N/A</v>
      </c>
      <c r="DC233" s="57" t="e">
        <f>DC3</f>
        <v>#N/A</v>
      </c>
      <c r="DE233" s="57"/>
      <c r="DF233" s="57" t="e">
        <f t="shared" si="206"/>
        <v>#N/A</v>
      </c>
      <c r="DG233" s="57" t="e">
        <f>DG3</f>
        <v>#N/A</v>
      </c>
    </row>
    <row r="234" spans="85:111">
      <c r="CG234" s="55"/>
      <c r="CH234" s="55" t="e">
        <f t="shared" si="200"/>
        <v>#N/A</v>
      </c>
      <c r="CI234" s="55" t="e">
        <f>CI3</f>
        <v>#N/A</v>
      </c>
      <c r="CK234" s="55"/>
      <c r="CL234" s="55" t="e">
        <f t="shared" si="201"/>
        <v>#N/A</v>
      </c>
      <c r="CM234" s="55" t="e">
        <f>CM3</f>
        <v>#N/A</v>
      </c>
      <c r="CO234" s="57"/>
      <c r="CP234" s="57" t="e">
        <f t="shared" si="202"/>
        <v>#N/A</v>
      </c>
      <c r="CQ234" s="57" t="e">
        <f>CQ3</f>
        <v>#N/A</v>
      </c>
      <c r="CS234" s="57"/>
      <c r="CT234" s="57" t="e">
        <f t="shared" si="203"/>
        <v>#N/A</v>
      </c>
      <c r="CU234" s="57" t="e">
        <f>CU3</f>
        <v>#N/A</v>
      </c>
      <c r="CW234" s="57"/>
      <c r="CX234" s="57" t="e">
        <f t="shared" si="204"/>
        <v>#N/A</v>
      </c>
      <c r="CY234" s="57" t="e">
        <f>CY3</f>
        <v>#N/A</v>
      </c>
      <c r="DA234" s="57"/>
      <c r="DB234" s="57" t="e">
        <f t="shared" si="205"/>
        <v>#N/A</v>
      </c>
      <c r="DC234" s="57" t="e">
        <f>DC3</f>
        <v>#N/A</v>
      </c>
      <c r="DE234" s="57"/>
      <c r="DF234" s="57" t="e">
        <f t="shared" si="206"/>
        <v>#N/A</v>
      </c>
      <c r="DG234" s="57" t="e">
        <f>DG3</f>
        <v>#N/A</v>
      </c>
    </row>
    <row r="235" spans="85:111">
      <c r="CG235" s="55"/>
      <c r="CH235" s="55" t="e">
        <f t="shared" si="200"/>
        <v>#N/A</v>
      </c>
      <c r="CI235" s="55" t="e">
        <f>CI3</f>
        <v>#N/A</v>
      </c>
      <c r="CK235" s="55"/>
      <c r="CL235" s="55" t="e">
        <f t="shared" si="201"/>
        <v>#N/A</v>
      </c>
      <c r="CM235" s="55" t="e">
        <f>CM3</f>
        <v>#N/A</v>
      </c>
      <c r="CO235" s="57"/>
      <c r="CP235" s="57" t="e">
        <f t="shared" si="202"/>
        <v>#N/A</v>
      </c>
      <c r="CQ235" s="57" t="e">
        <f>CQ3</f>
        <v>#N/A</v>
      </c>
      <c r="CS235" s="57"/>
      <c r="CT235" s="57" t="e">
        <f t="shared" si="203"/>
        <v>#N/A</v>
      </c>
      <c r="CU235" s="57" t="e">
        <f>CU3</f>
        <v>#N/A</v>
      </c>
      <c r="CW235" s="57"/>
      <c r="CX235" s="57" t="e">
        <f t="shared" si="204"/>
        <v>#N/A</v>
      </c>
      <c r="CY235" s="57" t="e">
        <f>CY3</f>
        <v>#N/A</v>
      </c>
      <c r="DA235" s="57"/>
      <c r="DB235" s="57" t="e">
        <f t="shared" si="205"/>
        <v>#N/A</v>
      </c>
      <c r="DC235" s="57" t="e">
        <f>DC3</f>
        <v>#N/A</v>
      </c>
      <c r="DE235" s="57"/>
      <c r="DF235" s="57" t="e">
        <f t="shared" si="206"/>
        <v>#N/A</v>
      </c>
      <c r="DG235" s="57" t="e">
        <f>DG3</f>
        <v>#N/A</v>
      </c>
    </row>
    <row r="236" spans="85:111">
      <c r="CG236" s="55"/>
      <c r="CH236" s="55" t="e">
        <f t="shared" si="200"/>
        <v>#N/A</v>
      </c>
      <c r="CI236" s="55" t="e">
        <f>CI3</f>
        <v>#N/A</v>
      </c>
      <c r="CK236" s="55"/>
      <c r="CL236" s="55" t="e">
        <f t="shared" si="201"/>
        <v>#N/A</v>
      </c>
      <c r="CM236" s="55" t="e">
        <f>CM3</f>
        <v>#N/A</v>
      </c>
      <c r="CO236" s="57"/>
      <c r="CP236" s="57" t="e">
        <f t="shared" si="202"/>
        <v>#N/A</v>
      </c>
      <c r="CQ236" s="57" t="e">
        <f>CQ3</f>
        <v>#N/A</v>
      </c>
      <c r="CS236" s="57"/>
      <c r="CT236" s="57" t="e">
        <f t="shared" si="203"/>
        <v>#N/A</v>
      </c>
      <c r="CU236" s="57" t="e">
        <f>CU3</f>
        <v>#N/A</v>
      </c>
      <c r="CW236" s="57"/>
      <c r="CX236" s="57" t="e">
        <f t="shared" si="204"/>
        <v>#N/A</v>
      </c>
      <c r="CY236" s="57" t="e">
        <f>CY3</f>
        <v>#N/A</v>
      </c>
      <c r="DA236" s="57"/>
      <c r="DB236" s="57" t="e">
        <f t="shared" si="205"/>
        <v>#N/A</v>
      </c>
      <c r="DC236" s="57" t="e">
        <f>DC3</f>
        <v>#N/A</v>
      </c>
      <c r="DE236" s="57"/>
      <c r="DF236" s="57" t="e">
        <f t="shared" si="206"/>
        <v>#N/A</v>
      </c>
      <c r="DG236" s="57" t="e">
        <f>DG3</f>
        <v>#N/A</v>
      </c>
    </row>
    <row r="237" spans="85:111">
      <c r="CG237" s="55"/>
      <c r="CH237" s="55" t="e">
        <f t="shared" si="200"/>
        <v>#N/A</v>
      </c>
      <c r="CI237" s="55" t="e">
        <f>CI3</f>
        <v>#N/A</v>
      </c>
      <c r="CK237" s="55"/>
      <c r="CL237" s="55" t="e">
        <f t="shared" si="201"/>
        <v>#N/A</v>
      </c>
      <c r="CM237" s="55" t="e">
        <f>CM3</f>
        <v>#N/A</v>
      </c>
      <c r="CO237" s="57"/>
      <c r="CP237" s="57" t="e">
        <f t="shared" si="202"/>
        <v>#N/A</v>
      </c>
      <c r="CQ237" s="57" t="e">
        <f>CQ3</f>
        <v>#N/A</v>
      </c>
      <c r="CS237" s="57"/>
      <c r="CT237" s="57" t="e">
        <f t="shared" si="203"/>
        <v>#N/A</v>
      </c>
      <c r="CU237" s="57" t="e">
        <f>CU3</f>
        <v>#N/A</v>
      </c>
      <c r="CW237" s="57"/>
      <c r="CX237" s="57" t="e">
        <f t="shared" si="204"/>
        <v>#N/A</v>
      </c>
      <c r="CY237" s="57" t="e">
        <f>CY3</f>
        <v>#N/A</v>
      </c>
      <c r="DA237" s="57"/>
      <c r="DB237" s="57" t="e">
        <f t="shared" si="205"/>
        <v>#N/A</v>
      </c>
      <c r="DC237" s="57" t="e">
        <f>DC3</f>
        <v>#N/A</v>
      </c>
      <c r="DE237" s="57"/>
      <c r="DF237" s="57" t="e">
        <f t="shared" si="206"/>
        <v>#N/A</v>
      </c>
      <c r="DG237" s="57" t="e">
        <f>DG3</f>
        <v>#N/A</v>
      </c>
    </row>
    <row r="238" spans="85:111">
      <c r="CG238" s="55"/>
      <c r="CH238" s="55" t="e">
        <f t="shared" si="200"/>
        <v>#N/A</v>
      </c>
      <c r="CI238" s="55" t="e">
        <f>CI3</f>
        <v>#N/A</v>
      </c>
      <c r="CK238" s="55"/>
      <c r="CL238" s="55" t="e">
        <f t="shared" si="201"/>
        <v>#N/A</v>
      </c>
      <c r="CM238" s="55" t="e">
        <f>CM3</f>
        <v>#N/A</v>
      </c>
      <c r="CO238" s="57"/>
      <c r="CP238" s="57" t="e">
        <f t="shared" si="202"/>
        <v>#N/A</v>
      </c>
      <c r="CQ238" s="57" t="e">
        <f>CQ3</f>
        <v>#N/A</v>
      </c>
      <c r="CS238" s="57"/>
      <c r="CT238" s="57" t="e">
        <f t="shared" si="203"/>
        <v>#N/A</v>
      </c>
      <c r="CU238" s="57" t="e">
        <f>CU3</f>
        <v>#N/A</v>
      </c>
      <c r="CW238" s="57"/>
      <c r="CX238" s="57" t="e">
        <f t="shared" si="204"/>
        <v>#N/A</v>
      </c>
      <c r="CY238" s="57" t="e">
        <f>CY3</f>
        <v>#N/A</v>
      </c>
      <c r="DA238" s="57"/>
      <c r="DB238" s="57" t="e">
        <f t="shared" si="205"/>
        <v>#N/A</v>
      </c>
      <c r="DC238" s="57" t="e">
        <f>DC3</f>
        <v>#N/A</v>
      </c>
      <c r="DE238" s="57"/>
      <c r="DF238" s="57" t="e">
        <f t="shared" si="206"/>
        <v>#N/A</v>
      </c>
      <c r="DG238" s="57" t="e">
        <f>DG3</f>
        <v>#N/A</v>
      </c>
    </row>
    <row r="239" spans="85:111">
      <c r="CG239" s="55"/>
      <c r="CH239" s="55" t="e">
        <f t="shared" si="200"/>
        <v>#N/A</v>
      </c>
      <c r="CI239" s="55" t="e">
        <f>CI3</f>
        <v>#N/A</v>
      </c>
      <c r="CK239" s="55"/>
      <c r="CL239" s="55" t="e">
        <f t="shared" si="201"/>
        <v>#N/A</v>
      </c>
      <c r="CM239" s="55" t="e">
        <f>CM3</f>
        <v>#N/A</v>
      </c>
      <c r="CO239" s="57"/>
      <c r="CP239" s="57" t="e">
        <f t="shared" si="202"/>
        <v>#N/A</v>
      </c>
      <c r="CQ239" s="57" t="e">
        <f>CQ3</f>
        <v>#N/A</v>
      </c>
      <c r="CS239" s="57"/>
      <c r="CT239" s="57" t="e">
        <f t="shared" si="203"/>
        <v>#N/A</v>
      </c>
      <c r="CU239" s="57" t="e">
        <f>CU3</f>
        <v>#N/A</v>
      </c>
      <c r="CW239" s="57"/>
      <c r="CX239" s="57" t="e">
        <f t="shared" si="204"/>
        <v>#N/A</v>
      </c>
      <c r="CY239" s="57" t="e">
        <f>CY3</f>
        <v>#N/A</v>
      </c>
      <c r="DA239" s="57"/>
      <c r="DB239" s="57" t="e">
        <f t="shared" si="205"/>
        <v>#N/A</v>
      </c>
      <c r="DC239" s="57" t="e">
        <f>DC3</f>
        <v>#N/A</v>
      </c>
      <c r="DE239" s="57"/>
      <c r="DF239" s="57" t="e">
        <f t="shared" si="206"/>
        <v>#N/A</v>
      </c>
      <c r="DG239" s="57" t="e">
        <f>DG3</f>
        <v>#N/A</v>
      </c>
    </row>
    <row r="240" spans="85:111">
      <c r="CG240" s="55"/>
      <c r="CH240" s="55" t="e">
        <f t="shared" si="200"/>
        <v>#N/A</v>
      </c>
      <c r="CI240" s="55" t="e">
        <f>CI3</f>
        <v>#N/A</v>
      </c>
      <c r="CK240" s="55"/>
      <c r="CL240" s="55" t="e">
        <f t="shared" si="201"/>
        <v>#N/A</v>
      </c>
      <c r="CM240" s="55" t="e">
        <f>CM3</f>
        <v>#N/A</v>
      </c>
      <c r="CO240" s="57"/>
      <c r="CP240" s="57" t="e">
        <f t="shared" si="202"/>
        <v>#N/A</v>
      </c>
      <c r="CQ240" s="57" t="e">
        <f>CQ3</f>
        <v>#N/A</v>
      </c>
      <c r="CS240" s="57"/>
      <c r="CT240" s="57" t="e">
        <f t="shared" si="203"/>
        <v>#N/A</v>
      </c>
      <c r="CU240" s="57" t="e">
        <f>CU3</f>
        <v>#N/A</v>
      </c>
      <c r="CW240" s="57"/>
      <c r="CX240" s="57" t="e">
        <f t="shared" si="204"/>
        <v>#N/A</v>
      </c>
      <c r="CY240" s="57" t="e">
        <f>CY3</f>
        <v>#N/A</v>
      </c>
      <c r="DA240" s="57"/>
      <c r="DB240" s="57" t="e">
        <f t="shared" si="205"/>
        <v>#N/A</v>
      </c>
      <c r="DC240" s="57" t="e">
        <f>DC3</f>
        <v>#N/A</v>
      </c>
      <c r="DE240" s="57"/>
      <c r="DF240" s="57" t="e">
        <f t="shared" si="206"/>
        <v>#N/A</v>
      </c>
      <c r="DG240" s="57" t="e">
        <f>DG3</f>
        <v>#N/A</v>
      </c>
    </row>
    <row r="241" spans="85:111">
      <c r="CG241" s="55"/>
      <c r="CH241" s="55" t="e">
        <f t="shared" si="200"/>
        <v>#N/A</v>
      </c>
      <c r="CI241" s="55" t="e">
        <f>CI3</f>
        <v>#N/A</v>
      </c>
      <c r="CK241" s="55"/>
      <c r="CL241" s="55" t="e">
        <f t="shared" si="201"/>
        <v>#N/A</v>
      </c>
      <c r="CM241" s="55" t="e">
        <f>CM3</f>
        <v>#N/A</v>
      </c>
      <c r="CO241" s="57"/>
      <c r="CP241" s="57" t="e">
        <f t="shared" si="202"/>
        <v>#N/A</v>
      </c>
      <c r="CQ241" s="57" t="e">
        <f>CQ3</f>
        <v>#N/A</v>
      </c>
      <c r="CS241" s="57"/>
      <c r="CT241" s="57" t="e">
        <f t="shared" si="203"/>
        <v>#N/A</v>
      </c>
      <c r="CU241" s="57" t="e">
        <f>CU3</f>
        <v>#N/A</v>
      </c>
      <c r="CW241" s="57"/>
      <c r="CX241" s="57" t="e">
        <f t="shared" si="204"/>
        <v>#N/A</v>
      </c>
      <c r="CY241" s="57" t="e">
        <f>CY3</f>
        <v>#N/A</v>
      </c>
      <c r="DA241" s="57"/>
      <c r="DB241" s="57" t="e">
        <f t="shared" si="205"/>
        <v>#N/A</v>
      </c>
      <c r="DC241" s="57" t="e">
        <f>DC3</f>
        <v>#N/A</v>
      </c>
      <c r="DE241" s="57"/>
      <c r="DF241" s="57" t="e">
        <f t="shared" si="206"/>
        <v>#N/A</v>
      </c>
      <c r="DG241" s="57" t="e">
        <f>DG3</f>
        <v>#N/A</v>
      </c>
    </row>
    <row r="242" spans="85:111">
      <c r="CG242" s="55"/>
      <c r="CH242" s="55" t="e">
        <f t="shared" si="200"/>
        <v>#N/A</v>
      </c>
      <c r="CI242" s="55" t="e">
        <f>CI3</f>
        <v>#N/A</v>
      </c>
      <c r="CK242" s="55"/>
      <c r="CL242" s="55" t="e">
        <f t="shared" si="201"/>
        <v>#N/A</v>
      </c>
      <c r="CM242" s="55" t="e">
        <f>CM3</f>
        <v>#N/A</v>
      </c>
      <c r="CO242" s="57"/>
      <c r="CP242" s="57" t="e">
        <f t="shared" si="202"/>
        <v>#N/A</v>
      </c>
      <c r="CQ242" s="57" t="e">
        <f>CQ3</f>
        <v>#N/A</v>
      </c>
      <c r="CS242" s="57"/>
      <c r="CT242" s="57" t="e">
        <f t="shared" si="203"/>
        <v>#N/A</v>
      </c>
      <c r="CU242" s="57" t="e">
        <f>CU3</f>
        <v>#N/A</v>
      </c>
      <c r="CW242" s="57"/>
      <c r="CX242" s="57" t="e">
        <f t="shared" si="204"/>
        <v>#N/A</v>
      </c>
      <c r="CY242" s="57" t="e">
        <f>CY3</f>
        <v>#N/A</v>
      </c>
      <c r="DA242" s="57"/>
      <c r="DB242" s="57" t="e">
        <f t="shared" si="205"/>
        <v>#N/A</v>
      </c>
      <c r="DC242" s="57" t="e">
        <f>DC3</f>
        <v>#N/A</v>
      </c>
      <c r="DE242" s="57"/>
      <c r="DF242" s="57" t="e">
        <f t="shared" si="206"/>
        <v>#N/A</v>
      </c>
      <c r="DG242" s="57" t="e">
        <f>DG3</f>
        <v>#N/A</v>
      </c>
    </row>
    <row r="243" spans="85:111">
      <c r="CG243" s="55"/>
      <c r="CH243" s="55" t="e">
        <f t="shared" si="200"/>
        <v>#N/A</v>
      </c>
      <c r="CI243" s="55" t="e">
        <f>CI3</f>
        <v>#N/A</v>
      </c>
      <c r="CK243" s="55"/>
      <c r="CL243" s="55" t="e">
        <f t="shared" si="201"/>
        <v>#N/A</v>
      </c>
      <c r="CM243" s="55" t="e">
        <f>CM3</f>
        <v>#N/A</v>
      </c>
      <c r="CO243" s="57"/>
      <c r="CP243" s="57" t="e">
        <f t="shared" si="202"/>
        <v>#N/A</v>
      </c>
      <c r="CQ243" s="57" t="e">
        <f>CQ3</f>
        <v>#N/A</v>
      </c>
      <c r="CS243" s="57"/>
      <c r="CT243" s="57" t="e">
        <f t="shared" si="203"/>
        <v>#N/A</v>
      </c>
      <c r="CU243" s="57" t="e">
        <f>CU3</f>
        <v>#N/A</v>
      </c>
      <c r="CW243" s="57"/>
      <c r="CX243" s="57" t="e">
        <f t="shared" si="204"/>
        <v>#N/A</v>
      </c>
      <c r="CY243" s="57" t="e">
        <f>CY3</f>
        <v>#N/A</v>
      </c>
      <c r="DA243" s="57"/>
      <c r="DB243" s="57" t="e">
        <f t="shared" si="205"/>
        <v>#N/A</v>
      </c>
      <c r="DC243" s="57" t="e">
        <f>DC3</f>
        <v>#N/A</v>
      </c>
      <c r="DE243" s="57"/>
      <c r="DF243" s="57" t="e">
        <f t="shared" si="206"/>
        <v>#N/A</v>
      </c>
      <c r="DG243" s="57" t="e">
        <f>DG3</f>
        <v>#N/A</v>
      </c>
    </row>
    <row r="244" spans="85:111">
      <c r="CG244" s="55"/>
      <c r="CH244" s="55" t="e">
        <f t="shared" si="200"/>
        <v>#N/A</v>
      </c>
      <c r="CI244" s="55" t="e">
        <f>CI3</f>
        <v>#N/A</v>
      </c>
      <c r="CK244" s="55"/>
      <c r="CL244" s="55" t="e">
        <f t="shared" si="201"/>
        <v>#N/A</v>
      </c>
      <c r="CM244" s="55" t="e">
        <f>CM3</f>
        <v>#N/A</v>
      </c>
      <c r="CO244" s="57"/>
      <c r="CP244" s="57" t="e">
        <f t="shared" si="202"/>
        <v>#N/A</v>
      </c>
      <c r="CQ244" s="57" t="e">
        <f>CQ3</f>
        <v>#N/A</v>
      </c>
      <c r="CS244" s="57"/>
      <c r="CT244" s="57" t="e">
        <f t="shared" si="203"/>
        <v>#N/A</v>
      </c>
      <c r="CU244" s="57" t="e">
        <f>CU3</f>
        <v>#N/A</v>
      </c>
      <c r="CW244" s="57"/>
      <c r="CX244" s="57" t="e">
        <f t="shared" si="204"/>
        <v>#N/A</v>
      </c>
      <c r="CY244" s="57" t="e">
        <f>CY3</f>
        <v>#N/A</v>
      </c>
      <c r="DA244" s="57"/>
      <c r="DB244" s="57" t="e">
        <f t="shared" si="205"/>
        <v>#N/A</v>
      </c>
      <c r="DC244" s="57" t="e">
        <f>DC3</f>
        <v>#N/A</v>
      </c>
      <c r="DE244" s="57"/>
      <c r="DF244" s="57" t="e">
        <f t="shared" si="206"/>
        <v>#N/A</v>
      </c>
      <c r="DG244" s="57" t="e">
        <f>DG3</f>
        <v>#N/A</v>
      </c>
    </row>
    <row r="245" spans="85:111">
      <c r="CG245" s="55"/>
      <c r="CH245" s="55" t="e">
        <f t="shared" si="200"/>
        <v>#N/A</v>
      </c>
      <c r="CI245" s="55" t="e">
        <f>CI3</f>
        <v>#N/A</v>
      </c>
      <c r="CK245" s="55"/>
      <c r="CL245" s="55" t="e">
        <f t="shared" si="201"/>
        <v>#N/A</v>
      </c>
      <c r="CM245" s="55" t="e">
        <f>CM3</f>
        <v>#N/A</v>
      </c>
      <c r="CO245" s="57"/>
      <c r="CP245" s="57" t="e">
        <f t="shared" si="202"/>
        <v>#N/A</v>
      </c>
      <c r="CQ245" s="57" t="e">
        <f>CQ3</f>
        <v>#N/A</v>
      </c>
      <c r="CS245" s="57"/>
      <c r="CT245" s="57" t="e">
        <f t="shared" si="203"/>
        <v>#N/A</v>
      </c>
      <c r="CU245" s="57" t="e">
        <f>CU3</f>
        <v>#N/A</v>
      </c>
      <c r="CW245" s="57"/>
      <c r="CX245" s="57" t="e">
        <f t="shared" si="204"/>
        <v>#N/A</v>
      </c>
      <c r="CY245" s="57" t="e">
        <f>CY3</f>
        <v>#N/A</v>
      </c>
      <c r="DA245" s="57"/>
      <c r="DB245" s="57" t="e">
        <f t="shared" si="205"/>
        <v>#N/A</v>
      </c>
      <c r="DC245" s="57" t="e">
        <f>DC3</f>
        <v>#N/A</v>
      </c>
      <c r="DE245" s="57"/>
      <c r="DF245" s="57" t="e">
        <f t="shared" si="206"/>
        <v>#N/A</v>
      </c>
      <c r="DG245" s="57" t="e">
        <f>DG3</f>
        <v>#N/A</v>
      </c>
    </row>
    <row r="246" spans="85:111">
      <c r="CG246" s="55"/>
      <c r="CH246" s="55" t="e">
        <f t="shared" si="200"/>
        <v>#N/A</v>
      </c>
      <c r="CI246" s="55" t="e">
        <f>CI3</f>
        <v>#N/A</v>
      </c>
      <c r="CK246" s="55"/>
      <c r="CL246" s="55" t="e">
        <f t="shared" si="201"/>
        <v>#N/A</v>
      </c>
      <c r="CM246" s="55" t="e">
        <f>CM3</f>
        <v>#N/A</v>
      </c>
      <c r="CO246" s="57"/>
      <c r="CP246" s="57" t="e">
        <f t="shared" si="202"/>
        <v>#N/A</v>
      </c>
      <c r="CQ246" s="57" t="e">
        <f>CQ3</f>
        <v>#N/A</v>
      </c>
      <c r="CS246" s="57"/>
      <c r="CT246" s="57" t="e">
        <f t="shared" si="203"/>
        <v>#N/A</v>
      </c>
      <c r="CU246" s="57" t="e">
        <f>CU3</f>
        <v>#N/A</v>
      </c>
      <c r="CW246" s="57"/>
      <c r="CX246" s="57" t="e">
        <f t="shared" si="204"/>
        <v>#N/A</v>
      </c>
      <c r="CY246" s="57" t="e">
        <f>CY3</f>
        <v>#N/A</v>
      </c>
      <c r="DA246" s="57"/>
      <c r="DB246" s="57" t="e">
        <f t="shared" si="205"/>
        <v>#N/A</v>
      </c>
      <c r="DC246" s="57" t="e">
        <f>DC3</f>
        <v>#N/A</v>
      </c>
      <c r="DE246" s="57"/>
      <c r="DF246" s="57" t="e">
        <f t="shared" si="206"/>
        <v>#N/A</v>
      </c>
      <c r="DG246" s="57" t="e">
        <f>DG3</f>
        <v>#N/A</v>
      </c>
    </row>
    <row r="247" spans="85:111">
      <c r="CG247" s="55"/>
      <c r="CH247" s="55" t="e">
        <f t="shared" si="200"/>
        <v>#N/A</v>
      </c>
      <c r="CI247" s="55" t="e">
        <f>CI3</f>
        <v>#N/A</v>
      </c>
      <c r="CK247" s="55"/>
      <c r="CL247" s="55" t="e">
        <f t="shared" si="201"/>
        <v>#N/A</v>
      </c>
      <c r="CM247" s="55" t="e">
        <f>CM3</f>
        <v>#N/A</v>
      </c>
      <c r="CO247" s="57"/>
      <c r="CP247" s="57" t="e">
        <f t="shared" si="202"/>
        <v>#N/A</v>
      </c>
      <c r="CQ247" s="57" t="e">
        <f>CQ3</f>
        <v>#N/A</v>
      </c>
      <c r="CS247" s="57"/>
      <c r="CT247" s="57" t="e">
        <f t="shared" si="203"/>
        <v>#N/A</v>
      </c>
      <c r="CU247" s="57" t="e">
        <f>CU3</f>
        <v>#N/A</v>
      </c>
      <c r="CW247" s="57"/>
      <c r="CX247" s="57" t="e">
        <f t="shared" si="204"/>
        <v>#N/A</v>
      </c>
      <c r="CY247" s="57" t="e">
        <f>CY3</f>
        <v>#N/A</v>
      </c>
      <c r="DA247" s="57"/>
      <c r="DB247" s="57" t="e">
        <f t="shared" si="205"/>
        <v>#N/A</v>
      </c>
      <c r="DC247" s="57" t="e">
        <f>DC3</f>
        <v>#N/A</v>
      </c>
      <c r="DE247" s="57"/>
      <c r="DF247" s="57" t="e">
        <f t="shared" si="206"/>
        <v>#N/A</v>
      </c>
      <c r="DG247" s="57" t="e">
        <f>DG3</f>
        <v>#N/A</v>
      </c>
    </row>
    <row r="248" spans="85:111">
      <c r="CG248" s="55"/>
      <c r="CH248" s="55" t="e">
        <f t="shared" si="200"/>
        <v>#N/A</v>
      </c>
      <c r="CI248" s="55" t="e">
        <f>CI3</f>
        <v>#N/A</v>
      </c>
      <c r="CK248" s="55"/>
      <c r="CL248" s="55" t="e">
        <f t="shared" si="201"/>
        <v>#N/A</v>
      </c>
      <c r="CM248" s="55" t="e">
        <f>CM3</f>
        <v>#N/A</v>
      </c>
      <c r="CO248" s="57"/>
      <c r="CP248" s="57" t="e">
        <f t="shared" si="202"/>
        <v>#N/A</v>
      </c>
      <c r="CQ248" s="57" t="e">
        <f>CQ3</f>
        <v>#N/A</v>
      </c>
      <c r="CS248" s="57"/>
      <c r="CT248" s="57" t="e">
        <f t="shared" si="203"/>
        <v>#N/A</v>
      </c>
      <c r="CU248" s="57" t="e">
        <f>CU3</f>
        <v>#N/A</v>
      </c>
      <c r="CW248" s="57"/>
      <c r="CX248" s="57" t="e">
        <f t="shared" si="204"/>
        <v>#N/A</v>
      </c>
      <c r="CY248" s="57" t="e">
        <f>CY3</f>
        <v>#N/A</v>
      </c>
      <c r="DA248" s="57"/>
      <c r="DB248" s="57" t="e">
        <f t="shared" si="205"/>
        <v>#N/A</v>
      </c>
      <c r="DC248" s="57" t="e">
        <f>DC3</f>
        <v>#N/A</v>
      </c>
      <c r="DE248" s="57"/>
      <c r="DF248" s="57" t="e">
        <f t="shared" si="206"/>
        <v>#N/A</v>
      </c>
      <c r="DG248" s="57" t="e">
        <f>DG3</f>
        <v>#N/A</v>
      </c>
    </row>
    <row r="249" spans="85:111">
      <c r="CG249" s="55"/>
      <c r="CH249" s="55" t="e">
        <f t="shared" si="200"/>
        <v>#N/A</v>
      </c>
      <c r="CI249" s="55" t="e">
        <f>CI3</f>
        <v>#N/A</v>
      </c>
      <c r="CK249" s="55"/>
      <c r="CL249" s="55" t="e">
        <f t="shared" si="201"/>
        <v>#N/A</v>
      </c>
      <c r="CM249" s="55" t="e">
        <f>CM3</f>
        <v>#N/A</v>
      </c>
      <c r="CO249" s="57"/>
      <c r="CP249" s="57" t="e">
        <f t="shared" si="202"/>
        <v>#N/A</v>
      </c>
      <c r="CQ249" s="57" t="e">
        <f>CQ3</f>
        <v>#N/A</v>
      </c>
      <c r="CS249" s="57"/>
      <c r="CT249" s="57" t="e">
        <f t="shared" si="203"/>
        <v>#N/A</v>
      </c>
      <c r="CU249" s="57" t="e">
        <f>CU3</f>
        <v>#N/A</v>
      </c>
      <c r="CW249" s="57"/>
      <c r="CX249" s="57" t="e">
        <f t="shared" si="204"/>
        <v>#N/A</v>
      </c>
      <c r="CY249" s="57" t="e">
        <f>CY3</f>
        <v>#N/A</v>
      </c>
      <c r="DA249" s="57"/>
      <c r="DB249" s="57" t="e">
        <f t="shared" si="205"/>
        <v>#N/A</v>
      </c>
      <c r="DC249" s="57" t="e">
        <f>DC3</f>
        <v>#N/A</v>
      </c>
      <c r="DE249" s="57"/>
      <c r="DF249" s="57" t="e">
        <f t="shared" si="206"/>
        <v>#N/A</v>
      </c>
      <c r="DG249" s="57" t="e">
        <f>DG3</f>
        <v>#N/A</v>
      </c>
    </row>
    <row r="250" spans="85:111">
      <c r="CG250" s="55"/>
      <c r="CH250" s="55" t="e">
        <f t="shared" si="200"/>
        <v>#N/A</v>
      </c>
      <c r="CI250" s="55" t="e">
        <f>CI3</f>
        <v>#N/A</v>
      </c>
      <c r="CK250" s="55"/>
      <c r="CL250" s="55" t="e">
        <f t="shared" si="201"/>
        <v>#N/A</v>
      </c>
      <c r="CM250" s="55" t="e">
        <f>CM3</f>
        <v>#N/A</v>
      </c>
      <c r="CO250" s="57"/>
      <c r="CP250" s="57" t="e">
        <f t="shared" si="202"/>
        <v>#N/A</v>
      </c>
      <c r="CQ250" s="57" t="e">
        <f>CQ3</f>
        <v>#N/A</v>
      </c>
      <c r="CS250" s="57"/>
      <c r="CT250" s="57" t="e">
        <f t="shared" si="203"/>
        <v>#N/A</v>
      </c>
      <c r="CU250" s="57" t="e">
        <f>CU3</f>
        <v>#N/A</v>
      </c>
      <c r="CW250" s="57"/>
      <c r="CX250" s="57" t="e">
        <f t="shared" si="204"/>
        <v>#N/A</v>
      </c>
      <c r="CY250" s="57" t="e">
        <f>CY3</f>
        <v>#N/A</v>
      </c>
      <c r="DA250" s="57"/>
      <c r="DB250" s="57" t="e">
        <f t="shared" si="205"/>
        <v>#N/A</v>
      </c>
      <c r="DC250" s="57" t="e">
        <f>DC3</f>
        <v>#N/A</v>
      </c>
      <c r="DE250" s="57"/>
      <c r="DF250" s="57" t="e">
        <f t="shared" si="206"/>
        <v>#N/A</v>
      </c>
      <c r="DG250" s="57" t="e">
        <f>DG3</f>
        <v>#N/A</v>
      </c>
    </row>
    <row r="251" spans="85:111">
      <c r="CG251" s="55"/>
      <c r="CH251" s="55" t="e">
        <f t="shared" si="200"/>
        <v>#N/A</v>
      </c>
      <c r="CI251" s="55" t="e">
        <f>CI3</f>
        <v>#N/A</v>
      </c>
      <c r="CK251" s="55"/>
      <c r="CL251" s="55" t="e">
        <f t="shared" si="201"/>
        <v>#N/A</v>
      </c>
      <c r="CM251" s="55" t="e">
        <f>CM3</f>
        <v>#N/A</v>
      </c>
      <c r="CO251" s="57"/>
      <c r="CP251" s="57" t="e">
        <f t="shared" si="202"/>
        <v>#N/A</v>
      </c>
      <c r="CQ251" s="57" t="e">
        <f>CQ3</f>
        <v>#N/A</v>
      </c>
      <c r="CS251" s="57"/>
      <c r="CT251" s="57" t="e">
        <f t="shared" si="203"/>
        <v>#N/A</v>
      </c>
      <c r="CU251" s="57" t="e">
        <f>CU3</f>
        <v>#N/A</v>
      </c>
      <c r="CW251" s="57"/>
      <c r="CX251" s="57" t="e">
        <f t="shared" si="204"/>
        <v>#N/A</v>
      </c>
      <c r="CY251" s="57" t="e">
        <f>CY3</f>
        <v>#N/A</v>
      </c>
      <c r="DA251" s="57"/>
      <c r="DB251" s="57" t="e">
        <f t="shared" si="205"/>
        <v>#N/A</v>
      </c>
      <c r="DC251" s="57" t="e">
        <f>DC3</f>
        <v>#N/A</v>
      </c>
      <c r="DE251" s="57"/>
      <c r="DF251" s="57" t="e">
        <f t="shared" si="206"/>
        <v>#N/A</v>
      </c>
      <c r="DG251" s="57" t="e">
        <f>DG3</f>
        <v>#N/A</v>
      </c>
    </row>
    <row r="252" spans="85:111">
      <c r="CG252" s="55"/>
      <c r="CH252" s="55" t="e">
        <f t="shared" si="200"/>
        <v>#N/A</v>
      </c>
      <c r="CI252" s="55" t="e">
        <f>CI3</f>
        <v>#N/A</v>
      </c>
      <c r="CK252" s="55"/>
      <c r="CL252" s="55" t="e">
        <f t="shared" si="201"/>
        <v>#N/A</v>
      </c>
      <c r="CM252" s="55" t="e">
        <f>CM3</f>
        <v>#N/A</v>
      </c>
      <c r="CO252" s="57"/>
      <c r="CP252" s="57" t="e">
        <f t="shared" si="202"/>
        <v>#N/A</v>
      </c>
      <c r="CQ252" s="57" t="e">
        <f>CQ3</f>
        <v>#N/A</v>
      </c>
      <c r="CS252" s="57"/>
      <c r="CT252" s="57" t="e">
        <f t="shared" si="203"/>
        <v>#N/A</v>
      </c>
      <c r="CU252" s="57" t="e">
        <f>CU3</f>
        <v>#N/A</v>
      </c>
      <c r="CW252" s="57"/>
      <c r="CX252" s="57" t="e">
        <f t="shared" si="204"/>
        <v>#N/A</v>
      </c>
      <c r="CY252" s="57" t="e">
        <f>CY3</f>
        <v>#N/A</v>
      </c>
      <c r="DA252" s="57"/>
      <c r="DB252" s="57" t="e">
        <f t="shared" si="205"/>
        <v>#N/A</v>
      </c>
      <c r="DC252" s="57" t="e">
        <f>DC3</f>
        <v>#N/A</v>
      </c>
      <c r="DE252" s="57"/>
      <c r="DF252" s="57" t="e">
        <f t="shared" si="206"/>
        <v>#N/A</v>
      </c>
      <c r="DG252" s="57" t="e">
        <f>DG3</f>
        <v>#N/A</v>
      </c>
    </row>
    <row r="253" spans="85:111">
      <c r="CG253" s="55"/>
      <c r="CH253" s="55" t="e">
        <f t="shared" si="200"/>
        <v>#N/A</v>
      </c>
      <c r="CI253" s="55" t="e">
        <f>CI3</f>
        <v>#N/A</v>
      </c>
      <c r="CK253" s="55"/>
      <c r="CL253" s="55" t="e">
        <f t="shared" si="201"/>
        <v>#N/A</v>
      </c>
      <c r="CM253" s="55" t="e">
        <f>CM3</f>
        <v>#N/A</v>
      </c>
      <c r="CO253" s="57"/>
      <c r="CP253" s="57" t="e">
        <f t="shared" si="202"/>
        <v>#N/A</v>
      </c>
      <c r="CQ253" s="57" t="e">
        <f>CQ3</f>
        <v>#N/A</v>
      </c>
      <c r="CS253" s="57"/>
      <c r="CT253" s="57" t="e">
        <f t="shared" si="203"/>
        <v>#N/A</v>
      </c>
      <c r="CU253" s="57" t="e">
        <f>CU3</f>
        <v>#N/A</v>
      </c>
      <c r="CW253" s="57"/>
      <c r="CX253" s="57" t="e">
        <f t="shared" si="204"/>
        <v>#N/A</v>
      </c>
      <c r="CY253" s="57" t="e">
        <f>CY3</f>
        <v>#N/A</v>
      </c>
      <c r="DA253" s="57"/>
      <c r="DB253" s="57" t="e">
        <f t="shared" si="205"/>
        <v>#N/A</v>
      </c>
      <c r="DC253" s="57" t="e">
        <f>DC3</f>
        <v>#N/A</v>
      </c>
      <c r="DE253" s="57"/>
      <c r="DF253" s="57" t="e">
        <f t="shared" si="206"/>
        <v>#N/A</v>
      </c>
      <c r="DG253" s="57" t="e">
        <f>DG3</f>
        <v>#N/A</v>
      </c>
    </row>
    <row r="254" spans="85:111">
      <c r="CK254" s="55"/>
      <c r="CL254" s="55" t="e">
        <f t="shared" si="201"/>
        <v>#N/A</v>
      </c>
      <c r="CM254" s="55" t="e">
        <f>CM3</f>
        <v>#N/A</v>
      </c>
      <c r="CO254" s="57"/>
      <c r="CP254" s="57" t="e">
        <f t="shared" si="202"/>
        <v>#N/A</v>
      </c>
      <c r="CQ254" s="57" t="e">
        <f>CQ3</f>
        <v>#N/A</v>
      </c>
      <c r="CS254" s="57"/>
      <c r="CT254" s="57" t="e">
        <f t="shared" si="203"/>
        <v>#N/A</v>
      </c>
      <c r="CU254" s="57" t="e">
        <f>CU3</f>
        <v>#N/A</v>
      </c>
      <c r="CW254" s="57"/>
      <c r="CX254" s="57" t="e">
        <f t="shared" si="204"/>
        <v>#N/A</v>
      </c>
      <c r="CY254" s="57" t="e">
        <f>CY3</f>
        <v>#N/A</v>
      </c>
      <c r="DA254" s="57"/>
      <c r="DB254" s="57" t="e">
        <f t="shared" si="205"/>
        <v>#N/A</v>
      </c>
      <c r="DC254" s="57" t="e">
        <f>DC3</f>
        <v>#N/A</v>
      </c>
      <c r="DE254" s="57"/>
      <c r="DF254" s="57" t="e">
        <f t="shared" si="206"/>
        <v>#N/A</v>
      </c>
      <c r="DG254" s="57" t="e">
        <f>DG3</f>
        <v>#N/A</v>
      </c>
    </row>
    <row r="255" spans="85:111">
      <c r="CK255" s="55"/>
      <c r="CL255" s="55" t="e">
        <f t="shared" si="201"/>
        <v>#N/A</v>
      </c>
      <c r="CM255" s="55" t="e">
        <f>CM3</f>
        <v>#N/A</v>
      </c>
      <c r="CO255" s="57"/>
      <c r="CP255" s="57" t="e">
        <f t="shared" si="202"/>
        <v>#N/A</v>
      </c>
      <c r="CQ255" s="57" t="e">
        <f>CQ3</f>
        <v>#N/A</v>
      </c>
      <c r="CS255" s="57"/>
      <c r="CT255" s="57" t="e">
        <f t="shared" si="203"/>
        <v>#N/A</v>
      </c>
      <c r="CU255" s="57" t="e">
        <f>CU3</f>
        <v>#N/A</v>
      </c>
      <c r="CW255" s="57"/>
      <c r="CX255" s="57" t="e">
        <f t="shared" si="204"/>
        <v>#N/A</v>
      </c>
      <c r="CY255" s="57" t="e">
        <f>CY3</f>
        <v>#N/A</v>
      </c>
      <c r="DA255" s="57"/>
      <c r="DB255" s="57" t="e">
        <f t="shared" si="205"/>
        <v>#N/A</v>
      </c>
      <c r="DC255" s="57" t="e">
        <f>DC3</f>
        <v>#N/A</v>
      </c>
      <c r="DE255" s="57"/>
      <c r="DF255" s="57" t="e">
        <f t="shared" si="206"/>
        <v>#N/A</v>
      </c>
      <c r="DG255" s="57" t="e">
        <f>DG3</f>
        <v>#N/A</v>
      </c>
    </row>
    <row r="256" spans="85:111">
      <c r="CK256" s="55"/>
      <c r="CL256" s="55" t="e">
        <f t="shared" si="201"/>
        <v>#N/A</v>
      </c>
      <c r="CM256" s="55" t="e">
        <f>CM3</f>
        <v>#N/A</v>
      </c>
      <c r="CO256" s="57"/>
      <c r="CP256" s="57" t="e">
        <f t="shared" si="202"/>
        <v>#N/A</v>
      </c>
      <c r="CQ256" s="57" t="e">
        <f>CQ3</f>
        <v>#N/A</v>
      </c>
      <c r="CS256" s="57"/>
      <c r="CT256" s="57" t="e">
        <f t="shared" si="203"/>
        <v>#N/A</v>
      </c>
      <c r="CU256" s="57" t="e">
        <f>CU3</f>
        <v>#N/A</v>
      </c>
      <c r="CW256" s="57"/>
      <c r="CX256" s="57" t="e">
        <f t="shared" si="204"/>
        <v>#N/A</v>
      </c>
      <c r="CY256" s="57" t="e">
        <f>CY3</f>
        <v>#N/A</v>
      </c>
      <c r="DA256" s="57"/>
      <c r="DB256" s="57" t="e">
        <f t="shared" si="205"/>
        <v>#N/A</v>
      </c>
      <c r="DC256" s="57" t="e">
        <f>DC3</f>
        <v>#N/A</v>
      </c>
      <c r="DE256" s="57"/>
      <c r="DF256" s="57" t="e">
        <f t="shared" si="206"/>
        <v>#N/A</v>
      </c>
      <c r="DG256" s="57" t="e">
        <f>DG3</f>
        <v>#N/A</v>
      </c>
    </row>
    <row r="257" spans="89:111">
      <c r="CK257" s="55"/>
      <c r="CL257" s="55" t="e">
        <f t="shared" si="201"/>
        <v>#N/A</v>
      </c>
      <c r="CM257" s="55" t="e">
        <f>CM3</f>
        <v>#N/A</v>
      </c>
      <c r="CO257" s="57"/>
      <c r="CP257" s="57" t="e">
        <f t="shared" si="202"/>
        <v>#N/A</v>
      </c>
      <c r="CQ257" s="57" t="e">
        <f>CQ3</f>
        <v>#N/A</v>
      </c>
      <c r="CS257" s="57"/>
      <c r="CT257" s="57" t="e">
        <f t="shared" si="203"/>
        <v>#N/A</v>
      </c>
      <c r="CU257" s="57" t="e">
        <f>CU3</f>
        <v>#N/A</v>
      </c>
      <c r="CW257" s="57"/>
      <c r="CX257" s="57" t="e">
        <f t="shared" si="204"/>
        <v>#N/A</v>
      </c>
      <c r="CY257" s="57" t="e">
        <f>CY3</f>
        <v>#N/A</v>
      </c>
      <c r="DA257" s="57"/>
      <c r="DB257" s="57" t="e">
        <f t="shared" si="205"/>
        <v>#N/A</v>
      </c>
      <c r="DC257" s="57" t="e">
        <f>DC3</f>
        <v>#N/A</v>
      </c>
      <c r="DE257" s="57"/>
      <c r="DF257" s="57" t="e">
        <f t="shared" si="206"/>
        <v>#N/A</v>
      </c>
      <c r="DG257" s="57" t="e">
        <f>DG3</f>
        <v>#N/A</v>
      </c>
    </row>
    <row r="258" spans="89:111">
      <c r="CK258" s="55"/>
      <c r="CL258" s="55" t="e">
        <f t="shared" si="201"/>
        <v>#N/A</v>
      </c>
      <c r="CM258" s="55" t="e">
        <f>CM3</f>
        <v>#N/A</v>
      </c>
      <c r="CO258" s="57"/>
      <c r="CP258" s="57" t="e">
        <f t="shared" si="202"/>
        <v>#N/A</v>
      </c>
      <c r="CQ258" s="57" t="e">
        <f>CQ3</f>
        <v>#N/A</v>
      </c>
      <c r="CS258" s="57"/>
      <c r="CT258" s="57" t="e">
        <f t="shared" si="203"/>
        <v>#N/A</v>
      </c>
      <c r="CU258" s="57" t="e">
        <f>CU3</f>
        <v>#N/A</v>
      </c>
      <c r="CW258" s="57"/>
      <c r="CX258" s="57" t="e">
        <f t="shared" si="204"/>
        <v>#N/A</v>
      </c>
      <c r="CY258" s="57" t="e">
        <f>CY3</f>
        <v>#N/A</v>
      </c>
      <c r="DA258" s="57"/>
      <c r="DB258" s="57" t="e">
        <f t="shared" si="205"/>
        <v>#N/A</v>
      </c>
      <c r="DC258" s="57" t="e">
        <f>DC3</f>
        <v>#N/A</v>
      </c>
      <c r="DE258" s="57"/>
      <c r="DF258" s="57" t="e">
        <f t="shared" si="206"/>
        <v>#N/A</v>
      </c>
      <c r="DG258" s="57" t="e">
        <f>DG3</f>
        <v>#N/A</v>
      </c>
    </row>
    <row r="259" spans="89:111">
      <c r="CK259" s="55"/>
      <c r="CL259" s="55" t="e">
        <f t="shared" si="201"/>
        <v>#N/A</v>
      </c>
      <c r="CM259" s="55" t="e">
        <f>CM3</f>
        <v>#N/A</v>
      </c>
      <c r="CO259" s="57"/>
      <c r="CP259" s="57" t="e">
        <f t="shared" si="202"/>
        <v>#N/A</v>
      </c>
      <c r="CQ259" s="57" t="e">
        <f>CQ3</f>
        <v>#N/A</v>
      </c>
      <c r="CS259" s="57"/>
      <c r="CT259" s="57" t="e">
        <f t="shared" si="203"/>
        <v>#N/A</v>
      </c>
      <c r="CU259" s="57" t="e">
        <f>CU3</f>
        <v>#N/A</v>
      </c>
      <c r="CW259" s="57"/>
      <c r="CX259" s="57" t="e">
        <f t="shared" si="204"/>
        <v>#N/A</v>
      </c>
      <c r="CY259" s="57" t="e">
        <f>CY3</f>
        <v>#N/A</v>
      </c>
      <c r="DA259" s="57"/>
      <c r="DB259" s="57" t="e">
        <f t="shared" si="205"/>
        <v>#N/A</v>
      </c>
      <c r="DC259" s="57" t="e">
        <f>DC3</f>
        <v>#N/A</v>
      </c>
      <c r="DE259" s="57"/>
      <c r="DF259" s="57" t="e">
        <f t="shared" si="206"/>
        <v>#N/A</v>
      </c>
      <c r="DG259" s="57" t="e">
        <f>DG3</f>
        <v>#N/A</v>
      </c>
    </row>
    <row r="260" spans="89:111">
      <c r="CK260" s="55"/>
      <c r="CL260" s="55" t="e">
        <f t="shared" ref="CL260:CL323" si="207">CL259+($CK$6-$CK$4)/1000</f>
        <v>#N/A</v>
      </c>
      <c r="CM260" s="55" t="e">
        <f>CM3</f>
        <v>#N/A</v>
      </c>
      <c r="CO260" s="57"/>
      <c r="CP260" s="57" t="e">
        <f t="shared" ref="CP260:CP323" si="208">CP259+($CO$6-$CO$4)/500</f>
        <v>#N/A</v>
      </c>
      <c r="CQ260" s="57" t="e">
        <f>CQ3</f>
        <v>#N/A</v>
      </c>
      <c r="CS260" s="57"/>
      <c r="CT260" s="57" t="e">
        <f t="shared" ref="CT260:CT323" si="209">CT259+($CS$6-$CS$4)/500</f>
        <v>#N/A</v>
      </c>
      <c r="CU260" s="57" t="e">
        <f>CU3</f>
        <v>#N/A</v>
      </c>
      <c r="CW260" s="57"/>
      <c r="CX260" s="57" t="e">
        <f t="shared" ref="CX260:CX323" si="210">CX259+($CW$6-$CW$4)/500</f>
        <v>#N/A</v>
      </c>
      <c r="CY260" s="57" t="e">
        <f>CY3</f>
        <v>#N/A</v>
      </c>
      <c r="DA260" s="57"/>
      <c r="DB260" s="57" t="e">
        <f t="shared" ref="DB260:DB323" si="211">DB259+($DA$6-$DA$4)/500</f>
        <v>#N/A</v>
      </c>
      <c r="DC260" s="57" t="e">
        <f>DC3</f>
        <v>#N/A</v>
      </c>
      <c r="DE260" s="57"/>
      <c r="DF260" s="57" t="e">
        <f t="shared" ref="DF260:DF323" si="212">DF259+($DE$6-$DE$4)/500</f>
        <v>#N/A</v>
      </c>
      <c r="DG260" s="57" t="e">
        <f>DG3</f>
        <v>#N/A</v>
      </c>
    </row>
    <row r="261" spans="89:111">
      <c r="CK261" s="55"/>
      <c r="CL261" s="55" t="e">
        <f t="shared" si="207"/>
        <v>#N/A</v>
      </c>
      <c r="CM261" s="55" t="e">
        <f>CM3</f>
        <v>#N/A</v>
      </c>
      <c r="CO261" s="57"/>
      <c r="CP261" s="57" t="e">
        <f t="shared" si="208"/>
        <v>#N/A</v>
      </c>
      <c r="CQ261" s="57" t="e">
        <f>CQ3</f>
        <v>#N/A</v>
      </c>
      <c r="CS261" s="57"/>
      <c r="CT261" s="57" t="e">
        <f t="shared" si="209"/>
        <v>#N/A</v>
      </c>
      <c r="CU261" s="57" t="e">
        <f>CU3</f>
        <v>#N/A</v>
      </c>
      <c r="CW261" s="57"/>
      <c r="CX261" s="57" t="e">
        <f t="shared" si="210"/>
        <v>#N/A</v>
      </c>
      <c r="CY261" s="57" t="e">
        <f>CY3</f>
        <v>#N/A</v>
      </c>
      <c r="DA261" s="57"/>
      <c r="DB261" s="57" t="e">
        <f t="shared" si="211"/>
        <v>#N/A</v>
      </c>
      <c r="DC261" s="57" t="e">
        <f>DC3</f>
        <v>#N/A</v>
      </c>
      <c r="DE261" s="57"/>
      <c r="DF261" s="57" t="e">
        <f t="shared" si="212"/>
        <v>#N/A</v>
      </c>
      <c r="DG261" s="57" t="e">
        <f>DG3</f>
        <v>#N/A</v>
      </c>
    </row>
    <row r="262" spans="89:111">
      <c r="CK262" s="55"/>
      <c r="CL262" s="55" t="e">
        <f t="shared" si="207"/>
        <v>#N/A</v>
      </c>
      <c r="CM262" s="55" t="e">
        <f>CM3</f>
        <v>#N/A</v>
      </c>
      <c r="CO262" s="57"/>
      <c r="CP262" s="57" t="e">
        <f t="shared" si="208"/>
        <v>#N/A</v>
      </c>
      <c r="CQ262" s="57" t="e">
        <f>CQ3</f>
        <v>#N/A</v>
      </c>
      <c r="CS262" s="57"/>
      <c r="CT262" s="57" t="e">
        <f t="shared" si="209"/>
        <v>#N/A</v>
      </c>
      <c r="CU262" s="57" t="e">
        <f>CU3</f>
        <v>#N/A</v>
      </c>
      <c r="CW262" s="57"/>
      <c r="CX262" s="57" t="e">
        <f t="shared" si="210"/>
        <v>#N/A</v>
      </c>
      <c r="CY262" s="57" t="e">
        <f>CY3</f>
        <v>#N/A</v>
      </c>
      <c r="DA262" s="57"/>
      <c r="DB262" s="57" t="e">
        <f t="shared" si="211"/>
        <v>#N/A</v>
      </c>
      <c r="DC262" s="57" t="e">
        <f>DC3</f>
        <v>#N/A</v>
      </c>
      <c r="DE262" s="57"/>
      <c r="DF262" s="57" t="e">
        <f t="shared" si="212"/>
        <v>#N/A</v>
      </c>
      <c r="DG262" s="57" t="e">
        <f>DG3</f>
        <v>#N/A</v>
      </c>
    </row>
    <row r="263" spans="89:111">
      <c r="CK263" s="55"/>
      <c r="CL263" s="55" t="e">
        <f t="shared" si="207"/>
        <v>#N/A</v>
      </c>
      <c r="CM263" s="55" t="e">
        <f>CM3</f>
        <v>#N/A</v>
      </c>
      <c r="CO263" s="57"/>
      <c r="CP263" s="57" t="e">
        <f t="shared" si="208"/>
        <v>#N/A</v>
      </c>
      <c r="CQ263" s="57" t="e">
        <f>CQ3</f>
        <v>#N/A</v>
      </c>
      <c r="CS263" s="57"/>
      <c r="CT263" s="57" t="e">
        <f t="shared" si="209"/>
        <v>#N/A</v>
      </c>
      <c r="CU263" s="57" t="e">
        <f>CU3</f>
        <v>#N/A</v>
      </c>
      <c r="CW263" s="57"/>
      <c r="CX263" s="57" t="e">
        <f t="shared" si="210"/>
        <v>#N/A</v>
      </c>
      <c r="CY263" s="57" t="e">
        <f>CY3</f>
        <v>#N/A</v>
      </c>
      <c r="DA263" s="57"/>
      <c r="DB263" s="57" t="e">
        <f t="shared" si="211"/>
        <v>#N/A</v>
      </c>
      <c r="DC263" s="57" t="e">
        <f>DC3</f>
        <v>#N/A</v>
      </c>
      <c r="DE263" s="57"/>
      <c r="DF263" s="57" t="e">
        <f t="shared" si="212"/>
        <v>#N/A</v>
      </c>
      <c r="DG263" s="57" t="e">
        <f>DG3</f>
        <v>#N/A</v>
      </c>
    </row>
    <row r="264" spans="89:111">
      <c r="CK264" s="55"/>
      <c r="CL264" s="55" t="e">
        <f t="shared" si="207"/>
        <v>#N/A</v>
      </c>
      <c r="CM264" s="55" t="e">
        <f>CM3</f>
        <v>#N/A</v>
      </c>
      <c r="CO264" s="57"/>
      <c r="CP264" s="57" t="e">
        <f t="shared" si="208"/>
        <v>#N/A</v>
      </c>
      <c r="CQ264" s="57" t="e">
        <f>CQ3</f>
        <v>#N/A</v>
      </c>
      <c r="CS264" s="57"/>
      <c r="CT264" s="57" t="e">
        <f t="shared" si="209"/>
        <v>#N/A</v>
      </c>
      <c r="CU264" s="57" t="e">
        <f>CU3</f>
        <v>#N/A</v>
      </c>
      <c r="CW264" s="57"/>
      <c r="CX264" s="57" t="e">
        <f t="shared" si="210"/>
        <v>#N/A</v>
      </c>
      <c r="CY264" s="57" t="e">
        <f>CY3</f>
        <v>#N/A</v>
      </c>
      <c r="DA264" s="57"/>
      <c r="DB264" s="57" t="e">
        <f t="shared" si="211"/>
        <v>#N/A</v>
      </c>
      <c r="DC264" s="57" t="e">
        <f>DC3</f>
        <v>#N/A</v>
      </c>
      <c r="DE264" s="57"/>
      <c r="DF264" s="57" t="e">
        <f t="shared" si="212"/>
        <v>#N/A</v>
      </c>
      <c r="DG264" s="57" t="e">
        <f>DG3</f>
        <v>#N/A</v>
      </c>
    </row>
    <row r="265" spans="89:111">
      <c r="CK265" s="55"/>
      <c r="CL265" s="55" t="e">
        <f t="shared" si="207"/>
        <v>#N/A</v>
      </c>
      <c r="CM265" s="55" t="e">
        <f>CM3</f>
        <v>#N/A</v>
      </c>
      <c r="CO265" s="57"/>
      <c r="CP265" s="57" t="e">
        <f t="shared" si="208"/>
        <v>#N/A</v>
      </c>
      <c r="CQ265" s="57" t="e">
        <f>CQ3</f>
        <v>#N/A</v>
      </c>
      <c r="CS265" s="57"/>
      <c r="CT265" s="57" t="e">
        <f t="shared" si="209"/>
        <v>#N/A</v>
      </c>
      <c r="CU265" s="57" t="e">
        <f>CU3</f>
        <v>#N/A</v>
      </c>
      <c r="CW265" s="57"/>
      <c r="CX265" s="57" t="e">
        <f t="shared" si="210"/>
        <v>#N/A</v>
      </c>
      <c r="CY265" s="57" t="e">
        <f>CY3</f>
        <v>#N/A</v>
      </c>
      <c r="DA265" s="57"/>
      <c r="DB265" s="57" t="e">
        <f t="shared" si="211"/>
        <v>#N/A</v>
      </c>
      <c r="DC265" s="57" t="e">
        <f>DC3</f>
        <v>#N/A</v>
      </c>
      <c r="DE265" s="57"/>
      <c r="DF265" s="57" t="e">
        <f t="shared" si="212"/>
        <v>#N/A</v>
      </c>
      <c r="DG265" s="57" t="e">
        <f>DG3</f>
        <v>#N/A</v>
      </c>
    </row>
    <row r="266" spans="89:111">
      <c r="CK266" s="55"/>
      <c r="CL266" s="55" t="e">
        <f t="shared" si="207"/>
        <v>#N/A</v>
      </c>
      <c r="CM266" s="55" t="e">
        <f>CM3</f>
        <v>#N/A</v>
      </c>
      <c r="CO266" s="57"/>
      <c r="CP266" s="57" t="e">
        <f t="shared" si="208"/>
        <v>#N/A</v>
      </c>
      <c r="CQ266" s="57" t="e">
        <f>CQ3</f>
        <v>#N/A</v>
      </c>
      <c r="CS266" s="57"/>
      <c r="CT266" s="57" t="e">
        <f t="shared" si="209"/>
        <v>#N/A</v>
      </c>
      <c r="CU266" s="57" t="e">
        <f>CU3</f>
        <v>#N/A</v>
      </c>
      <c r="CW266" s="57"/>
      <c r="CX266" s="57" t="e">
        <f t="shared" si="210"/>
        <v>#N/A</v>
      </c>
      <c r="CY266" s="57" t="e">
        <f>CY3</f>
        <v>#N/A</v>
      </c>
      <c r="DA266" s="57"/>
      <c r="DB266" s="57" t="e">
        <f t="shared" si="211"/>
        <v>#N/A</v>
      </c>
      <c r="DC266" s="57" t="e">
        <f>DC3</f>
        <v>#N/A</v>
      </c>
      <c r="DE266" s="57"/>
      <c r="DF266" s="57" t="e">
        <f t="shared" si="212"/>
        <v>#N/A</v>
      </c>
      <c r="DG266" s="57" t="e">
        <f>DG3</f>
        <v>#N/A</v>
      </c>
    </row>
    <row r="267" spans="89:111">
      <c r="CK267" s="55"/>
      <c r="CL267" s="55" t="e">
        <f t="shared" si="207"/>
        <v>#N/A</v>
      </c>
      <c r="CM267" s="55" t="e">
        <f>CM3</f>
        <v>#N/A</v>
      </c>
      <c r="CO267" s="57"/>
      <c r="CP267" s="57" t="e">
        <f t="shared" si="208"/>
        <v>#N/A</v>
      </c>
      <c r="CQ267" s="57" t="e">
        <f>CQ3</f>
        <v>#N/A</v>
      </c>
      <c r="CS267" s="57"/>
      <c r="CT267" s="57" t="e">
        <f t="shared" si="209"/>
        <v>#N/A</v>
      </c>
      <c r="CU267" s="57" t="e">
        <f>CU3</f>
        <v>#N/A</v>
      </c>
      <c r="CW267" s="57"/>
      <c r="CX267" s="57" t="e">
        <f t="shared" si="210"/>
        <v>#N/A</v>
      </c>
      <c r="CY267" s="57" t="e">
        <f>CY3</f>
        <v>#N/A</v>
      </c>
      <c r="DA267" s="57"/>
      <c r="DB267" s="57" t="e">
        <f t="shared" si="211"/>
        <v>#N/A</v>
      </c>
      <c r="DC267" s="57" t="e">
        <f>DC3</f>
        <v>#N/A</v>
      </c>
      <c r="DE267" s="57"/>
      <c r="DF267" s="57" t="e">
        <f t="shared" si="212"/>
        <v>#N/A</v>
      </c>
      <c r="DG267" s="57" t="e">
        <f>DG3</f>
        <v>#N/A</v>
      </c>
    </row>
    <row r="268" spans="89:111">
      <c r="CK268" s="55"/>
      <c r="CL268" s="55" t="e">
        <f t="shared" si="207"/>
        <v>#N/A</v>
      </c>
      <c r="CM268" s="55" t="e">
        <f>CM3</f>
        <v>#N/A</v>
      </c>
      <c r="CO268" s="57"/>
      <c r="CP268" s="57" t="e">
        <f t="shared" si="208"/>
        <v>#N/A</v>
      </c>
      <c r="CQ268" s="57" t="e">
        <f>CQ3</f>
        <v>#N/A</v>
      </c>
      <c r="CS268" s="57"/>
      <c r="CT268" s="57" t="e">
        <f t="shared" si="209"/>
        <v>#N/A</v>
      </c>
      <c r="CU268" s="57" t="e">
        <f>CU3</f>
        <v>#N/A</v>
      </c>
      <c r="CW268" s="57"/>
      <c r="CX268" s="57" t="e">
        <f t="shared" si="210"/>
        <v>#N/A</v>
      </c>
      <c r="CY268" s="57" t="e">
        <f>CY3</f>
        <v>#N/A</v>
      </c>
      <c r="DA268" s="57"/>
      <c r="DB268" s="57" t="e">
        <f t="shared" si="211"/>
        <v>#N/A</v>
      </c>
      <c r="DC268" s="57" t="e">
        <f>DC3</f>
        <v>#N/A</v>
      </c>
      <c r="DE268" s="57"/>
      <c r="DF268" s="57" t="e">
        <f t="shared" si="212"/>
        <v>#N/A</v>
      </c>
      <c r="DG268" s="57" t="e">
        <f>DG3</f>
        <v>#N/A</v>
      </c>
    </row>
    <row r="269" spans="89:111">
      <c r="CK269" s="55"/>
      <c r="CL269" s="55" t="e">
        <f t="shared" si="207"/>
        <v>#N/A</v>
      </c>
      <c r="CM269" s="55" t="e">
        <f>CM3</f>
        <v>#N/A</v>
      </c>
      <c r="CO269" s="57"/>
      <c r="CP269" s="57" t="e">
        <f t="shared" si="208"/>
        <v>#N/A</v>
      </c>
      <c r="CQ269" s="57" t="e">
        <f>CQ3</f>
        <v>#N/A</v>
      </c>
      <c r="CS269" s="57"/>
      <c r="CT269" s="57" t="e">
        <f t="shared" si="209"/>
        <v>#N/A</v>
      </c>
      <c r="CU269" s="57" t="e">
        <f>CU3</f>
        <v>#N/A</v>
      </c>
      <c r="CW269" s="57"/>
      <c r="CX269" s="57" t="e">
        <f t="shared" si="210"/>
        <v>#N/A</v>
      </c>
      <c r="CY269" s="57" t="e">
        <f>CY3</f>
        <v>#N/A</v>
      </c>
      <c r="DA269" s="57"/>
      <c r="DB269" s="57" t="e">
        <f t="shared" si="211"/>
        <v>#N/A</v>
      </c>
      <c r="DC269" s="57" t="e">
        <f>DC3</f>
        <v>#N/A</v>
      </c>
      <c r="DE269" s="57"/>
      <c r="DF269" s="57" t="e">
        <f t="shared" si="212"/>
        <v>#N/A</v>
      </c>
      <c r="DG269" s="57" t="e">
        <f>DG3</f>
        <v>#N/A</v>
      </c>
    </row>
    <row r="270" spans="89:111">
      <c r="CK270" s="55"/>
      <c r="CL270" s="55" t="e">
        <f t="shared" si="207"/>
        <v>#N/A</v>
      </c>
      <c r="CM270" s="55" t="e">
        <f>CM3</f>
        <v>#N/A</v>
      </c>
      <c r="CO270" s="57"/>
      <c r="CP270" s="57" t="e">
        <f t="shared" si="208"/>
        <v>#N/A</v>
      </c>
      <c r="CQ270" s="57" t="e">
        <f>CQ3</f>
        <v>#N/A</v>
      </c>
      <c r="CS270" s="57"/>
      <c r="CT270" s="57" t="e">
        <f t="shared" si="209"/>
        <v>#N/A</v>
      </c>
      <c r="CU270" s="57" t="e">
        <f>CU3</f>
        <v>#N/A</v>
      </c>
      <c r="CW270" s="57"/>
      <c r="CX270" s="57" t="e">
        <f t="shared" si="210"/>
        <v>#N/A</v>
      </c>
      <c r="CY270" s="57" t="e">
        <f>CY3</f>
        <v>#N/A</v>
      </c>
      <c r="DA270" s="57"/>
      <c r="DB270" s="57" t="e">
        <f t="shared" si="211"/>
        <v>#N/A</v>
      </c>
      <c r="DC270" s="57" t="e">
        <f>DC3</f>
        <v>#N/A</v>
      </c>
      <c r="DE270" s="57"/>
      <c r="DF270" s="57" t="e">
        <f t="shared" si="212"/>
        <v>#N/A</v>
      </c>
      <c r="DG270" s="57" t="e">
        <f>DG3</f>
        <v>#N/A</v>
      </c>
    </row>
    <row r="271" spans="89:111">
      <c r="CK271" s="55"/>
      <c r="CL271" s="55" t="e">
        <f t="shared" si="207"/>
        <v>#N/A</v>
      </c>
      <c r="CM271" s="55" t="e">
        <f>CM3</f>
        <v>#N/A</v>
      </c>
      <c r="CO271" s="57"/>
      <c r="CP271" s="57" t="e">
        <f t="shared" si="208"/>
        <v>#N/A</v>
      </c>
      <c r="CQ271" s="57" t="e">
        <f>CQ3</f>
        <v>#N/A</v>
      </c>
      <c r="CS271" s="57"/>
      <c r="CT271" s="57" t="e">
        <f t="shared" si="209"/>
        <v>#N/A</v>
      </c>
      <c r="CU271" s="57" t="e">
        <f>CU3</f>
        <v>#N/A</v>
      </c>
      <c r="CW271" s="57"/>
      <c r="CX271" s="57" t="e">
        <f t="shared" si="210"/>
        <v>#N/A</v>
      </c>
      <c r="CY271" s="57" t="e">
        <f>CY3</f>
        <v>#N/A</v>
      </c>
      <c r="DA271" s="57"/>
      <c r="DB271" s="57" t="e">
        <f t="shared" si="211"/>
        <v>#N/A</v>
      </c>
      <c r="DC271" s="57" t="e">
        <f>DC3</f>
        <v>#N/A</v>
      </c>
      <c r="DE271" s="57"/>
      <c r="DF271" s="57" t="e">
        <f t="shared" si="212"/>
        <v>#N/A</v>
      </c>
      <c r="DG271" s="57" t="e">
        <f>DG3</f>
        <v>#N/A</v>
      </c>
    </row>
    <row r="272" spans="89:111">
      <c r="CK272" s="55"/>
      <c r="CL272" s="55" t="e">
        <f t="shared" si="207"/>
        <v>#N/A</v>
      </c>
      <c r="CM272" s="55" t="e">
        <f>CM3</f>
        <v>#N/A</v>
      </c>
      <c r="CO272" s="57"/>
      <c r="CP272" s="57" t="e">
        <f t="shared" si="208"/>
        <v>#N/A</v>
      </c>
      <c r="CQ272" s="57" t="e">
        <f>CQ3</f>
        <v>#N/A</v>
      </c>
      <c r="CS272" s="57"/>
      <c r="CT272" s="57" t="e">
        <f t="shared" si="209"/>
        <v>#N/A</v>
      </c>
      <c r="CU272" s="57" t="e">
        <f>CU3</f>
        <v>#N/A</v>
      </c>
      <c r="CW272" s="57"/>
      <c r="CX272" s="57" t="e">
        <f t="shared" si="210"/>
        <v>#N/A</v>
      </c>
      <c r="CY272" s="57" t="e">
        <f>CY3</f>
        <v>#N/A</v>
      </c>
      <c r="DA272" s="57"/>
      <c r="DB272" s="57" t="e">
        <f t="shared" si="211"/>
        <v>#N/A</v>
      </c>
      <c r="DC272" s="57" t="e">
        <f>DC3</f>
        <v>#N/A</v>
      </c>
      <c r="DE272" s="57"/>
      <c r="DF272" s="57" t="e">
        <f t="shared" si="212"/>
        <v>#N/A</v>
      </c>
      <c r="DG272" s="57" t="e">
        <f>DG3</f>
        <v>#N/A</v>
      </c>
    </row>
    <row r="273" spans="89:111">
      <c r="CK273" s="55"/>
      <c r="CL273" s="55" t="e">
        <f t="shared" si="207"/>
        <v>#N/A</v>
      </c>
      <c r="CM273" s="55" t="e">
        <f>CM3</f>
        <v>#N/A</v>
      </c>
      <c r="CO273" s="57"/>
      <c r="CP273" s="57" t="e">
        <f t="shared" si="208"/>
        <v>#N/A</v>
      </c>
      <c r="CQ273" s="57" t="e">
        <f>CQ3</f>
        <v>#N/A</v>
      </c>
      <c r="CS273" s="57"/>
      <c r="CT273" s="57" t="e">
        <f t="shared" si="209"/>
        <v>#N/A</v>
      </c>
      <c r="CU273" s="57" t="e">
        <f>CU3</f>
        <v>#N/A</v>
      </c>
      <c r="CW273" s="57"/>
      <c r="CX273" s="57" t="e">
        <f t="shared" si="210"/>
        <v>#N/A</v>
      </c>
      <c r="CY273" s="57" t="e">
        <f>CY3</f>
        <v>#N/A</v>
      </c>
      <c r="DA273" s="57"/>
      <c r="DB273" s="57" t="e">
        <f t="shared" si="211"/>
        <v>#N/A</v>
      </c>
      <c r="DC273" s="57" t="e">
        <f>DC3</f>
        <v>#N/A</v>
      </c>
      <c r="DE273" s="57"/>
      <c r="DF273" s="57" t="e">
        <f t="shared" si="212"/>
        <v>#N/A</v>
      </c>
      <c r="DG273" s="57" t="e">
        <f>DG3</f>
        <v>#N/A</v>
      </c>
    </row>
    <row r="274" spans="89:111">
      <c r="CK274" s="55"/>
      <c r="CL274" s="55" t="e">
        <f t="shared" si="207"/>
        <v>#N/A</v>
      </c>
      <c r="CM274" s="55" t="e">
        <f>CM3</f>
        <v>#N/A</v>
      </c>
      <c r="CO274" s="57"/>
      <c r="CP274" s="57" t="e">
        <f t="shared" si="208"/>
        <v>#N/A</v>
      </c>
      <c r="CQ274" s="57" t="e">
        <f>CQ3</f>
        <v>#N/A</v>
      </c>
      <c r="CS274" s="57"/>
      <c r="CT274" s="57" t="e">
        <f t="shared" si="209"/>
        <v>#N/A</v>
      </c>
      <c r="CU274" s="57" t="e">
        <f>CU3</f>
        <v>#N/A</v>
      </c>
      <c r="CW274" s="57"/>
      <c r="CX274" s="57" t="e">
        <f t="shared" si="210"/>
        <v>#N/A</v>
      </c>
      <c r="CY274" s="57" t="e">
        <f>CY3</f>
        <v>#N/A</v>
      </c>
      <c r="DA274" s="57"/>
      <c r="DB274" s="57" t="e">
        <f t="shared" si="211"/>
        <v>#N/A</v>
      </c>
      <c r="DC274" s="57" t="e">
        <f>DC3</f>
        <v>#N/A</v>
      </c>
      <c r="DE274" s="57"/>
      <c r="DF274" s="57" t="e">
        <f t="shared" si="212"/>
        <v>#N/A</v>
      </c>
      <c r="DG274" s="57" t="e">
        <f>DG3</f>
        <v>#N/A</v>
      </c>
    </row>
    <row r="275" spans="89:111">
      <c r="CK275" s="55"/>
      <c r="CL275" s="55" t="e">
        <f t="shared" si="207"/>
        <v>#N/A</v>
      </c>
      <c r="CM275" s="55" t="e">
        <f>CM3</f>
        <v>#N/A</v>
      </c>
      <c r="CO275" s="57"/>
      <c r="CP275" s="57" t="e">
        <f t="shared" si="208"/>
        <v>#N/A</v>
      </c>
      <c r="CQ275" s="57" t="e">
        <f>CQ3</f>
        <v>#N/A</v>
      </c>
      <c r="CS275" s="57"/>
      <c r="CT275" s="57" t="e">
        <f t="shared" si="209"/>
        <v>#N/A</v>
      </c>
      <c r="CU275" s="57" t="e">
        <f>CU3</f>
        <v>#N/A</v>
      </c>
      <c r="CW275" s="57"/>
      <c r="CX275" s="57" t="e">
        <f t="shared" si="210"/>
        <v>#N/A</v>
      </c>
      <c r="CY275" s="57" t="e">
        <f>CY3</f>
        <v>#N/A</v>
      </c>
      <c r="DA275" s="57"/>
      <c r="DB275" s="57" t="e">
        <f t="shared" si="211"/>
        <v>#N/A</v>
      </c>
      <c r="DC275" s="57" t="e">
        <f>DC3</f>
        <v>#N/A</v>
      </c>
      <c r="DE275" s="57"/>
      <c r="DF275" s="57" t="e">
        <f t="shared" si="212"/>
        <v>#N/A</v>
      </c>
      <c r="DG275" s="57" t="e">
        <f>DG3</f>
        <v>#N/A</v>
      </c>
    </row>
    <row r="276" spans="89:111">
      <c r="CK276" s="55"/>
      <c r="CL276" s="55" t="e">
        <f t="shared" si="207"/>
        <v>#N/A</v>
      </c>
      <c r="CM276" s="55" t="e">
        <f>CM3</f>
        <v>#N/A</v>
      </c>
      <c r="CO276" s="57"/>
      <c r="CP276" s="57" t="e">
        <f t="shared" si="208"/>
        <v>#N/A</v>
      </c>
      <c r="CQ276" s="57" t="e">
        <f>CQ3</f>
        <v>#N/A</v>
      </c>
      <c r="CS276" s="57"/>
      <c r="CT276" s="57" t="e">
        <f t="shared" si="209"/>
        <v>#N/A</v>
      </c>
      <c r="CU276" s="57" t="e">
        <f>CU3</f>
        <v>#N/A</v>
      </c>
      <c r="CW276" s="57"/>
      <c r="CX276" s="57" t="e">
        <f t="shared" si="210"/>
        <v>#N/A</v>
      </c>
      <c r="CY276" s="57" t="e">
        <f>CY3</f>
        <v>#N/A</v>
      </c>
      <c r="DA276" s="57"/>
      <c r="DB276" s="57" t="e">
        <f t="shared" si="211"/>
        <v>#N/A</v>
      </c>
      <c r="DC276" s="57" t="e">
        <f>DC3</f>
        <v>#N/A</v>
      </c>
      <c r="DE276" s="57"/>
      <c r="DF276" s="57" t="e">
        <f t="shared" si="212"/>
        <v>#N/A</v>
      </c>
      <c r="DG276" s="57" t="e">
        <f>DG3</f>
        <v>#N/A</v>
      </c>
    </row>
    <row r="277" spans="89:111">
      <c r="CK277" s="55"/>
      <c r="CL277" s="55" t="e">
        <f t="shared" si="207"/>
        <v>#N/A</v>
      </c>
      <c r="CM277" s="55" t="e">
        <f>CM3</f>
        <v>#N/A</v>
      </c>
      <c r="CO277" s="57"/>
      <c r="CP277" s="57" t="e">
        <f t="shared" si="208"/>
        <v>#N/A</v>
      </c>
      <c r="CQ277" s="57" t="e">
        <f>CQ3</f>
        <v>#N/A</v>
      </c>
      <c r="CS277" s="57"/>
      <c r="CT277" s="57" t="e">
        <f t="shared" si="209"/>
        <v>#N/A</v>
      </c>
      <c r="CU277" s="57" t="e">
        <f>CU3</f>
        <v>#N/A</v>
      </c>
      <c r="CW277" s="57"/>
      <c r="CX277" s="57" t="e">
        <f t="shared" si="210"/>
        <v>#N/A</v>
      </c>
      <c r="CY277" s="57" t="e">
        <f>CY3</f>
        <v>#N/A</v>
      </c>
      <c r="DA277" s="57"/>
      <c r="DB277" s="57" t="e">
        <f t="shared" si="211"/>
        <v>#N/A</v>
      </c>
      <c r="DC277" s="57" t="e">
        <f>DC3</f>
        <v>#N/A</v>
      </c>
      <c r="DE277" s="57"/>
      <c r="DF277" s="57" t="e">
        <f t="shared" si="212"/>
        <v>#N/A</v>
      </c>
      <c r="DG277" s="57" t="e">
        <f>DG3</f>
        <v>#N/A</v>
      </c>
    </row>
    <row r="278" spans="89:111">
      <c r="CK278" s="55"/>
      <c r="CL278" s="55" t="e">
        <f t="shared" si="207"/>
        <v>#N/A</v>
      </c>
      <c r="CM278" s="55" t="e">
        <f>CM3</f>
        <v>#N/A</v>
      </c>
      <c r="CO278" s="57"/>
      <c r="CP278" s="57" t="e">
        <f t="shared" si="208"/>
        <v>#N/A</v>
      </c>
      <c r="CQ278" s="57" t="e">
        <f>CQ3</f>
        <v>#N/A</v>
      </c>
      <c r="CS278" s="57"/>
      <c r="CT278" s="57" t="e">
        <f t="shared" si="209"/>
        <v>#N/A</v>
      </c>
      <c r="CU278" s="57" t="e">
        <f>CU3</f>
        <v>#N/A</v>
      </c>
      <c r="CW278" s="57"/>
      <c r="CX278" s="57" t="e">
        <f t="shared" si="210"/>
        <v>#N/A</v>
      </c>
      <c r="CY278" s="57" t="e">
        <f>CY3</f>
        <v>#N/A</v>
      </c>
      <c r="DA278" s="57"/>
      <c r="DB278" s="57" t="e">
        <f t="shared" si="211"/>
        <v>#N/A</v>
      </c>
      <c r="DC278" s="57" t="e">
        <f>DC3</f>
        <v>#N/A</v>
      </c>
      <c r="DE278" s="57"/>
      <c r="DF278" s="57" t="e">
        <f t="shared" si="212"/>
        <v>#N/A</v>
      </c>
      <c r="DG278" s="57" t="e">
        <f>DG3</f>
        <v>#N/A</v>
      </c>
    </row>
    <row r="279" spans="89:111">
      <c r="CK279" s="55"/>
      <c r="CL279" s="55" t="e">
        <f t="shared" si="207"/>
        <v>#N/A</v>
      </c>
      <c r="CM279" s="55" t="e">
        <f>CM3</f>
        <v>#N/A</v>
      </c>
      <c r="CO279" s="57"/>
      <c r="CP279" s="57" t="e">
        <f t="shared" si="208"/>
        <v>#N/A</v>
      </c>
      <c r="CQ279" s="57" t="e">
        <f>CQ3</f>
        <v>#N/A</v>
      </c>
      <c r="CS279" s="57"/>
      <c r="CT279" s="57" t="e">
        <f t="shared" si="209"/>
        <v>#N/A</v>
      </c>
      <c r="CU279" s="57" t="e">
        <f>CU3</f>
        <v>#N/A</v>
      </c>
      <c r="CW279" s="57"/>
      <c r="CX279" s="57" t="e">
        <f t="shared" si="210"/>
        <v>#N/A</v>
      </c>
      <c r="CY279" s="57" t="e">
        <f>CY3</f>
        <v>#N/A</v>
      </c>
      <c r="DA279" s="57"/>
      <c r="DB279" s="57" t="e">
        <f t="shared" si="211"/>
        <v>#N/A</v>
      </c>
      <c r="DC279" s="57" t="e">
        <f>DC3</f>
        <v>#N/A</v>
      </c>
      <c r="DE279" s="57"/>
      <c r="DF279" s="57" t="e">
        <f t="shared" si="212"/>
        <v>#N/A</v>
      </c>
      <c r="DG279" s="57" t="e">
        <f>DG3</f>
        <v>#N/A</v>
      </c>
    </row>
    <row r="280" spans="89:111">
      <c r="CK280" s="55"/>
      <c r="CL280" s="55" t="e">
        <f t="shared" si="207"/>
        <v>#N/A</v>
      </c>
      <c r="CM280" s="55" t="e">
        <f>CM3</f>
        <v>#N/A</v>
      </c>
      <c r="CO280" s="57"/>
      <c r="CP280" s="57" t="e">
        <f t="shared" si="208"/>
        <v>#N/A</v>
      </c>
      <c r="CQ280" s="57" t="e">
        <f>CQ3</f>
        <v>#N/A</v>
      </c>
      <c r="CS280" s="57"/>
      <c r="CT280" s="57" t="e">
        <f t="shared" si="209"/>
        <v>#N/A</v>
      </c>
      <c r="CU280" s="57" t="e">
        <f>CU3</f>
        <v>#N/A</v>
      </c>
      <c r="CW280" s="57"/>
      <c r="CX280" s="57" t="e">
        <f t="shared" si="210"/>
        <v>#N/A</v>
      </c>
      <c r="CY280" s="57" t="e">
        <f>CY3</f>
        <v>#N/A</v>
      </c>
      <c r="DA280" s="57"/>
      <c r="DB280" s="57" t="e">
        <f t="shared" si="211"/>
        <v>#N/A</v>
      </c>
      <c r="DC280" s="57" t="e">
        <f>DC3</f>
        <v>#N/A</v>
      </c>
      <c r="DE280" s="57"/>
      <c r="DF280" s="57" t="e">
        <f t="shared" si="212"/>
        <v>#N/A</v>
      </c>
      <c r="DG280" s="57" t="e">
        <f>DG3</f>
        <v>#N/A</v>
      </c>
    </row>
    <row r="281" spans="89:111">
      <c r="CK281" s="55"/>
      <c r="CL281" s="55" t="e">
        <f t="shared" si="207"/>
        <v>#N/A</v>
      </c>
      <c r="CM281" s="55" t="e">
        <f>CM3</f>
        <v>#N/A</v>
      </c>
      <c r="CO281" s="57"/>
      <c r="CP281" s="57" t="e">
        <f t="shared" si="208"/>
        <v>#N/A</v>
      </c>
      <c r="CQ281" s="57" t="e">
        <f>CQ3</f>
        <v>#N/A</v>
      </c>
      <c r="CS281" s="57"/>
      <c r="CT281" s="57" t="e">
        <f t="shared" si="209"/>
        <v>#N/A</v>
      </c>
      <c r="CU281" s="57" t="e">
        <f>CU3</f>
        <v>#N/A</v>
      </c>
      <c r="CW281" s="57"/>
      <c r="CX281" s="57" t="e">
        <f t="shared" si="210"/>
        <v>#N/A</v>
      </c>
      <c r="CY281" s="57" t="e">
        <f>CY3</f>
        <v>#N/A</v>
      </c>
      <c r="DA281" s="57"/>
      <c r="DB281" s="57" t="e">
        <f t="shared" si="211"/>
        <v>#N/A</v>
      </c>
      <c r="DC281" s="57" t="e">
        <f>DC3</f>
        <v>#N/A</v>
      </c>
      <c r="DE281" s="57"/>
      <c r="DF281" s="57" t="e">
        <f t="shared" si="212"/>
        <v>#N/A</v>
      </c>
      <c r="DG281" s="57" t="e">
        <f>DG3</f>
        <v>#N/A</v>
      </c>
    </row>
    <row r="282" spans="89:111">
      <c r="CK282" s="55"/>
      <c r="CL282" s="55" t="e">
        <f t="shared" si="207"/>
        <v>#N/A</v>
      </c>
      <c r="CM282" s="55" t="e">
        <f>CM3</f>
        <v>#N/A</v>
      </c>
      <c r="CO282" s="57"/>
      <c r="CP282" s="57" t="e">
        <f t="shared" si="208"/>
        <v>#N/A</v>
      </c>
      <c r="CQ282" s="57" t="e">
        <f>CQ3</f>
        <v>#N/A</v>
      </c>
      <c r="CS282" s="57"/>
      <c r="CT282" s="57" t="e">
        <f t="shared" si="209"/>
        <v>#N/A</v>
      </c>
      <c r="CU282" s="57" t="e">
        <f>CU3</f>
        <v>#N/A</v>
      </c>
      <c r="CW282" s="57"/>
      <c r="CX282" s="57" t="e">
        <f t="shared" si="210"/>
        <v>#N/A</v>
      </c>
      <c r="CY282" s="57" t="e">
        <f>CY3</f>
        <v>#N/A</v>
      </c>
      <c r="DA282" s="57"/>
      <c r="DB282" s="57" t="e">
        <f t="shared" si="211"/>
        <v>#N/A</v>
      </c>
      <c r="DC282" s="57" t="e">
        <f>DC3</f>
        <v>#N/A</v>
      </c>
      <c r="DE282" s="57"/>
      <c r="DF282" s="57" t="e">
        <f t="shared" si="212"/>
        <v>#N/A</v>
      </c>
      <c r="DG282" s="57" t="e">
        <f>DG3</f>
        <v>#N/A</v>
      </c>
    </row>
    <row r="283" spans="89:111">
      <c r="CK283" s="55"/>
      <c r="CL283" s="55" t="e">
        <f t="shared" si="207"/>
        <v>#N/A</v>
      </c>
      <c r="CM283" s="55" t="e">
        <f>CM3</f>
        <v>#N/A</v>
      </c>
      <c r="CO283" s="57"/>
      <c r="CP283" s="57" t="e">
        <f t="shared" si="208"/>
        <v>#N/A</v>
      </c>
      <c r="CQ283" s="57" t="e">
        <f>CQ3</f>
        <v>#N/A</v>
      </c>
      <c r="CS283" s="57"/>
      <c r="CT283" s="57" t="e">
        <f t="shared" si="209"/>
        <v>#N/A</v>
      </c>
      <c r="CU283" s="57" t="e">
        <f>CU3</f>
        <v>#N/A</v>
      </c>
      <c r="CW283" s="57"/>
      <c r="CX283" s="57" t="e">
        <f t="shared" si="210"/>
        <v>#N/A</v>
      </c>
      <c r="CY283" s="57" t="e">
        <f>CY3</f>
        <v>#N/A</v>
      </c>
      <c r="DA283" s="57"/>
      <c r="DB283" s="57" t="e">
        <f t="shared" si="211"/>
        <v>#N/A</v>
      </c>
      <c r="DC283" s="57" t="e">
        <f>DC3</f>
        <v>#N/A</v>
      </c>
      <c r="DE283" s="57"/>
      <c r="DF283" s="57" t="e">
        <f t="shared" si="212"/>
        <v>#N/A</v>
      </c>
      <c r="DG283" s="57" t="e">
        <f>DG3</f>
        <v>#N/A</v>
      </c>
    </row>
    <row r="284" spans="89:111">
      <c r="CK284" s="55"/>
      <c r="CL284" s="55" t="e">
        <f t="shared" si="207"/>
        <v>#N/A</v>
      </c>
      <c r="CM284" s="55" t="e">
        <f>CM3</f>
        <v>#N/A</v>
      </c>
      <c r="CO284" s="57"/>
      <c r="CP284" s="57" t="e">
        <f t="shared" si="208"/>
        <v>#N/A</v>
      </c>
      <c r="CQ284" s="57" t="e">
        <f>CQ3</f>
        <v>#N/A</v>
      </c>
      <c r="CS284" s="57"/>
      <c r="CT284" s="57" t="e">
        <f t="shared" si="209"/>
        <v>#N/A</v>
      </c>
      <c r="CU284" s="57" t="e">
        <f>CU3</f>
        <v>#N/A</v>
      </c>
      <c r="CW284" s="57"/>
      <c r="CX284" s="57" t="e">
        <f t="shared" si="210"/>
        <v>#N/A</v>
      </c>
      <c r="CY284" s="57" t="e">
        <f>CY3</f>
        <v>#N/A</v>
      </c>
      <c r="DA284" s="57"/>
      <c r="DB284" s="57" t="e">
        <f t="shared" si="211"/>
        <v>#N/A</v>
      </c>
      <c r="DC284" s="57" t="e">
        <f>DC3</f>
        <v>#N/A</v>
      </c>
      <c r="DE284" s="57"/>
      <c r="DF284" s="57" t="e">
        <f t="shared" si="212"/>
        <v>#N/A</v>
      </c>
      <c r="DG284" s="57" t="e">
        <f>DG3</f>
        <v>#N/A</v>
      </c>
    </row>
    <row r="285" spans="89:111">
      <c r="CK285" s="55"/>
      <c r="CL285" s="55" t="e">
        <f t="shared" si="207"/>
        <v>#N/A</v>
      </c>
      <c r="CM285" s="55" t="e">
        <f>CM3</f>
        <v>#N/A</v>
      </c>
      <c r="CO285" s="57"/>
      <c r="CP285" s="57" t="e">
        <f t="shared" si="208"/>
        <v>#N/A</v>
      </c>
      <c r="CQ285" s="57" t="e">
        <f>CQ3</f>
        <v>#N/A</v>
      </c>
      <c r="CS285" s="57"/>
      <c r="CT285" s="57" t="e">
        <f t="shared" si="209"/>
        <v>#N/A</v>
      </c>
      <c r="CU285" s="57" t="e">
        <f>CU3</f>
        <v>#N/A</v>
      </c>
      <c r="CW285" s="57"/>
      <c r="CX285" s="57" t="e">
        <f t="shared" si="210"/>
        <v>#N/A</v>
      </c>
      <c r="CY285" s="57" t="e">
        <f>CY3</f>
        <v>#N/A</v>
      </c>
      <c r="DA285" s="57"/>
      <c r="DB285" s="57" t="e">
        <f t="shared" si="211"/>
        <v>#N/A</v>
      </c>
      <c r="DC285" s="57" t="e">
        <f>DC3</f>
        <v>#N/A</v>
      </c>
      <c r="DE285" s="57"/>
      <c r="DF285" s="57" t="e">
        <f t="shared" si="212"/>
        <v>#N/A</v>
      </c>
      <c r="DG285" s="57" t="e">
        <f>DG3</f>
        <v>#N/A</v>
      </c>
    </row>
    <row r="286" spans="89:111">
      <c r="CK286" s="55"/>
      <c r="CL286" s="55" t="e">
        <f t="shared" si="207"/>
        <v>#N/A</v>
      </c>
      <c r="CM286" s="55" t="e">
        <f>CM3</f>
        <v>#N/A</v>
      </c>
      <c r="CO286" s="57"/>
      <c r="CP286" s="57" t="e">
        <f t="shared" si="208"/>
        <v>#N/A</v>
      </c>
      <c r="CQ286" s="57" t="e">
        <f>CQ3</f>
        <v>#N/A</v>
      </c>
      <c r="CS286" s="57"/>
      <c r="CT286" s="57" t="e">
        <f t="shared" si="209"/>
        <v>#N/A</v>
      </c>
      <c r="CU286" s="57" t="e">
        <f>CU3</f>
        <v>#N/A</v>
      </c>
      <c r="CW286" s="57"/>
      <c r="CX286" s="57" t="e">
        <f t="shared" si="210"/>
        <v>#N/A</v>
      </c>
      <c r="CY286" s="57" t="e">
        <f>CY3</f>
        <v>#N/A</v>
      </c>
      <c r="DA286" s="57"/>
      <c r="DB286" s="57" t="e">
        <f t="shared" si="211"/>
        <v>#N/A</v>
      </c>
      <c r="DC286" s="57" t="e">
        <f>DC3</f>
        <v>#N/A</v>
      </c>
      <c r="DE286" s="57"/>
      <c r="DF286" s="57" t="e">
        <f t="shared" si="212"/>
        <v>#N/A</v>
      </c>
      <c r="DG286" s="57" t="e">
        <f>DG3</f>
        <v>#N/A</v>
      </c>
    </row>
    <row r="287" spans="89:111">
      <c r="CK287" s="55"/>
      <c r="CL287" s="55" t="e">
        <f t="shared" si="207"/>
        <v>#N/A</v>
      </c>
      <c r="CM287" s="55" t="e">
        <f>CM3</f>
        <v>#N/A</v>
      </c>
      <c r="CO287" s="57"/>
      <c r="CP287" s="57" t="e">
        <f t="shared" si="208"/>
        <v>#N/A</v>
      </c>
      <c r="CQ287" s="57" t="e">
        <f>CQ3</f>
        <v>#N/A</v>
      </c>
      <c r="CS287" s="57"/>
      <c r="CT287" s="57" t="e">
        <f t="shared" si="209"/>
        <v>#N/A</v>
      </c>
      <c r="CU287" s="57" t="e">
        <f>CU3</f>
        <v>#N/A</v>
      </c>
      <c r="CW287" s="57"/>
      <c r="CX287" s="57" t="e">
        <f t="shared" si="210"/>
        <v>#N/A</v>
      </c>
      <c r="CY287" s="57" t="e">
        <f>CY3</f>
        <v>#N/A</v>
      </c>
      <c r="DA287" s="57"/>
      <c r="DB287" s="57" t="e">
        <f t="shared" si="211"/>
        <v>#N/A</v>
      </c>
      <c r="DC287" s="57" t="e">
        <f>DC3</f>
        <v>#N/A</v>
      </c>
      <c r="DE287" s="57"/>
      <c r="DF287" s="57" t="e">
        <f t="shared" si="212"/>
        <v>#N/A</v>
      </c>
      <c r="DG287" s="57" t="e">
        <f>DG3</f>
        <v>#N/A</v>
      </c>
    </row>
    <row r="288" spans="89:111">
      <c r="CK288" s="55"/>
      <c r="CL288" s="55" t="e">
        <f t="shared" si="207"/>
        <v>#N/A</v>
      </c>
      <c r="CM288" s="55" t="e">
        <f>CM3</f>
        <v>#N/A</v>
      </c>
      <c r="CO288" s="57"/>
      <c r="CP288" s="57" t="e">
        <f t="shared" si="208"/>
        <v>#N/A</v>
      </c>
      <c r="CQ288" s="57" t="e">
        <f>CQ3</f>
        <v>#N/A</v>
      </c>
      <c r="CS288" s="57"/>
      <c r="CT288" s="57" t="e">
        <f t="shared" si="209"/>
        <v>#N/A</v>
      </c>
      <c r="CU288" s="57" t="e">
        <f>CU3</f>
        <v>#N/A</v>
      </c>
      <c r="CW288" s="57"/>
      <c r="CX288" s="57" t="e">
        <f t="shared" si="210"/>
        <v>#N/A</v>
      </c>
      <c r="CY288" s="57" t="e">
        <f>CY3</f>
        <v>#N/A</v>
      </c>
      <c r="DA288" s="57"/>
      <c r="DB288" s="57" t="e">
        <f t="shared" si="211"/>
        <v>#N/A</v>
      </c>
      <c r="DC288" s="57" t="e">
        <f>DC3</f>
        <v>#N/A</v>
      </c>
      <c r="DE288" s="57"/>
      <c r="DF288" s="57" t="e">
        <f t="shared" si="212"/>
        <v>#N/A</v>
      </c>
      <c r="DG288" s="57" t="e">
        <f>DG3</f>
        <v>#N/A</v>
      </c>
    </row>
    <row r="289" spans="89:111">
      <c r="CK289" s="55"/>
      <c r="CL289" s="55" t="e">
        <f t="shared" si="207"/>
        <v>#N/A</v>
      </c>
      <c r="CM289" s="55" t="e">
        <f>CM3</f>
        <v>#N/A</v>
      </c>
      <c r="CO289" s="57"/>
      <c r="CP289" s="57" t="e">
        <f t="shared" si="208"/>
        <v>#N/A</v>
      </c>
      <c r="CQ289" s="57" t="e">
        <f>CQ3</f>
        <v>#N/A</v>
      </c>
      <c r="CS289" s="57"/>
      <c r="CT289" s="57" t="e">
        <f t="shared" si="209"/>
        <v>#N/A</v>
      </c>
      <c r="CU289" s="57" t="e">
        <f>CU3</f>
        <v>#N/A</v>
      </c>
      <c r="CW289" s="57"/>
      <c r="CX289" s="57" t="e">
        <f t="shared" si="210"/>
        <v>#N/A</v>
      </c>
      <c r="CY289" s="57" t="e">
        <f>CY3</f>
        <v>#N/A</v>
      </c>
      <c r="DA289" s="57"/>
      <c r="DB289" s="57" t="e">
        <f t="shared" si="211"/>
        <v>#N/A</v>
      </c>
      <c r="DC289" s="57" t="e">
        <f>DC3</f>
        <v>#N/A</v>
      </c>
      <c r="DE289" s="57"/>
      <c r="DF289" s="57" t="e">
        <f t="shared" si="212"/>
        <v>#N/A</v>
      </c>
      <c r="DG289" s="57" t="e">
        <f>DG3</f>
        <v>#N/A</v>
      </c>
    </row>
    <row r="290" spans="89:111">
      <c r="CK290" s="55"/>
      <c r="CL290" s="55" t="e">
        <f t="shared" si="207"/>
        <v>#N/A</v>
      </c>
      <c r="CM290" s="55" t="e">
        <f>CM3</f>
        <v>#N/A</v>
      </c>
      <c r="CO290" s="57"/>
      <c r="CP290" s="57" t="e">
        <f t="shared" si="208"/>
        <v>#N/A</v>
      </c>
      <c r="CQ290" s="57" t="e">
        <f>CQ3</f>
        <v>#N/A</v>
      </c>
      <c r="CS290" s="57"/>
      <c r="CT290" s="57" t="e">
        <f t="shared" si="209"/>
        <v>#N/A</v>
      </c>
      <c r="CU290" s="57" t="e">
        <f>CU3</f>
        <v>#N/A</v>
      </c>
      <c r="CW290" s="57"/>
      <c r="CX290" s="57" t="e">
        <f t="shared" si="210"/>
        <v>#N/A</v>
      </c>
      <c r="CY290" s="57" t="e">
        <f>CY3</f>
        <v>#N/A</v>
      </c>
      <c r="DA290" s="57"/>
      <c r="DB290" s="57" t="e">
        <f t="shared" si="211"/>
        <v>#N/A</v>
      </c>
      <c r="DC290" s="57" t="e">
        <f>DC3</f>
        <v>#N/A</v>
      </c>
      <c r="DE290" s="57"/>
      <c r="DF290" s="57" t="e">
        <f t="shared" si="212"/>
        <v>#N/A</v>
      </c>
      <c r="DG290" s="57" t="e">
        <f>DG3</f>
        <v>#N/A</v>
      </c>
    </row>
    <row r="291" spans="89:111">
      <c r="CK291" s="55"/>
      <c r="CL291" s="55" t="e">
        <f t="shared" si="207"/>
        <v>#N/A</v>
      </c>
      <c r="CM291" s="55" t="e">
        <f>CM3</f>
        <v>#N/A</v>
      </c>
      <c r="CO291" s="57"/>
      <c r="CP291" s="57" t="e">
        <f t="shared" si="208"/>
        <v>#N/A</v>
      </c>
      <c r="CQ291" s="57" t="e">
        <f>CQ3</f>
        <v>#N/A</v>
      </c>
      <c r="CS291" s="57"/>
      <c r="CT291" s="57" t="e">
        <f t="shared" si="209"/>
        <v>#N/A</v>
      </c>
      <c r="CU291" s="57" t="e">
        <f>CU3</f>
        <v>#N/A</v>
      </c>
      <c r="CW291" s="57"/>
      <c r="CX291" s="57" t="e">
        <f t="shared" si="210"/>
        <v>#N/A</v>
      </c>
      <c r="CY291" s="57" t="e">
        <f>CY3</f>
        <v>#N/A</v>
      </c>
      <c r="DA291" s="57"/>
      <c r="DB291" s="57" t="e">
        <f t="shared" si="211"/>
        <v>#N/A</v>
      </c>
      <c r="DC291" s="57" t="e">
        <f>DC3</f>
        <v>#N/A</v>
      </c>
      <c r="DE291" s="57"/>
      <c r="DF291" s="57" t="e">
        <f t="shared" si="212"/>
        <v>#N/A</v>
      </c>
      <c r="DG291" s="57" t="e">
        <f>DG3</f>
        <v>#N/A</v>
      </c>
    </row>
    <row r="292" spans="89:111">
      <c r="CK292" s="55"/>
      <c r="CL292" s="55" t="e">
        <f t="shared" si="207"/>
        <v>#N/A</v>
      </c>
      <c r="CM292" s="55" t="e">
        <f>CM3</f>
        <v>#N/A</v>
      </c>
      <c r="CO292" s="57"/>
      <c r="CP292" s="57" t="e">
        <f t="shared" si="208"/>
        <v>#N/A</v>
      </c>
      <c r="CQ292" s="57" t="e">
        <f>CQ3</f>
        <v>#N/A</v>
      </c>
      <c r="CS292" s="57"/>
      <c r="CT292" s="57" t="e">
        <f t="shared" si="209"/>
        <v>#N/A</v>
      </c>
      <c r="CU292" s="57" t="e">
        <f>CU3</f>
        <v>#N/A</v>
      </c>
      <c r="CW292" s="57"/>
      <c r="CX292" s="57" t="e">
        <f t="shared" si="210"/>
        <v>#N/A</v>
      </c>
      <c r="CY292" s="57" t="e">
        <f>CY3</f>
        <v>#N/A</v>
      </c>
      <c r="DA292" s="57"/>
      <c r="DB292" s="57" t="e">
        <f t="shared" si="211"/>
        <v>#N/A</v>
      </c>
      <c r="DC292" s="57" t="e">
        <f>DC3</f>
        <v>#N/A</v>
      </c>
      <c r="DE292" s="57"/>
      <c r="DF292" s="57" t="e">
        <f t="shared" si="212"/>
        <v>#N/A</v>
      </c>
      <c r="DG292" s="57" t="e">
        <f>DG3</f>
        <v>#N/A</v>
      </c>
    </row>
    <row r="293" spans="89:111">
      <c r="CK293" s="55"/>
      <c r="CL293" s="55" t="e">
        <f t="shared" si="207"/>
        <v>#N/A</v>
      </c>
      <c r="CM293" s="55" t="e">
        <f>CM3</f>
        <v>#N/A</v>
      </c>
      <c r="CO293" s="57"/>
      <c r="CP293" s="57" t="e">
        <f t="shared" si="208"/>
        <v>#N/A</v>
      </c>
      <c r="CQ293" s="57" t="e">
        <f>CQ3</f>
        <v>#N/A</v>
      </c>
      <c r="CS293" s="57"/>
      <c r="CT293" s="57" t="e">
        <f t="shared" si="209"/>
        <v>#N/A</v>
      </c>
      <c r="CU293" s="57" t="e">
        <f>CU3</f>
        <v>#N/A</v>
      </c>
      <c r="CW293" s="57"/>
      <c r="CX293" s="57" t="e">
        <f t="shared" si="210"/>
        <v>#N/A</v>
      </c>
      <c r="CY293" s="57" t="e">
        <f>CY3</f>
        <v>#N/A</v>
      </c>
      <c r="DA293" s="57"/>
      <c r="DB293" s="57" t="e">
        <f t="shared" si="211"/>
        <v>#N/A</v>
      </c>
      <c r="DC293" s="57" t="e">
        <f>DC3</f>
        <v>#N/A</v>
      </c>
      <c r="DE293" s="57"/>
      <c r="DF293" s="57" t="e">
        <f t="shared" si="212"/>
        <v>#N/A</v>
      </c>
      <c r="DG293" s="57" t="e">
        <f>DG3</f>
        <v>#N/A</v>
      </c>
    </row>
    <row r="294" spans="89:111">
      <c r="CK294" s="55"/>
      <c r="CL294" s="55" t="e">
        <f t="shared" si="207"/>
        <v>#N/A</v>
      </c>
      <c r="CM294" s="55" t="e">
        <f>CM3</f>
        <v>#N/A</v>
      </c>
      <c r="CO294" s="57"/>
      <c r="CP294" s="57" t="e">
        <f t="shared" si="208"/>
        <v>#N/A</v>
      </c>
      <c r="CQ294" s="57" t="e">
        <f>CQ3</f>
        <v>#N/A</v>
      </c>
      <c r="CS294" s="57"/>
      <c r="CT294" s="57" t="e">
        <f t="shared" si="209"/>
        <v>#N/A</v>
      </c>
      <c r="CU294" s="57" t="e">
        <f>CU3</f>
        <v>#N/A</v>
      </c>
      <c r="CW294" s="57"/>
      <c r="CX294" s="57" t="e">
        <f t="shared" si="210"/>
        <v>#N/A</v>
      </c>
      <c r="CY294" s="57" t="e">
        <f>CY3</f>
        <v>#N/A</v>
      </c>
      <c r="DA294" s="57"/>
      <c r="DB294" s="57" t="e">
        <f t="shared" si="211"/>
        <v>#N/A</v>
      </c>
      <c r="DC294" s="57" t="e">
        <f>DC3</f>
        <v>#N/A</v>
      </c>
      <c r="DE294" s="57"/>
      <c r="DF294" s="57" t="e">
        <f t="shared" si="212"/>
        <v>#N/A</v>
      </c>
      <c r="DG294" s="57" t="e">
        <f>DG3</f>
        <v>#N/A</v>
      </c>
    </row>
    <row r="295" spans="89:111">
      <c r="CK295" s="55"/>
      <c r="CL295" s="55" t="e">
        <f t="shared" si="207"/>
        <v>#N/A</v>
      </c>
      <c r="CM295" s="55" t="e">
        <f>CM3</f>
        <v>#N/A</v>
      </c>
      <c r="CO295" s="57"/>
      <c r="CP295" s="57" t="e">
        <f t="shared" si="208"/>
        <v>#N/A</v>
      </c>
      <c r="CQ295" s="57" t="e">
        <f>CQ3</f>
        <v>#N/A</v>
      </c>
      <c r="CS295" s="57"/>
      <c r="CT295" s="57" t="e">
        <f t="shared" si="209"/>
        <v>#N/A</v>
      </c>
      <c r="CU295" s="57" t="e">
        <f>CU3</f>
        <v>#N/A</v>
      </c>
      <c r="CW295" s="57"/>
      <c r="CX295" s="57" t="e">
        <f t="shared" si="210"/>
        <v>#N/A</v>
      </c>
      <c r="CY295" s="57" t="e">
        <f>CY3</f>
        <v>#N/A</v>
      </c>
      <c r="DA295" s="57"/>
      <c r="DB295" s="57" t="e">
        <f t="shared" si="211"/>
        <v>#N/A</v>
      </c>
      <c r="DC295" s="57" t="e">
        <f>DC3</f>
        <v>#N/A</v>
      </c>
      <c r="DE295" s="57"/>
      <c r="DF295" s="57" t="e">
        <f t="shared" si="212"/>
        <v>#N/A</v>
      </c>
      <c r="DG295" s="57" t="e">
        <f>DG3</f>
        <v>#N/A</v>
      </c>
    </row>
    <row r="296" spans="89:111">
      <c r="CK296" s="55"/>
      <c r="CL296" s="55" t="e">
        <f t="shared" si="207"/>
        <v>#N/A</v>
      </c>
      <c r="CM296" s="55" t="e">
        <f>CM3</f>
        <v>#N/A</v>
      </c>
      <c r="CO296" s="57"/>
      <c r="CP296" s="57" t="e">
        <f t="shared" si="208"/>
        <v>#N/A</v>
      </c>
      <c r="CQ296" s="57" t="e">
        <f>CQ3</f>
        <v>#N/A</v>
      </c>
      <c r="CS296" s="57"/>
      <c r="CT296" s="57" t="e">
        <f t="shared" si="209"/>
        <v>#N/A</v>
      </c>
      <c r="CU296" s="57" t="e">
        <f>CU3</f>
        <v>#N/A</v>
      </c>
      <c r="CW296" s="57"/>
      <c r="CX296" s="57" t="e">
        <f t="shared" si="210"/>
        <v>#N/A</v>
      </c>
      <c r="CY296" s="57" t="e">
        <f>CY3</f>
        <v>#N/A</v>
      </c>
      <c r="DA296" s="57"/>
      <c r="DB296" s="57" t="e">
        <f t="shared" si="211"/>
        <v>#N/A</v>
      </c>
      <c r="DC296" s="57" t="e">
        <f>DC3</f>
        <v>#N/A</v>
      </c>
      <c r="DE296" s="57"/>
      <c r="DF296" s="57" t="e">
        <f t="shared" si="212"/>
        <v>#N/A</v>
      </c>
      <c r="DG296" s="57" t="e">
        <f>DG3</f>
        <v>#N/A</v>
      </c>
    </row>
    <row r="297" spans="89:111">
      <c r="CK297" s="55"/>
      <c r="CL297" s="55" t="e">
        <f t="shared" si="207"/>
        <v>#N/A</v>
      </c>
      <c r="CM297" s="55" t="e">
        <f>CM3</f>
        <v>#N/A</v>
      </c>
      <c r="CO297" s="57"/>
      <c r="CP297" s="57" t="e">
        <f t="shared" si="208"/>
        <v>#N/A</v>
      </c>
      <c r="CQ297" s="57" t="e">
        <f>CQ3</f>
        <v>#N/A</v>
      </c>
      <c r="CS297" s="57"/>
      <c r="CT297" s="57" t="e">
        <f t="shared" si="209"/>
        <v>#N/A</v>
      </c>
      <c r="CU297" s="57" t="e">
        <f>CU3</f>
        <v>#N/A</v>
      </c>
      <c r="CW297" s="57"/>
      <c r="CX297" s="57" t="e">
        <f t="shared" si="210"/>
        <v>#N/A</v>
      </c>
      <c r="CY297" s="57" t="e">
        <f>CY3</f>
        <v>#N/A</v>
      </c>
      <c r="DA297" s="57"/>
      <c r="DB297" s="57" t="e">
        <f t="shared" si="211"/>
        <v>#N/A</v>
      </c>
      <c r="DC297" s="57" t="e">
        <f>DC3</f>
        <v>#N/A</v>
      </c>
      <c r="DE297" s="57"/>
      <c r="DF297" s="57" t="e">
        <f t="shared" si="212"/>
        <v>#N/A</v>
      </c>
      <c r="DG297" s="57" t="e">
        <f>DG3</f>
        <v>#N/A</v>
      </c>
    </row>
    <row r="298" spans="89:111">
      <c r="CK298" s="55"/>
      <c r="CL298" s="55" t="e">
        <f t="shared" si="207"/>
        <v>#N/A</v>
      </c>
      <c r="CM298" s="55" t="e">
        <f>CM3</f>
        <v>#N/A</v>
      </c>
      <c r="CO298" s="57"/>
      <c r="CP298" s="57" t="e">
        <f t="shared" si="208"/>
        <v>#N/A</v>
      </c>
      <c r="CQ298" s="57" t="e">
        <f>CQ3</f>
        <v>#N/A</v>
      </c>
      <c r="CS298" s="57"/>
      <c r="CT298" s="57" t="e">
        <f t="shared" si="209"/>
        <v>#N/A</v>
      </c>
      <c r="CU298" s="57" t="e">
        <f>CU3</f>
        <v>#N/A</v>
      </c>
      <c r="CW298" s="57"/>
      <c r="CX298" s="57" t="e">
        <f t="shared" si="210"/>
        <v>#N/A</v>
      </c>
      <c r="CY298" s="57" t="e">
        <f>CY3</f>
        <v>#N/A</v>
      </c>
      <c r="DA298" s="57"/>
      <c r="DB298" s="57" t="e">
        <f t="shared" si="211"/>
        <v>#N/A</v>
      </c>
      <c r="DC298" s="57" t="e">
        <f>DC3</f>
        <v>#N/A</v>
      </c>
      <c r="DE298" s="57"/>
      <c r="DF298" s="57" t="e">
        <f t="shared" si="212"/>
        <v>#N/A</v>
      </c>
      <c r="DG298" s="57" t="e">
        <f>DG3</f>
        <v>#N/A</v>
      </c>
    </row>
    <row r="299" spans="89:111">
      <c r="CK299" s="55"/>
      <c r="CL299" s="55" t="e">
        <f t="shared" si="207"/>
        <v>#N/A</v>
      </c>
      <c r="CM299" s="55" t="e">
        <f>CM3</f>
        <v>#N/A</v>
      </c>
      <c r="CO299" s="57"/>
      <c r="CP299" s="57" t="e">
        <f t="shared" si="208"/>
        <v>#N/A</v>
      </c>
      <c r="CQ299" s="57" t="e">
        <f>CQ3</f>
        <v>#N/A</v>
      </c>
      <c r="CS299" s="57"/>
      <c r="CT299" s="57" t="e">
        <f t="shared" si="209"/>
        <v>#N/A</v>
      </c>
      <c r="CU299" s="57" t="e">
        <f>CU3</f>
        <v>#N/A</v>
      </c>
      <c r="CW299" s="57"/>
      <c r="CX299" s="57" t="e">
        <f t="shared" si="210"/>
        <v>#N/A</v>
      </c>
      <c r="CY299" s="57" t="e">
        <f>CY3</f>
        <v>#N/A</v>
      </c>
      <c r="DA299" s="57"/>
      <c r="DB299" s="57" t="e">
        <f t="shared" si="211"/>
        <v>#N/A</v>
      </c>
      <c r="DC299" s="57" t="e">
        <f>DC3</f>
        <v>#N/A</v>
      </c>
      <c r="DE299" s="57"/>
      <c r="DF299" s="57" t="e">
        <f t="shared" si="212"/>
        <v>#N/A</v>
      </c>
      <c r="DG299" s="57" t="e">
        <f>DG3</f>
        <v>#N/A</v>
      </c>
    </row>
    <row r="300" spans="89:111">
      <c r="CK300" s="55"/>
      <c r="CL300" s="55" t="e">
        <f t="shared" si="207"/>
        <v>#N/A</v>
      </c>
      <c r="CM300" s="55" t="e">
        <f>CM3</f>
        <v>#N/A</v>
      </c>
      <c r="CO300" s="57"/>
      <c r="CP300" s="57" t="e">
        <f t="shared" si="208"/>
        <v>#N/A</v>
      </c>
      <c r="CQ300" s="57" t="e">
        <f>CQ3</f>
        <v>#N/A</v>
      </c>
      <c r="CS300" s="57"/>
      <c r="CT300" s="57" t="e">
        <f t="shared" si="209"/>
        <v>#N/A</v>
      </c>
      <c r="CU300" s="57" t="e">
        <f>CU3</f>
        <v>#N/A</v>
      </c>
      <c r="CW300" s="57"/>
      <c r="CX300" s="57" t="e">
        <f t="shared" si="210"/>
        <v>#N/A</v>
      </c>
      <c r="CY300" s="57" t="e">
        <f>CY3</f>
        <v>#N/A</v>
      </c>
      <c r="DA300" s="57"/>
      <c r="DB300" s="57" t="e">
        <f t="shared" si="211"/>
        <v>#N/A</v>
      </c>
      <c r="DC300" s="57" t="e">
        <f>DC3</f>
        <v>#N/A</v>
      </c>
      <c r="DE300" s="57"/>
      <c r="DF300" s="57" t="e">
        <f t="shared" si="212"/>
        <v>#N/A</v>
      </c>
      <c r="DG300" s="57" t="e">
        <f>DG3</f>
        <v>#N/A</v>
      </c>
    </row>
    <row r="301" spans="89:111">
      <c r="CK301" s="55"/>
      <c r="CL301" s="55" t="e">
        <f t="shared" si="207"/>
        <v>#N/A</v>
      </c>
      <c r="CM301" s="55" t="e">
        <f>CM3</f>
        <v>#N/A</v>
      </c>
      <c r="CO301" s="57"/>
      <c r="CP301" s="57" t="e">
        <f t="shared" si="208"/>
        <v>#N/A</v>
      </c>
      <c r="CQ301" s="57" t="e">
        <f>CQ3</f>
        <v>#N/A</v>
      </c>
      <c r="CS301" s="57"/>
      <c r="CT301" s="57" t="e">
        <f t="shared" si="209"/>
        <v>#N/A</v>
      </c>
      <c r="CU301" s="57" t="e">
        <f>CU3</f>
        <v>#N/A</v>
      </c>
      <c r="CW301" s="57"/>
      <c r="CX301" s="57" t="e">
        <f t="shared" si="210"/>
        <v>#N/A</v>
      </c>
      <c r="CY301" s="57" t="e">
        <f>CY3</f>
        <v>#N/A</v>
      </c>
      <c r="DA301" s="57"/>
      <c r="DB301" s="57" t="e">
        <f t="shared" si="211"/>
        <v>#N/A</v>
      </c>
      <c r="DC301" s="57" t="e">
        <f>DC3</f>
        <v>#N/A</v>
      </c>
      <c r="DE301" s="57"/>
      <c r="DF301" s="57" t="e">
        <f t="shared" si="212"/>
        <v>#N/A</v>
      </c>
      <c r="DG301" s="57" t="e">
        <f>DG3</f>
        <v>#N/A</v>
      </c>
    </row>
    <row r="302" spans="89:111">
      <c r="CK302" s="55"/>
      <c r="CL302" s="55" t="e">
        <f t="shared" si="207"/>
        <v>#N/A</v>
      </c>
      <c r="CM302" s="55" t="e">
        <f>CM3</f>
        <v>#N/A</v>
      </c>
      <c r="CO302" s="57"/>
      <c r="CP302" s="57" t="e">
        <f t="shared" si="208"/>
        <v>#N/A</v>
      </c>
      <c r="CQ302" s="57" t="e">
        <f>CQ3</f>
        <v>#N/A</v>
      </c>
      <c r="CS302" s="57"/>
      <c r="CT302" s="57" t="e">
        <f t="shared" si="209"/>
        <v>#N/A</v>
      </c>
      <c r="CU302" s="57" t="e">
        <f>CU3</f>
        <v>#N/A</v>
      </c>
      <c r="CW302" s="57"/>
      <c r="CX302" s="57" t="e">
        <f t="shared" si="210"/>
        <v>#N/A</v>
      </c>
      <c r="CY302" s="57" t="e">
        <f>CY3</f>
        <v>#N/A</v>
      </c>
      <c r="DA302" s="57"/>
      <c r="DB302" s="57" t="e">
        <f t="shared" si="211"/>
        <v>#N/A</v>
      </c>
      <c r="DC302" s="57" t="e">
        <f>DC3</f>
        <v>#N/A</v>
      </c>
      <c r="DE302" s="57"/>
      <c r="DF302" s="57" t="e">
        <f t="shared" si="212"/>
        <v>#N/A</v>
      </c>
      <c r="DG302" s="57" t="e">
        <f>DG3</f>
        <v>#N/A</v>
      </c>
    </row>
    <row r="303" spans="89:111">
      <c r="CK303" s="55"/>
      <c r="CL303" s="55" t="e">
        <f t="shared" si="207"/>
        <v>#N/A</v>
      </c>
      <c r="CM303" s="55" t="e">
        <f>CM3</f>
        <v>#N/A</v>
      </c>
      <c r="CO303" s="57"/>
      <c r="CP303" s="57" t="e">
        <f t="shared" si="208"/>
        <v>#N/A</v>
      </c>
      <c r="CQ303" s="57" t="e">
        <f>CQ3</f>
        <v>#N/A</v>
      </c>
      <c r="CS303" s="57"/>
      <c r="CT303" s="57" t="e">
        <f t="shared" si="209"/>
        <v>#N/A</v>
      </c>
      <c r="CU303" s="57" t="e">
        <f>CU3</f>
        <v>#N/A</v>
      </c>
      <c r="CW303" s="57"/>
      <c r="CX303" s="57" t="e">
        <f t="shared" si="210"/>
        <v>#N/A</v>
      </c>
      <c r="CY303" s="57" t="e">
        <f>CY3</f>
        <v>#N/A</v>
      </c>
      <c r="DA303" s="57"/>
      <c r="DB303" s="57" t="e">
        <f t="shared" si="211"/>
        <v>#N/A</v>
      </c>
      <c r="DC303" s="57" t="e">
        <f>DC3</f>
        <v>#N/A</v>
      </c>
      <c r="DE303" s="57"/>
      <c r="DF303" s="57" t="e">
        <f t="shared" si="212"/>
        <v>#N/A</v>
      </c>
      <c r="DG303" s="57" t="e">
        <f>DG3</f>
        <v>#N/A</v>
      </c>
    </row>
    <row r="304" spans="89:111">
      <c r="CK304" s="55"/>
      <c r="CL304" s="55" t="e">
        <f t="shared" si="207"/>
        <v>#N/A</v>
      </c>
      <c r="CM304" s="55" t="e">
        <f>CM3</f>
        <v>#N/A</v>
      </c>
      <c r="CO304" s="57"/>
      <c r="CP304" s="57" t="e">
        <f t="shared" si="208"/>
        <v>#N/A</v>
      </c>
      <c r="CQ304" s="57" t="e">
        <f>CQ3</f>
        <v>#N/A</v>
      </c>
      <c r="CS304" s="57"/>
      <c r="CT304" s="57" t="e">
        <f t="shared" si="209"/>
        <v>#N/A</v>
      </c>
      <c r="CU304" s="57" t="e">
        <f>CU3</f>
        <v>#N/A</v>
      </c>
      <c r="CW304" s="57"/>
      <c r="CX304" s="57" t="e">
        <f t="shared" si="210"/>
        <v>#N/A</v>
      </c>
      <c r="CY304" s="57" t="e">
        <f>CY3</f>
        <v>#N/A</v>
      </c>
      <c r="DA304" s="57"/>
      <c r="DB304" s="57" t="e">
        <f t="shared" si="211"/>
        <v>#N/A</v>
      </c>
      <c r="DC304" s="57" t="e">
        <f>DC3</f>
        <v>#N/A</v>
      </c>
      <c r="DE304" s="57"/>
      <c r="DF304" s="57" t="e">
        <f t="shared" si="212"/>
        <v>#N/A</v>
      </c>
      <c r="DG304" s="57" t="e">
        <f>DG3</f>
        <v>#N/A</v>
      </c>
    </row>
    <row r="305" spans="89:111">
      <c r="CK305" s="55"/>
      <c r="CL305" s="55" t="e">
        <f t="shared" si="207"/>
        <v>#N/A</v>
      </c>
      <c r="CM305" s="55" t="e">
        <f>CM3</f>
        <v>#N/A</v>
      </c>
      <c r="CO305" s="57"/>
      <c r="CP305" s="57" t="e">
        <f t="shared" si="208"/>
        <v>#N/A</v>
      </c>
      <c r="CQ305" s="57" t="e">
        <f>CQ3</f>
        <v>#N/A</v>
      </c>
      <c r="CS305" s="57"/>
      <c r="CT305" s="57" t="e">
        <f t="shared" si="209"/>
        <v>#N/A</v>
      </c>
      <c r="CU305" s="57" t="e">
        <f>CU3</f>
        <v>#N/A</v>
      </c>
      <c r="CW305" s="57"/>
      <c r="CX305" s="57" t="e">
        <f t="shared" si="210"/>
        <v>#N/A</v>
      </c>
      <c r="CY305" s="57" t="e">
        <f>CY3</f>
        <v>#N/A</v>
      </c>
      <c r="DA305" s="57"/>
      <c r="DB305" s="57" t="e">
        <f t="shared" si="211"/>
        <v>#N/A</v>
      </c>
      <c r="DC305" s="57" t="e">
        <f>DC3</f>
        <v>#N/A</v>
      </c>
      <c r="DE305" s="57"/>
      <c r="DF305" s="57" t="e">
        <f t="shared" si="212"/>
        <v>#N/A</v>
      </c>
      <c r="DG305" s="57" t="e">
        <f>DG3</f>
        <v>#N/A</v>
      </c>
    </row>
    <row r="306" spans="89:111">
      <c r="CK306" s="55"/>
      <c r="CL306" s="55" t="e">
        <f t="shared" si="207"/>
        <v>#N/A</v>
      </c>
      <c r="CM306" s="55" t="e">
        <f>CM3</f>
        <v>#N/A</v>
      </c>
      <c r="CO306" s="57"/>
      <c r="CP306" s="57" t="e">
        <f t="shared" si="208"/>
        <v>#N/A</v>
      </c>
      <c r="CQ306" s="57" t="e">
        <f>CQ3</f>
        <v>#N/A</v>
      </c>
      <c r="CS306" s="57"/>
      <c r="CT306" s="57" t="e">
        <f t="shared" si="209"/>
        <v>#N/A</v>
      </c>
      <c r="CU306" s="57" t="e">
        <f>CU3</f>
        <v>#N/A</v>
      </c>
      <c r="CW306" s="57"/>
      <c r="CX306" s="57" t="e">
        <f t="shared" si="210"/>
        <v>#N/A</v>
      </c>
      <c r="CY306" s="57" t="e">
        <f>CY3</f>
        <v>#N/A</v>
      </c>
      <c r="DA306" s="57"/>
      <c r="DB306" s="57" t="e">
        <f t="shared" si="211"/>
        <v>#N/A</v>
      </c>
      <c r="DC306" s="57" t="e">
        <f>DC3</f>
        <v>#N/A</v>
      </c>
      <c r="DE306" s="57"/>
      <c r="DF306" s="57" t="e">
        <f t="shared" si="212"/>
        <v>#N/A</v>
      </c>
      <c r="DG306" s="57" t="e">
        <f>DG3</f>
        <v>#N/A</v>
      </c>
    </row>
    <row r="307" spans="89:111">
      <c r="CK307" s="55"/>
      <c r="CL307" s="55" t="e">
        <f t="shared" si="207"/>
        <v>#N/A</v>
      </c>
      <c r="CM307" s="55" t="e">
        <f>CM3</f>
        <v>#N/A</v>
      </c>
      <c r="CO307" s="57"/>
      <c r="CP307" s="57" t="e">
        <f t="shared" si="208"/>
        <v>#N/A</v>
      </c>
      <c r="CQ307" s="57" t="e">
        <f>CQ3</f>
        <v>#N/A</v>
      </c>
      <c r="CS307" s="57"/>
      <c r="CT307" s="57" t="e">
        <f t="shared" si="209"/>
        <v>#N/A</v>
      </c>
      <c r="CU307" s="57" t="e">
        <f>CU3</f>
        <v>#N/A</v>
      </c>
      <c r="CW307" s="57"/>
      <c r="CX307" s="57" t="e">
        <f t="shared" si="210"/>
        <v>#N/A</v>
      </c>
      <c r="CY307" s="57" t="e">
        <f>CY3</f>
        <v>#N/A</v>
      </c>
      <c r="DA307" s="57"/>
      <c r="DB307" s="57" t="e">
        <f t="shared" si="211"/>
        <v>#N/A</v>
      </c>
      <c r="DC307" s="57" t="e">
        <f>DC3</f>
        <v>#N/A</v>
      </c>
      <c r="DE307" s="57"/>
      <c r="DF307" s="57" t="e">
        <f t="shared" si="212"/>
        <v>#N/A</v>
      </c>
      <c r="DG307" s="57" t="e">
        <f>DG3</f>
        <v>#N/A</v>
      </c>
    </row>
    <row r="308" spans="89:111">
      <c r="CK308" s="55"/>
      <c r="CL308" s="55" t="e">
        <f t="shared" si="207"/>
        <v>#N/A</v>
      </c>
      <c r="CM308" s="55" t="e">
        <f>CM3</f>
        <v>#N/A</v>
      </c>
      <c r="CO308" s="57"/>
      <c r="CP308" s="57" t="e">
        <f t="shared" si="208"/>
        <v>#N/A</v>
      </c>
      <c r="CQ308" s="57" t="e">
        <f>CQ3</f>
        <v>#N/A</v>
      </c>
      <c r="CS308" s="57"/>
      <c r="CT308" s="57" t="e">
        <f t="shared" si="209"/>
        <v>#N/A</v>
      </c>
      <c r="CU308" s="57" t="e">
        <f>CU3</f>
        <v>#N/A</v>
      </c>
      <c r="CW308" s="57"/>
      <c r="CX308" s="57" t="e">
        <f t="shared" si="210"/>
        <v>#N/A</v>
      </c>
      <c r="CY308" s="57" t="e">
        <f>CY3</f>
        <v>#N/A</v>
      </c>
      <c r="DA308" s="57"/>
      <c r="DB308" s="57" t="e">
        <f t="shared" si="211"/>
        <v>#N/A</v>
      </c>
      <c r="DC308" s="57" t="e">
        <f>DC3</f>
        <v>#N/A</v>
      </c>
      <c r="DE308" s="57"/>
      <c r="DF308" s="57" t="e">
        <f t="shared" si="212"/>
        <v>#N/A</v>
      </c>
      <c r="DG308" s="57" t="e">
        <f>DG3</f>
        <v>#N/A</v>
      </c>
    </row>
    <row r="309" spans="89:111">
      <c r="CK309" s="55"/>
      <c r="CL309" s="55" t="e">
        <f t="shared" si="207"/>
        <v>#N/A</v>
      </c>
      <c r="CM309" s="55" t="e">
        <f>CM3</f>
        <v>#N/A</v>
      </c>
      <c r="CO309" s="57"/>
      <c r="CP309" s="57" t="e">
        <f t="shared" si="208"/>
        <v>#N/A</v>
      </c>
      <c r="CQ309" s="57" t="e">
        <f>CQ3</f>
        <v>#N/A</v>
      </c>
      <c r="CS309" s="57"/>
      <c r="CT309" s="57" t="e">
        <f t="shared" si="209"/>
        <v>#N/A</v>
      </c>
      <c r="CU309" s="57" t="e">
        <f>CU3</f>
        <v>#N/A</v>
      </c>
      <c r="CW309" s="57"/>
      <c r="CX309" s="57" t="e">
        <f t="shared" si="210"/>
        <v>#N/A</v>
      </c>
      <c r="CY309" s="57" t="e">
        <f>CY3</f>
        <v>#N/A</v>
      </c>
      <c r="DA309" s="57"/>
      <c r="DB309" s="57" t="e">
        <f t="shared" si="211"/>
        <v>#N/A</v>
      </c>
      <c r="DC309" s="57" t="e">
        <f>DC3</f>
        <v>#N/A</v>
      </c>
      <c r="DE309" s="57"/>
      <c r="DF309" s="57" t="e">
        <f t="shared" si="212"/>
        <v>#N/A</v>
      </c>
      <c r="DG309" s="57" t="e">
        <f>DG3</f>
        <v>#N/A</v>
      </c>
    </row>
    <row r="310" spans="89:111">
      <c r="CK310" s="55"/>
      <c r="CL310" s="55" t="e">
        <f t="shared" si="207"/>
        <v>#N/A</v>
      </c>
      <c r="CM310" s="55" t="e">
        <f>CM3</f>
        <v>#N/A</v>
      </c>
      <c r="CO310" s="57"/>
      <c r="CP310" s="57" t="e">
        <f t="shared" si="208"/>
        <v>#N/A</v>
      </c>
      <c r="CQ310" s="57" t="e">
        <f>CQ3</f>
        <v>#N/A</v>
      </c>
      <c r="CS310" s="57"/>
      <c r="CT310" s="57" t="e">
        <f t="shared" si="209"/>
        <v>#N/A</v>
      </c>
      <c r="CU310" s="57" t="e">
        <f>CU3</f>
        <v>#N/A</v>
      </c>
      <c r="CW310" s="57"/>
      <c r="CX310" s="57" t="e">
        <f t="shared" si="210"/>
        <v>#N/A</v>
      </c>
      <c r="CY310" s="57" t="e">
        <f>CY3</f>
        <v>#N/A</v>
      </c>
      <c r="DA310" s="57"/>
      <c r="DB310" s="57" t="e">
        <f t="shared" si="211"/>
        <v>#N/A</v>
      </c>
      <c r="DC310" s="57" t="e">
        <f>DC3</f>
        <v>#N/A</v>
      </c>
      <c r="DE310" s="57"/>
      <c r="DF310" s="57" t="e">
        <f t="shared" si="212"/>
        <v>#N/A</v>
      </c>
      <c r="DG310" s="57" t="e">
        <f>DG3</f>
        <v>#N/A</v>
      </c>
    </row>
    <row r="311" spans="89:111">
      <c r="CK311" s="55"/>
      <c r="CL311" s="55" t="e">
        <f t="shared" si="207"/>
        <v>#N/A</v>
      </c>
      <c r="CM311" s="55" t="e">
        <f>CM3</f>
        <v>#N/A</v>
      </c>
      <c r="CO311" s="57"/>
      <c r="CP311" s="57" t="e">
        <f t="shared" si="208"/>
        <v>#N/A</v>
      </c>
      <c r="CQ311" s="57" t="e">
        <f>CQ3</f>
        <v>#N/A</v>
      </c>
      <c r="CS311" s="57"/>
      <c r="CT311" s="57" t="e">
        <f t="shared" si="209"/>
        <v>#N/A</v>
      </c>
      <c r="CU311" s="57" t="e">
        <f>CU3</f>
        <v>#N/A</v>
      </c>
      <c r="CW311" s="57"/>
      <c r="CX311" s="57" t="e">
        <f t="shared" si="210"/>
        <v>#N/A</v>
      </c>
      <c r="CY311" s="57" t="e">
        <f>CY3</f>
        <v>#N/A</v>
      </c>
      <c r="DA311" s="57"/>
      <c r="DB311" s="57" t="e">
        <f t="shared" si="211"/>
        <v>#N/A</v>
      </c>
      <c r="DC311" s="57" t="e">
        <f>DC3</f>
        <v>#N/A</v>
      </c>
      <c r="DE311" s="57"/>
      <c r="DF311" s="57" t="e">
        <f t="shared" si="212"/>
        <v>#N/A</v>
      </c>
      <c r="DG311" s="57" t="e">
        <f>DG3</f>
        <v>#N/A</v>
      </c>
    </row>
    <row r="312" spans="89:111">
      <c r="CK312" s="55"/>
      <c r="CL312" s="55" t="e">
        <f t="shared" si="207"/>
        <v>#N/A</v>
      </c>
      <c r="CM312" s="55" t="e">
        <f>CM3</f>
        <v>#N/A</v>
      </c>
      <c r="CO312" s="57"/>
      <c r="CP312" s="57" t="e">
        <f t="shared" si="208"/>
        <v>#N/A</v>
      </c>
      <c r="CQ312" s="57" t="e">
        <f>CQ3</f>
        <v>#N/A</v>
      </c>
      <c r="CS312" s="57"/>
      <c r="CT312" s="57" t="e">
        <f t="shared" si="209"/>
        <v>#N/A</v>
      </c>
      <c r="CU312" s="57" t="e">
        <f>CU3</f>
        <v>#N/A</v>
      </c>
      <c r="CW312" s="57"/>
      <c r="CX312" s="57" t="e">
        <f t="shared" si="210"/>
        <v>#N/A</v>
      </c>
      <c r="CY312" s="57" t="e">
        <f>CY3</f>
        <v>#N/A</v>
      </c>
      <c r="DA312" s="57"/>
      <c r="DB312" s="57" t="e">
        <f t="shared" si="211"/>
        <v>#N/A</v>
      </c>
      <c r="DC312" s="57" t="e">
        <f>DC3</f>
        <v>#N/A</v>
      </c>
      <c r="DE312" s="57"/>
      <c r="DF312" s="57" t="e">
        <f t="shared" si="212"/>
        <v>#N/A</v>
      </c>
      <c r="DG312" s="57" t="e">
        <f>DG3</f>
        <v>#N/A</v>
      </c>
    </row>
    <row r="313" spans="89:111">
      <c r="CK313" s="55"/>
      <c r="CL313" s="55" t="e">
        <f t="shared" si="207"/>
        <v>#N/A</v>
      </c>
      <c r="CM313" s="55" t="e">
        <f>CM3</f>
        <v>#N/A</v>
      </c>
      <c r="CO313" s="57"/>
      <c r="CP313" s="57" t="e">
        <f t="shared" si="208"/>
        <v>#N/A</v>
      </c>
      <c r="CQ313" s="57" t="e">
        <f>CQ3</f>
        <v>#N/A</v>
      </c>
      <c r="CS313" s="57"/>
      <c r="CT313" s="57" t="e">
        <f t="shared" si="209"/>
        <v>#N/A</v>
      </c>
      <c r="CU313" s="57" t="e">
        <f>CU3</f>
        <v>#N/A</v>
      </c>
      <c r="CW313" s="57"/>
      <c r="CX313" s="57" t="e">
        <f t="shared" si="210"/>
        <v>#N/A</v>
      </c>
      <c r="CY313" s="57" t="e">
        <f>CY3</f>
        <v>#N/A</v>
      </c>
      <c r="DA313" s="57"/>
      <c r="DB313" s="57" t="e">
        <f t="shared" si="211"/>
        <v>#N/A</v>
      </c>
      <c r="DC313" s="57" t="e">
        <f>DC3</f>
        <v>#N/A</v>
      </c>
      <c r="DE313" s="57"/>
      <c r="DF313" s="57" t="e">
        <f t="shared" si="212"/>
        <v>#N/A</v>
      </c>
      <c r="DG313" s="57" t="e">
        <f>DG3</f>
        <v>#N/A</v>
      </c>
    </row>
    <row r="314" spans="89:111">
      <c r="CK314" s="55"/>
      <c r="CL314" s="55" t="e">
        <f t="shared" si="207"/>
        <v>#N/A</v>
      </c>
      <c r="CM314" s="55" t="e">
        <f>CM3</f>
        <v>#N/A</v>
      </c>
      <c r="CO314" s="57"/>
      <c r="CP314" s="57" t="e">
        <f t="shared" si="208"/>
        <v>#N/A</v>
      </c>
      <c r="CQ314" s="57" t="e">
        <f>CQ3</f>
        <v>#N/A</v>
      </c>
      <c r="CS314" s="57"/>
      <c r="CT314" s="57" t="e">
        <f t="shared" si="209"/>
        <v>#N/A</v>
      </c>
      <c r="CU314" s="57" t="e">
        <f>CU3</f>
        <v>#N/A</v>
      </c>
      <c r="CW314" s="57"/>
      <c r="CX314" s="57" t="e">
        <f t="shared" si="210"/>
        <v>#N/A</v>
      </c>
      <c r="CY314" s="57" t="e">
        <f>CY3</f>
        <v>#N/A</v>
      </c>
      <c r="DA314" s="57"/>
      <c r="DB314" s="57" t="e">
        <f t="shared" si="211"/>
        <v>#N/A</v>
      </c>
      <c r="DC314" s="57" t="e">
        <f>DC3</f>
        <v>#N/A</v>
      </c>
      <c r="DE314" s="57"/>
      <c r="DF314" s="57" t="e">
        <f t="shared" si="212"/>
        <v>#N/A</v>
      </c>
      <c r="DG314" s="57" t="e">
        <f>DG3</f>
        <v>#N/A</v>
      </c>
    </row>
    <row r="315" spans="89:111">
      <c r="CK315" s="55"/>
      <c r="CL315" s="55" t="e">
        <f t="shared" si="207"/>
        <v>#N/A</v>
      </c>
      <c r="CM315" s="55" t="e">
        <f>CM3</f>
        <v>#N/A</v>
      </c>
      <c r="CO315" s="57"/>
      <c r="CP315" s="57" t="e">
        <f t="shared" si="208"/>
        <v>#N/A</v>
      </c>
      <c r="CQ315" s="57" t="e">
        <f>CQ3</f>
        <v>#N/A</v>
      </c>
      <c r="CS315" s="57"/>
      <c r="CT315" s="57" t="e">
        <f t="shared" si="209"/>
        <v>#N/A</v>
      </c>
      <c r="CU315" s="57" t="e">
        <f>CU3</f>
        <v>#N/A</v>
      </c>
      <c r="CW315" s="57"/>
      <c r="CX315" s="57" t="e">
        <f t="shared" si="210"/>
        <v>#N/A</v>
      </c>
      <c r="CY315" s="57" t="e">
        <f>CY3</f>
        <v>#N/A</v>
      </c>
      <c r="DA315" s="57"/>
      <c r="DB315" s="57" t="e">
        <f t="shared" si="211"/>
        <v>#N/A</v>
      </c>
      <c r="DC315" s="57" t="e">
        <f>DC3</f>
        <v>#N/A</v>
      </c>
      <c r="DE315" s="57"/>
      <c r="DF315" s="57" t="e">
        <f t="shared" si="212"/>
        <v>#N/A</v>
      </c>
      <c r="DG315" s="57" t="e">
        <f>DG3</f>
        <v>#N/A</v>
      </c>
    </row>
    <row r="316" spans="89:111">
      <c r="CK316" s="55"/>
      <c r="CL316" s="55" t="e">
        <f t="shared" si="207"/>
        <v>#N/A</v>
      </c>
      <c r="CM316" s="55" t="e">
        <f>CM3</f>
        <v>#N/A</v>
      </c>
      <c r="CO316" s="57"/>
      <c r="CP316" s="57" t="e">
        <f t="shared" si="208"/>
        <v>#N/A</v>
      </c>
      <c r="CQ316" s="57" t="e">
        <f>CQ3</f>
        <v>#N/A</v>
      </c>
      <c r="CS316" s="57"/>
      <c r="CT316" s="57" t="e">
        <f t="shared" si="209"/>
        <v>#N/A</v>
      </c>
      <c r="CU316" s="57" t="e">
        <f>CU3</f>
        <v>#N/A</v>
      </c>
      <c r="CW316" s="57"/>
      <c r="CX316" s="57" t="e">
        <f t="shared" si="210"/>
        <v>#N/A</v>
      </c>
      <c r="CY316" s="57" t="e">
        <f>CY3</f>
        <v>#N/A</v>
      </c>
      <c r="DA316" s="57"/>
      <c r="DB316" s="57" t="e">
        <f t="shared" si="211"/>
        <v>#N/A</v>
      </c>
      <c r="DC316" s="57" t="e">
        <f>DC3</f>
        <v>#N/A</v>
      </c>
      <c r="DE316" s="57"/>
      <c r="DF316" s="57" t="e">
        <f t="shared" si="212"/>
        <v>#N/A</v>
      </c>
      <c r="DG316" s="57" t="e">
        <f>DG3</f>
        <v>#N/A</v>
      </c>
    </row>
    <row r="317" spans="89:111">
      <c r="CK317" s="55"/>
      <c r="CL317" s="55" t="e">
        <f t="shared" si="207"/>
        <v>#N/A</v>
      </c>
      <c r="CM317" s="55" t="e">
        <f>CM3</f>
        <v>#N/A</v>
      </c>
      <c r="CO317" s="57"/>
      <c r="CP317" s="57" t="e">
        <f t="shared" si="208"/>
        <v>#N/A</v>
      </c>
      <c r="CQ317" s="57" t="e">
        <f>CQ3</f>
        <v>#N/A</v>
      </c>
      <c r="CS317" s="57"/>
      <c r="CT317" s="57" t="e">
        <f t="shared" si="209"/>
        <v>#N/A</v>
      </c>
      <c r="CU317" s="57" t="e">
        <f>CU3</f>
        <v>#N/A</v>
      </c>
      <c r="CW317" s="57"/>
      <c r="CX317" s="57" t="e">
        <f t="shared" si="210"/>
        <v>#N/A</v>
      </c>
      <c r="CY317" s="57" t="e">
        <f>CY3</f>
        <v>#N/A</v>
      </c>
      <c r="DA317" s="57"/>
      <c r="DB317" s="57" t="e">
        <f t="shared" si="211"/>
        <v>#N/A</v>
      </c>
      <c r="DC317" s="57" t="e">
        <f>DC3</f>
        <v>#N/A</v>
      </c>
      <c r="DE317" s="57"/>
      <c r="DF317" s="57" t="e">
        <f t="shared" si="212"/>
        <v>#N/A</v>
      </c>
      <c r="DG317" s="57" t="e">
        <f>DG3</f>
        <v>#N/A</v>
      </c>
    </row>
    <row r="318" spans="89:111">
      <c r="CK318" s="55"/>
      <c r="CL318" s="55" t="e">
        <f t="shared" si="207"/>
        <v>#N/A</v>
      </c>
      <c r="CM318" s="55" t="e">
        <f>CM3</f>
        <v>#N/A</v>
      </c>
      <c r="CO318" s="57"/>
      <c r="CP318" s="57" t="e">
        <f t="shared" si="208"/>
        <v>#N/A</v>
      </c>
      <c r="CQ318" s="57" t="e">
        <f>CQ3</f>
        <v>#N/A</v>
      </c>
      <c r="CS318" s="57"/>
      <c r="CT318" s="57" t="e">
        <f t="shared" si="209"/>
        <v>#N/A</v>
      </c>
      <c r="CU318" s="57" t="e">
        <f>CU3</f>
        <v>#N/A</v>
      </c>
      <c r="CW318" s="57"/>
      <c r="CX318" s="57" t="e">
        <f t="shared" si="210"/>
        <v>#N/A</v>
      </c>
      <c r="CY318" s="57" t="e">
        <f>CY3</f>
        <v>#N/A</v>
      </c>
      <c r="DA318" s="57"/>
      <c r="DB318" s="57" t="e">
        <f t="shared" si="211"/>
        <v>#N/A</v>
      </c>
      <c r="DC318" s="57" t="e">
        <f>DC3</f>
        <v>#N/A</v>
      </c>
      <c r="DE318" s="57"/>
      <c r="DF318" s="57" t="e">
        <f t="shared" si="212"/>
        <v>#N/A</v>
      </c>
      <c r="DG318" s="57" t="e">
        <f>DG3</f>
        <v>#N/A</v>
      </c>
    </row>
    <row r="319" spans="89:111">
      <c r="CK319" s="55"/>
      <c r="CL319" s="55" t="e">
        <f t="shared" si="207"/>
        <v>#N/A</v>
      </c>
      <c r="CM319" s="55" t="e">
        <f>CM3</f>
        <v>#N/A</v>
      </c>
      <c r="CO319" s="57"/>
      <c r="CP319" s="57" t="e">
        <f t="shared" si="208"/>
        <v>#N/A</v>
      </c>
      <c r="CQ319" s="57" t="e">
        <f>CQ3</f>
        <v>#N/A</v>
      </c>
      <c r="CS319" s="57"/>
      <c r="CT319" s="57" t="e">
        <f t="shared" si="209"/>
        <v>#N/A</v>
      </c>
      <c r="CU319" s="57" t="e">
        <f>CU3</f>
        <v>#N/A</v>
      </c>
      <c r="CW319" s="57"/>
      <c r="CX319" s="57" t="e">
        <f t="shared" si="210"/>
        <v>#N/A</v>
      </c>
      <c r="CY319" s="57" t="e">
        <f>CY3</f>
        <v>#N/A</v>
      </c>
      <c r="DA319" s="57"/>
      <c r="DB319" s="57" t="e">
        <f t="shared" si="211"/>
        <v>#N/A</v>
      </c>
      <c r="DC319" s="57" t="e">
        <f>DC3</f>
        <v>#N/A</v>
      </c>
      <c r="DE319" s="57"/>
      <c r="DF319" s="57" t="e">
        <f t="shared" si="212"/>
        <v>#N/A</v>
      </c>
      <c r="DG319" s="57" t="e">
        <f>DG3</f>
        <v>#N/A</v>
      </c>
    </row>
    <row r="320" spans="89:111">
      <c r="CK320" s="55"/>
      <c r="CL320" s="55" t="e">
        <f t="shared" si="207"/>
        <v>#N/A</v>
      </c>
      <c r="CM320" s="55" t="e">
        <f>CM3</f>
        <v>#N/A</v>
      </c>
      <c r="CO320" s="57"/>
      <c r="CP320" s="57" t="e">
        <f t="shared" si="208"/>
        <v>#N/A</v>
      </c>
      <c r="CQ320" s="57" t="e">
        <f>CQ3</f>
        <v>#N/A</v>
      </c>
      <c r="CS320" s="57"/>
      <c r="CT320" s="57" t="e">
        <f t="shared" si="209"/>
        <v>#N/A</v>
      </c>
      <c r="CU320" s="57" t="e">
        <f>CU3</f>
        <v>#N/A</v>
      </c>
      <c r="CW320" s="57"/>
      <c r="CX320" s="57" t="e">
        <f t="shared" si="210"/>
        <v>#N/A</v>
      </c>
      <c r="CY320" s="57" t="e">
        <f>CY3</f>
        <v>#N/A</v>
      </c>
      <c r="DA320" s="57"/>
      <c r="DB320" s="57" t="e">
        <f t="shared" si="211"/>
        <v>#N/A</v>
      </c>
      <c r="DC320" s="57" t="e">
        <f>DC3</f>
        <v>#N/A</v>
      </c>
      <c r="DE320" s="57"/>
      <c r="DF320" s="57" t="e">
        <f t="shared" si="212"/>
        <v>#N/A</v>
      </c>
      <c r="DG320" s="57" t="e">
        <f>DG3</f>
        <v>#N/A</v>
      </c>
    </row>
    <row r="321" spans="89:111">
      <c r="CK321" s="55"/>
      <c r="CL321" s="55" t="e">
        <f t="shared" si="207"/>
        <v>#N/A</v>
      </c>
      <c r="CM321" s="55" t="e">
        <f>CM3</f>
        <v>#N/A</v>
      </c>
      <c r="CO321" s="57"/>
      <c r="CP321" s="57" t="e">
        <f t="shared" si="208"/>
        <v>#N/A</v>
      </c>
      <c r="CQ321" s="57" t="e">
        <f>CQ3</f>
        <v>#N/A</v>
      </c>
      <c r="CS321" s="57"/>
      <c r="CT321" s="57" t="e">
        <f t="shared" si="209"/>
        <v>#N/A</v>
      </c>
      <c r="CU321" s="57" t="e">
        <f>CU3</f>
        <v>#N/A</v>
      </c>
      <c r="CW321" s="57"/>
      <c r="CX321" s="57" t="e">
        <f t="shared" si="210"/>
        <v>#N/A</v>
      </c>
      <c r="CY321" s="57" t="e">
        <f>CY3</f>
        <v>#N/A</v>
      </c>
      <c r="DA321" s="57"/>
      <c r="DB321" s="57" t="e">
        <f t="shared" si="211"/>
        <v>#N/A</v>
      </c>
      <c r="DC321" s="57" t="e">
        <f>DC3</f>
        <v>#N/A</v>
      </c>
      <c r="DE321" s="57"/>
      <c r="DF321" s="57" t="e">
        <f t="shared" si="212"/>
        <v>#N/A</v>
      </c>
      <c r="DG321" s="57" t="e">
        <f>DG3</f>
        <v>#N/A</v>
      </c>
    </row>
    <row r="322" spans="89:111">
      <c r="CK322" s="55"/>
      <c r="CL322" s="55" t="e">
        <f t="shared" si="207"/>
        <v>#N/A</v>
      </c>
      <c r="CM322" s="55" t="e">
        <f>CM3</f>
        <v>#N/A</v>
      </c>
      <c r="CO322" s="57"/>
      <c r="CP322" s="57" t="e">
        <f t="shared" si="208"/>
        <v>#N/A</v>
      </c>
      <c r="CQ322" s="57" t="e">
        <f>CQ3</f>
        <v>#N/A</v>
      </c>
      <c r="CS322" s="57"/>
      <c r="CT322" s="57" t="e">
        <f t="shared" si="209"/>
        <v>#N/A</v>
      </c>
      <c r="CU322" s="57" t="e">
        <f>CU3</f>
        <v>#N/A</v>
      </c>
      <c r="CW322" s="57"/>
      <c r="CX322" s="57" t="e">
        <f t="shared" si="210"/>
        <v>#N/A</v>
      </c>
      <c r="CY322" s="57" t="e">
        <f>CY3</f>
        <v>#N/A</v>
      </c>
      <c r="DA322" s="57"/>
      <c r="DB322" s="57" t="e">
        <f t="shared" si="211"/>
        <v>#N/A</v>
      </c>
      <c r="DC322" s="57" t="e">
        <f>DC3</f>
        <v>#N/A</v>
      </c>
      <c r="DE322" s="57"/>
      <c r="DF322" s="57" t="e">
        <f t="shared" si="212"/>
        <v>#N/A</v>
      </c>
      <c r="DG322" s="57" t="e">
        <f>DG3</f>
        <v>#N/A</v>
      </c>
    </row>
    <row r="323" spans="89:111">
      <c r="CK323" s="55"/>
      <c r="CL323" s="55" t="e">
        <f t="shared" si="207"/>
        <v>#N/A</v>
      </c>
      <c r="CM323" s="55" t="e">
        <f>CM3</f>
        <v>#N/A</v>
      </c>
      <c r="CO323" s="57"/>
      <c r="CP323" s="57" t="e">
        <f t="shared" si="208"/>
        <v>#N/A</v>
      </c>
      <c r="CQ323" s="57" t="e">
        <f>CQ3</f>
        <v>#N/A</v>
      </c>
      <c r="CS323" s="57"/>
      <c r="CT323" s="57" t="e">
        <f t="shared" si="209"/>
        <v>#N/A</v>
      </c>
      <c r="CU323" s="57" t="e">
        <f>CU3</f>
        <v>#N/A</v>
      </c>
      <c r="CW323" s="57"/>
      <c r="CX323" s="57" t="e">
        <f t="shared" si="210"/>
        <v>#N/A</v>
      </c>
      <c r="CY323" s="57" t="e">
        <f>CY3</f>
        <v>#N/A</v>
      </c>
      <c r="DA323" s="57"/>
      <c r="DB323" s="57" t="e">
        <f t="shared" si="211"/>
        <v>#N/A</v>
      </c>
      <c r="DC323" s="57" t="e">
        <f>DC3</f>
        <v>#N/A</v>
      </c>
      <c r="DE323" s="57"/>
      <c r="DF323" s="57" t="e">
        <f t="shared" si="212"/>
        <v>#N/A</v>
      </c>
      <c r="DG323" s="57" t="e">
        <f>DG3</f>
        <v>#N/A</v>
      </c>
    </row>
    <row r="324" spans="89:111">
      <c r="CK324" s="55"/>
      <c r="CL324" s="55" t="e">
        <f t="shared" ref="CL324:CL387" si="213">CL323+($CK$6-$CK$4)/1000</f>
        <v>#N/A</v>
      </c>
      <c r="CM324" s="55" t="e">
        <f>CM3</f>
        <v>#N/A</v>
      </c>
      <c r="CO324" s="57"/>
      <c r="CP324" s="57" t="e">
        <f t="shared" ref="CP324:CP387" si="214">CP323+($CO$6-$CO$4)/500</f>
        <v>#N/A</v>
      </c>
      <c r="CQ324" s="57" t="e">
        <f>CQ3</f>
        <v>#N/A</v>
      </c>
      <c r="CS324" s="57"/>
      <c r="CT324" s="57" t="e">
        <f t="shared" ref="CT324:CT387" si="215">CT323+($CS$6-$CS$4)/500</f>
        <v>#N/A</v>
      </c>
      <c r="CU324" s="57" t="e">
        <f>CU3</f>
        <v>#N/A</v>
      </c>
      <c r="CW324" s="57"/>
      <c r="CX324" s="57" t="e">
        <f t="shared" ref="CX324:CX387" si="216">CX323+($CW$6-$CW$4)/500</f>
        <v>#N/A</v>
      </c>
      <c r="CY324" s="57" t="e">
        <f>CY3</f>
        <v>#N/A</v>
      </c>
      <c r="DA324" s="57"/>
      <c r="DB324" s="57" t="e">
        <f t="shared" ref="DB324:DB387" si="217">DB323+($DA$6-$DA$4)/500</f>
        <v>#N/A</v>
      </c>
      <c r="DC324" s="57" t="e">
        <f>DC3</f>
        <v>#N/A</v>
      </c>
      <c r="DE324" s="57"/>
      <c r="DF324" s="57" t="e">
        <f t="shared" ref="DF324:DF387" si="218">DF323+($DE$6-$DE$4)/500</f>
        <v>#N/A</v>
      </c>
      <c r="DG324" s="57" t="e">
        <f>DG3</f>
        <v>#N/A</v>
      </c>
    </row>
    <row r="325" spans="89:111">
      <c r="CK325" s="55"/>
      <c r="CL325" s="55" t="e">
        <f t="shared" si="213"/>
        <v>#N/A</v>
      </c>
      <c r="CM325" s="55" t="e">
        <f>CM3</f>
        <v>#N/A</v>
      </c>
      <c r="CO325" s="57"/>
      <c r="CP325" s="57" t="e">
        <f t="shared" si="214"/>
        <v>#N/A</v>
      </c>
      <c r="CQ325" s="57" t="e">
        <f>CQ3</f>
        <v>#N/A</v>
      </c>
      <c r="CS325" s="57"/>
      <c r="CT325" s="57" t="e">
        <f t="shared" si="215"/>
        <v>#N/A</v>
      </c>
      <c r="CU325" s="57" t="e">
        <f>CU3</f>
        <v>#N/A</v>
      </c>
      <c r="CW325" s="57"/>
      <c r="CX325" s="57" t="e">
        <f t="shared" si="216"/>
        <v>#N/A</v>
      </c>
      <c r="CY325" s="57" t="e">
        <f>CY3</f>
        <v>#N/A</v>
      </c>
      <c r="DA325" s="57"/>
      <c r="DB325" s="57" t="e">
        <f t="shared" si="217"/>
        <v>#N/A</v>
      </c>
      <c r="DC325" s="57" t="e">
        <f>DC3</f>
        <v>#N/A</v>
      </c>
      <c r="DE325" s="57"/>
      <c r="DF325" s="57" t="e">
        <f t="shared" si="218"/>
        <v>#N/A</v>
      </c>
      <c r="DG325" s="57" t="e">
        <f>DG3</f>
        <v>#N/A</v>
      </c>
    </row>
    <row r="326" spans="89:111">
      <c r="CK326" s="55"/>
      <c r="CL326" s="55" t="e">
        <f t="shared" si="213"/>
        <v>#N/A</v>
      </c>
      <c r="CM326" s="55" t="e">
        <f>CM3</f>
        <v>#N/A</v>
      </c>
      <c r="CO326" s="57"/>
      <c r="CP326" s="57" t="e">
        <f t="shared" si="214"/>
        <v>#N/A</v>
      </c>
      <c r="CQ326" s="57" t="e">
        <f>CQ3</f>
        <v>#N/A</v>
      </c>
      <c r="CS326" s="57"/>
      <c r="CT326" s="57" t="e">
        <f t="shared" si="215"/>
        <v>#N/A</v>
      </c>
      <c r="CU326" s="57" t="e">
        <f>CU3</f>
        <v>#N/A</v>
      </c>
      <c r="CW326" s="57"/>
      <c r="CX326" s="57" t="e">
        <f t="shared" si="216"/>
        <v>#N/A</v>
      </c>
      <c r="CY326" s="57" t="e">
        <f>CY3</f>
        <v>#N/A</v>
      </c>
      <c r="DA326" s="57"/>
      <c r="DB326" s="57" t="e">
        <f t="shared" si="217"/>
        <v>#N/A</v>
      </c>
      <c r="DC326" s="57" t="e">
        <f>DC3</f>
        <v>#N/A</v>
      </c>
      <c r="DE326" s="57"/>
      <c r="DF326" s="57" t="e">
        <f t="shared" si="218"/>
        <v>#N/A</v>
      </c>
      <c r="DG326" s="57" t="e">
        <f>DG3</f>
        <v>#N/A</v>
      </c>
    </row>
    <row r="327" spans="89:111">
      <c r="CK327" s="55"/>
      <c r="CL327" s="55" t="e">
        <f t="shared" si="213"/>
        <v>#N/A</v>
      </c>
      <c r="CM327" s="55" t="e">
        <f>CM3</f>
        <v>#N/A</v>
      </c>
      <c r="CO327" s="57"/>
      <c r="CP327" s="57" t="e">
        <f t="shared" si="214"/>
        <v>#N/A</v>
      </c>
      <c r="CQ327" s="57" t="e">
        <f>CQ3</f>
        <v>#N/A</v>
      </c>
      <c r="CS327" s="57"/>
      <c r="CT327" s="57" t="e">
        <f t="shared" si="215"/>
        <v>#N/A</v>
      </c>
      <c r="CU327" s="57" t="e">
        <f>CU3</f>
        <v>#N/A</v>
      </c>
      <c r="CW327" s="57"/>
      <c r="CX327" s="57" t="e">
        <f t="shared" si="216"/>
        <v>#N/A</v>
      </c>
      <c r="CY327" s="57" t="e">
        <f>CY3</f>
        <v>#N/A</v>
      </c>
      <c r="DA327" s="57"/>
      <c r="DB327" s="57" t="e">
        <f t="shared" si="217"/>
        <v>#N/A</v>
      </c>
      <c r="DC327" s="57" t="e">
        <f>DC3</f>
        <v>#N/A</v>
      </c>
      <c r="DE327" s="57"/>
      <c r="DF327" s="57" t="e">
        <f t="shared" si="218"/>
        <v>#N/A</v>
      </c>
      <c r="DG327" s="57" t="e">
        <f>DG3</f>
        <v>#N/A</v>
      </c>
    </row>
    <row r="328" spans="89:111">
      <c r="CK328" s="55"/>
      <c r="CL328" s="55" t="e">
        <f t="shared" si="213"/>
        <v>#N/A</v>
      </c>
      <c r="CM328" s="55" t="e">
        <f>CM3</f>
        <v>#N/A</v>
      </c>
      <c r="CO328" s="57"/>
      <c r="CP328" s="57" t="e">
        <f t="shared" si="214"/>
        <v>#N/A</v>
      </c>
      <c r="CQ328" s="57" t="e">
        <f>CQ3</f>
        <v>#N/A</v>
      </c>
      <c r="CS328" s="57"/>
      <c r="CT328" s="57" t="e">
        <f t="shared" si="215"/>
        <v>#N/A</v>
      </c>
      <c r="CU328" s="57" t="e">
        <f>CU3</f>
        <v>#N/A</v>
      </c>
      <c r="CW328" s="57"/>
      <c r="CX328" s="57" t="e">
        <f t="shared" si="216"/>
        <v>#N/A</v>
      </c>
      <c r="CY328" s="57" t="e">
        <f>CY3</f>
        <v>#N/A</v>
      </c>
      <c r="DA328" s="57"/>
      <c r="DB328" s="57" t="e">
        <f t="shared" si="217"/>
        <v>#N/A</v>
      </c>
      <c r="DC328" s="57" t="e">
        <f>DC3</f>
        <v>#N/A</v>
      </c>
      <c r="DE328" s="57"/>
      <c r="DF328" s="57" t="e">
        <f t="shared" si="218"/>
        <v>#N/A</v>
      </c>
      <c r="DG328" s="57" t="e">
        <f>DG3</f>
        <v>#N/A</v>
      </c>
    </row>
    <row r="329" spans="89:111">
      <c r="CK329" s="55"/>
      <c r="CL329" s="55" t="e">
        <f t="shared" si="213"/>
        <v>#N/A</v>
      </c>
      <c r="CM329" s="55" t="e">
        <f>CM3</f>
        <v>#N/A</v>
      </c>
      <c r="CO329" s="57"/>
      <c r="CP329" s="57" t="e">
        <f t="shared" si="214"/>
        <v>#N/A</v>
      </c>
      <c r="CQ329" s="57" t="e">
        <f>CQ3</f>
        <v>#N/A</v>
      </c>
      <c r="CS329" s="57"/>
      <c r="CT329" s="57" t="e">
        <f t="shared" si="215"/>
        <v>#N/A</v>
      </c>
      <c r="CU329" s="57" t="e">
        <f>CU3</f>
        <v>#N/A</v>
      </c>
      <c r="CW329" s="57"/>
      <c r="CX329" s="57" t="e">
        <f t="shared" si="216"/>
        <v>#N/A</v>
      </c>
      <c r="CY329" s="57" t="e">
        <f>CY3</f>
        <v>#N/A</v>
      </c>
      <c r="DA329" s="57"/>
      <c r="DB329" s="57" t="e">
        <f t="shared" si="217"/>
        <v>#N/A</v>
      </c>
      <c r="DC329" s="57" t="e">
        <f>DC3</f>
        <v>#N/A</v>
      </c>
      <c r="DE329" s="57"/>
      <c r="DF329" s="57" t="e">
        <f t="shared" si="218"/>
        <v>#N/A</v>
      </c>
      <c r="DG329" s="57" t="e">
        <f>DG3</f>
        <v>#N/A</v>
      </c>
    </row>
    <row r="330" spans="89:111">
      <c r="CK330" s="55"/>
      <c r="CL330" s="55" t="e">
        <f t="shared" si="213"/>
        <v>#N/A</v>
      </c>
      <c r="CM330" s="55" t="e">
        <f>CM3</f>
        <v>#N/A</v>
      </c>
      <c r="CO330" s="57"/>
      <c r="CP330" s="57" t="e">
        <f t="shared" si="214"/>
        <v>#N/A</v>
      </c>
      <c r="CQ330" s="57" t="e">
        <f>CQ3</f>
        <v>#N/A</v>
      </c>
      <c r="CS330" s="57"/>
      <c r="CT330" s="57" t="e">
        <f t="shared" si="215"/>
        <v>#N/A</v>
      </c>
      <c r="CU330" s="57" t="e">
        <f>CU3</f>
        <v>#N/A</v>
      </c>
      <c r="CW330" s="57"/>
      <c r="CX330" s="57" t="e">
        <f t="shared" si="216"/>
        <v>#N/A</v>
      </c>
      <c r="CY330" s="57" t="e">
        <f>CY3</f>
        <v>#N/A</v>
      </c>
      <c r="DA330" s="57"/>
      <c r="DB330" s="57" t="e">
        <f t="shared" si="217"/>
        <v>#N/A</v>
      </c>
      <c r="DC330" s="57" t="e">
        <f>DC3</f>
        <v>#N/A</v>
      </c>
      <c r="DE330" s="57"/>
      <c r="DF330" s="57" t="e">
        <f t="shared" si="218"/>
        <v>#N/A</v>
      </c>
      <c r="DG330" s="57" t="e">
        <f>DG3</f>
        <v>#N/A</v>
      </c>
    </row>
    <row r="331" spans="89:111">
      <c r="CK331" s="55"/>
      <c r="CL331" s="55" t="e">
        <f t="shared" si="213"/>
        <v>#N/A</v>
      </c>
      <c r="CM331" s="55" t="e">
        <f>CM3</f>
        <v>#N/A</v>
      </c>
      <c r="CO331" s="57"/>
      <c r="CP331" s="57" t="e">
        <f t="shared" si="214"/>
        <v>#N/A</v>
      </c>
      <c r="CQ331" s="57" t="e">
        <f>CQ3</f>
        <v>#N/A</v>
      </c>
      <c r="CS331" s="57"/>
      <c r="CT331" s="57" t="e">
        <f t="shared" si="215"/>
        <v>#N/A</v>
      </c>
      <c r="CU331" s="57" t="e">
        <f>CU3</f>
        <v>#N/A</v>
      </c>
      <c r="CW331" s="57"/>
      <c r="CX331" s="57" t="e">
        <f t="shared" si="216"/>
        <v>#N/A</v>
      </c>
      <c r="CY331" s="57" t="e">
        <f>CY3</f>
        <v>#N/A</v>
      </c>
      <c r="DA331" s="57"/>
      <c r="DB331" s="57" t="e">
        <f t="shared" si="217"/>
        <v>#N/A</v>
      </c>
      <c r="DC331" s="57" t="e">
        <f>DC3</f>
        <v>#N/A</v>
      </c>
      <c r="DE331" s="57"/>
      <c r="DF331" s="57" t="e">
        <f t="shared" si="218"/>
        <v>#N/A</v>
      </c>
      <c r="DG331" s="57" t="e">
        <f>DG3</f>
        <v>#N/A</v>
      </c>
    </row>
    <row r="332" spans="89:111">
      <c r="CK332" s="55"/>
      <c r="CL332" s="55" t="e">
        <f t="shared" si="213"/>
        <v>#N/A</v>
      </c>
      <c r="CM332" s="55" t="e">
        <f>CM3</f>
        <v>#N/A</v>
      </c>
      <c r="CO332" s="57"/>
      <c r="CP332" s="57" t="e">
        <f t="shared" si="214"/>
        <v>#N/A</v>
      </c>
      <c r="CQ332" s="57" t="e">
        <f>CQ3</f>
        <v>#N/A</v>
      </c>
      <c r="CS332" s="57"/>
      <c r="CT332" s="57" t="e">
        <f t="shared" si="215"/>
        <v>#N/A</v>
      </c>
      <c r="CU332" s="57" t="e">
        <f>CU3</f>
        <v>#N/A</v>
      </c>
      <c r="CW332" s="57"/>
      <c r="CX332" s="57" t="e">
        <f t="shared" si="216"/>
        <v>#N/A</v>
      </c>
      <c r="CY332" s="57" t="e">
        <f>CY3</f>
        <v>#N/A</v>
      </c>
      <c r="DA332" s="57"/>
      <c r="DB332" s="57" t="e">
        <f t="shared" si="217"/>
        <v>#N/A</v>
      </c>
      <c r="DC332" s="57" t="e">
        <f>DC3</f>
        <v>#N/A</v>
      </c>
      <c r="DE332" s="57"/>
      <c r="DF332" s="57" t="e">
        <f t="shared" si="218"/>
        <v>#N/A</v>
      </c>
      <c r="DG332" s="57" t="e">
        <f>DG3</f>
        <v>#N/A</v>
      </c>
    </row>
    <row r="333" spans="89:111">
      <c r="CK333" s="55"/>
      <c r="CL333" s="55" t="e">
        <f t="shared" si="213"/>
        <v>#N/A</v>
      </c>
      <c r="CM333" s="55" t="e">
        <f>CM3</f>
        <v>#N/A</v>
      </c>
      <c r="CO333" s="57"/>
      <c r="CP333" s="57" t="e">
        <f t="shared" si="214"/>
        <v>#N/A</v>
      </c>
      <c r="CQ333" s="57" t="e">
        <f>CQ3</f>
        <v>#N/A</v>
      </c>
      <c r="CS333" s="57"/>
      <c r="CT333" s="57" t="e">
        <f t="shared" si="215"/>
        <v>#N/A</v>
      </c>
      <c r="CU333" s="57" t="e">
        <f>CU3</f>
        <v>#N/A</v>
      </c>
      <c r="CW333" s="57"/>
      <c r="CX333" s="57" t="e">
        <f t="shared" si="216"/>
        <v>#N/A</v>
      </c>
      <c r="CY333" s="57" t="e">
        <f>CY3</f>
        <v>#N/A</v>
      </c>
      <c r="DA333" s="57"/>
      <c r="DB333" s="57" t="e">
        <f t="shared" si="217"/>
        <v>#N/A</v>
      </c>
      <c r="DC333" s="57" t="e">
        <f>DC3</f>
        <v>#N/A</v>
      </c>
      <c r="DE333" s="57"/>
      <c r="DF333" s="57" t="e">
        <f t="shared" si="218"/>
        <v>#N/A</v>
      </c>
      <c r="DG333" s="57" t="e">
        <f>DG3</f>
        <v>#N/A</v>
      </c>
    </row>
    <row r="334" spans="89:111">
      <c r="CK334" s="55"/>
      <c r="CL334" s="55" t="e">
        <f t="shared" si="213"/>
        <v>#N/A</v>
      </c>
      <c r="CM334" s="55" t="e">
        <f>CM3</f>
        <v>#N/A</v>
      </c>
      <c r="CO334" s="57"/>
      <c r="CP334" s="57" t="e">
        <f t="shared" si="214"/>
        <v>#N/A</v>
      </c>
      <c r="CQ334" s="57" t="e">
        <f>CQ3</f>
        <v>#N/A</v>
      </c>
      <c r="CS334" s="57"/>
      <c r="CT334" s="57" t="e">
        <f t="shared" si="215"/>
        <v>#N/A</v>
      </c>
      <c r="CU334" s="57" t="e">
        <f>CU3</f>
        <v>#N/A</v>
      </c>
      <c r="CW334" s="57"/>
      <c r="CX334" s="57" t="e">
        <f t="shared" si="216"/>
        <v>#N/A</v>
      </c>
      <c r="CY334" s="57" t="e">
        <f>CY3</f>
        <v>#N/A</v>
      </c>
      <c r="DA334" s="57"/>
      <c r="DB334" s="57" t="e">
        <f t="shared" si="217"/>
        <v>#N/A</v>
      </c>
      <c r="DC334" s="57" t="e">
        <f>DC3</f>
        <v>#N/A</v>
      </c>
      <c r="DE334" s="57"/>
      <c r="DF334" s="57" t="e">
        <f t="shared" si="218"/>
        <v>#N/A</v>
      </c>
      <c r="DG334" s="57" t="e">
        <f>DG3</f>
        <v>#N/A</v>
      </c>
    </row>
    <row r="335" spans="89:111">
      <c r="CK335" s="55"/>
      <c r="CL335" s="55" t="e">
        <f t="shared" si="213"/>
        <v>#N/A</v>
      </c>
      <c r="CM335" s="55" t="e">
        <f>CM3</f>
        <v>#N/A</v>
      </c>
      <c r="CO335" s="57"/>
      <c r="CP335" s="57" t="e">
        <f t="shared" si="214"/>
        <v>#N/A</v>
      </c>
      <c r="CQ335" s="57" t="e">
        <f>CQ3</f>
        <v>#N/A</v>
      </c>
      <c r="CS335" s="57"/>
      <c r="CT335" s="57" t="e">
        <f t="shared" si="215"/>
        <v>#N/A</v>
      </c>
      <c r="CU335" s="57" t="e">
        <f>CU3</f>
        <v>#N/A</v>
      </c>
      <c r="CW335" s="57"/>
      <c r="CX335" s="57" t="e">
        <f t="shared" si="216"/>
        <v>#N/A</v>
      </c>
      <c r="CY335" s="57" t="e">
        <f>CY3</f>
        <v>#N/A</v>
      </c>
      <c r="DA335" s="57"/>
      <c r="DB335" s="57" t="e">
        <f t="shared" si="217"/>
        <v>#N/A</v>
      </c>
      <c r="DC335" s="57" t="e">
        <f>DC3</f>
        <v>#N/A</v>
      </c>
      <c r="DE335" s="57"/>
      <c r="DF335" s="57" t="e">
        <f t="shared" si="218"/>
        <v>#N/A</v>
      </c>
      <c r="DG335" s="57" t="e">
        <f>DG3</f>
        <v>#N/A</v>
      </c>
    </row>
    <row r="336" spans="89:111">
      <c r="CK336" s="55"/>
      <c r="CL336" s="55" t="e">
        <f t="shared" si="213"/>
        <v>#N/A</v>
      </c>
      <c r="CM336" s="55" t="e">
        <f>CM3</f>
        <v>#N/A</v>
      </c>
      <c r="CO336" s="57"/>
      <c r="CP336" s="57" t="e">
        <f t="shared" si="214"/>
        <v>#N/A</v>
      </c>
      <c r="CQ336" s="57" t="e">
        <f>CQ3</f>
        <v>#N/A</v>
      </c>
      <c r="CS336" s="57"/>
      <c r="CT336" s="57" t="e">
        <f t="shared" si="215"/>
        <v>#N/A</v>
      </c>
      <c r="CU336" s="57" t="e">
        <f>CU3</f>
        <v>#N/A</v>
      </c>
      <c r="CW336" s="57"/>
      <c r="CX336" s="57" t="e">
        <f t="shared" si="216"/>
        <v>#N/A</v>
      </c>
      <c r="CY336" s="57" t="e">
        <f>CY3</f>
        <v>#N/A</v>
      </c>
      <c r="DA336" s="57"/>
      <c r="DB336" s="57" t="e">
        <f t="shared" si="217"/>
        <v>#N/A</v>
      </c>
      <c r="DC336" s="57" t="e">
        <f>DC3</f>
        <v>#N/A</v>
      </c>
      <c r="DE336" s="57"/>
      <c r="DF336" s="57" t="e">
        <f t="shared" si="218"/>
        <v>#N/A</v>
      </c>
      <c r="DG336" s="57" t="e">
        <f>DG3</f>
        <v>#N/A</v>
      </c>
    </row>
    <row r="337" spans="89:111">
      <c r="CK337" s="55"/>
      <c r="CL337" s="55" t="e">
        <f t="shared" si="213"/>
        <v>#N/A</v>
      </c>
      <c r="CM337" s="55" t="e">
        <f>CM3</f>
        <v>#N/A</v>
      </c>
      <c r="CO337" s="57"/>
      <c r="CP337" s="57" t="e">
        <f t="shared" si="214"/>
        <v>#N/A</v>
      </c>
      <c r="CQ337" s="57" t="e">
        <f>CQ3</f>
        <v>#N/A</v>
      </c>
      <c r="CS337" s="57"/>
      <c r="CT337" s="57" t="e">
        <f t="shared" si="215"/>
        <v>#N/A</v>
      </c>
      <c r="CU337" s="57" t="e">
        <f>CU3</f>
        <v>#N/A</v>
      </c>
      <c r="CW337" s="57"/>
      <c r="CX337" s="57" t="e">
        <f t="shared" si="216"/>
        <v>#N/A</v>
      </c>
      <c r="CY337" s="57" t="e">
        <f>CY3</f>
        <v>#N/A</v>
      </c>
      <c r="DA337" s="57"/>
      <c r="DB337" s="57" t="e">
        <f t="shared" si="217"/>
        <v>#N/A</v>
      </c>
      <c r="DC337" s="57" t="e">
        <f>DC3</f>
        <v>#N/A</v>
      </c>
      <c r="DE337" s="57"/>
      <c r="DF337" s="57" t="e">
        <f t="shared" si="218"/>
        <v>#N/A</v>
      </c>
      <c r="DG337" s="57" t="e">
        <f>DG3</f>
        <v>#N/A</v>
      </c>
    </row>
    <row r="338" spans="89:111">
      <c r="CK338" s="55"/>
      <c r="CL338" s="55" t="e">
        <f t="shared" si="213"/>
        <v>#N/A</v>
      </c>
      <c r="CM338" s="55" t="e">
        <f>CM3</f>
        <v>#N/A</v>
      </c>
      <c r="CO338" s="57"/>
      <c r="CP338" s="57" t="e">
        <f t="shared" si="214"/>
        <v>#N/A</v>
      </c>
      <c r="CQ338" s="57" t="e">
        <f>CQ3</f>
        <v>#N/A</v>
      </c>
      <c r="CS338" s="57"/>
      <c r="CT338" s="57" t="e">
        <f t="shared" si="215"/>
        <v>#N/A</v>
      </c>
      <c r="CU338" s="57" t="e">
        <f>CU3</f>
        <v>#N/A</v>
      </c>
      <c r="CW338" s="57"/>
      <c r="CX338" s="57" t="e">
        <f t="shared" si="216"/>
        <v>#N/A</v>
      </c>
      <c r="CY338" s="57" t="e">
        <f>CY3</f>
        <v>#N/A</v>
      </c>
      <c r="DA338" s="57"/>
      <c r="DB338" s="57" t="e">
        <f t="shared" si="217"/>
        <v>#N/A</v>
      </c>
      <c r="DC338" s="57" t="e">
        <f>DC3</f>
        <v>#N/A</v>
      </c>
      <c r="DE338" s="57"/>
      <c r="DF338" s="57" t="e">
        <f t="shared" si="218"/>
        <v>#N/A</v>
      </c>
      <c r="DG338" s="57" t="e">
        <f>DG3</f>
        <v>#N/A</v>
      </c>
    </row>
    <row r="339" spans="89:111">
      <c r="CK339" s="55"/>
      <c r="CL339" s="55" t="e">
        <f t="shared" si="213"/>
        <v>#N/A</v>
      </c>
      <c r="CM339" s="55" t="e">
        <f>CM3</f>
        <v>#N/A</v>
      </c>
      <c r="CO339" s="57"/>
      <c r="CP339" s="57" t="e">
        <f t="shared" si="214"/>
        <v>#N/A</v>
      </c>
      <c r="CQ339" s="57" t="e">
        <f>CQ3</f>
        <v>#N/A</v>
      </c>
      <c r="CS339" s="57"/>
      <c r="CT339" s="57" t="e">
        <f t="shared" si="215"/>
        <v>#N/A</v>
      </c>
      <c r="CU339" s="57" t="e">
        <f>CU3</f>
        <v>#N/A</v>
      </c>
      <c r="CW339" s="57"/>
      <c r="CX339" s="57" t="e">
        <f t="shared" si="216"/>
        <v>#N/A</v>
      </c>
      <c r="CY339" s="57" t="e">
        <f>CY3</f>
        <v>#N/A</v>
      </c>
      <c r="DA339" s="57"/>
      <c r="DB339" s="57" t="e">
        <f t="shared" si="217"/>
        <v>#N/A</v>
      </c>
      <c r="DC339" s="57" t="e">
        <f>DC3</f>
        <v>#N/A</v>
      </c>
      <c r="DE339" s="57"/>
      <c r="DF339" s="57" t="e">
        <f t="shared" si="218"/>
        <v>#N/A</v>
      </c>
      <c r="DG339" s="57" t="e">
        <f>DG3</f>
        <v>#N/A</v>
      </c>
    </row>
    <row r="340" spans="89:111">
      <c r="CK340" s="55"/>
      <c r="CL340" s="55" t="e">
        <f t="shared" si="213"/>
        <v>#N/A</v>
      </c>
      <c r="CM340" s="55" t="e">
        <f>CM3</f>
        <v>#N/A</v>
      </c>
      <c r="CO340" s="57"/>
      <c r="CP340" s="57" t="e">
        <f t="shared" si="214"/>
        <v>#N/A</v>
      </c>
      <c r="CQ340" s="57" t="e">
        <f>CQ3</f>
        <v>#N/A</v>
      </c>
      <c r="CS340" s="57"/>
      <c r="CT340" s="57" t="e">
        <f t="shared" si="215"/>
        <v>#N/A</v>
      </c>
      <c r="CU340" s="57" t="e">
        <f>CU3</f>
        <v>#N/A</v>
      </c>
      <c r="CW340" s="57"/>
      <c r="CX340" s="57" t="e">
        <f t="shared" si="216"/>
        <v>#N/A</v>
      </c>
      <c r="CY340" s="57" t="e">
        <f>CY3</f>
        <v>#N/A</v>
      </c>
      <c r="DA340" s="57"/>
      <c r="DB340" s="57" t="e">
        <f t="shared" si="217"/>
        <v>#N/A</v>
      </c>
      <c r="DC340" s="57" t="e">
        <f>DC3</f>
        <v>#N/A</v>
      </c>
      <c r="DE340" s="57"/>
      <c r="DF340" s="57" t="e">
        <f t="shared" si="218"/>
        <v>#N/A</v>
      </c>
      <c r="DG340" s="57" t="e">
        <f>DG3</f>
        <v>#N/A</v>
      </c>
    </row>
    <row r="341" spans="89:111">
      <c r="CK341" s="55"/>
      <c r="CL341" s="55" t="e">
        <f t="shared" si="213"/>
        <v>#N/A</v>
      </c>
      <c r="CM341" s="55" t="e">
        <f>CM3</f>
        <v>#N/A</v>
      </c>
      <c r="CO341" s="57"/>
      <c r="CP341" s="57" t="e">
        <f t="shared" si="214"/>
        <v>#N/A</v>
      </c>
      <c r="CQ341" s="57" t="e">
        <f>CQ3</f>
        <v>#N/A</v>
      </c>
      <c r="CS341" s="57"/>
      <c r="CT341" s="57" t="e">
        <f t="shared" si="215"/>
        <v>#N/A</v>
      </c>
      <c r="CU341" s="57" t="e">
        <f>CU3</f>
        <v>#N/A</v>
      </c>
      <c r="CW341" s="57"/>
      <c r="CX341" s="57" t="e">
        <f t="shared" si="216"/>
        <v>#N/A</v>
      </c>
      <c r="CY341" s="57" t="e">
        <f>CY3</f>
        <v>#N/A</v>
      </c>
      <c r="DA341" s="57"/>
      <c r="DB341" s="57" t="e">
        <f t="shared" si="217"/>
        <v>#N/A</v>
      </c>
      <c r="DC341" s="57" t="e">
        <f>DC3</f>
        <v>#N/A</v>
      </c>
      <c r="DE341" s="57"/>
      <c r="DF341" s="57" t="e">
        <f t="shared" si="218"/>
        <v>#N/A</v>
      </c>
      <c r="DG341" s="57" t="e">
        <f>DG3</f>
        <v>#N/A</v>
      </c>
    </row>
    <row r="342" spans="89:111">
      <c r="CK342" s="55"/>
      <c r="CL342" s="55" t="e">
        <f t="shared" si="213"/>
        <v>#N/A</v>
      </c>
      <c r="CM342" s="55" t="e">
        <f>CM3</f>
        <v>#N/A</v>
      </c>
      <c r="CO342" s="57"/>
      <c r="CP342" s="57" t="e">
        <f t="shared" si="214"/>
        <v>#N/A</v>
      </c>
      <c r="CQ342" s="57" t="e">
        <f>CQ3</f>
        <v>#N/A</v>
      </c>
      <c r="CS342" s="57"/>
      <c r="CT342" s="57" t="e">
        <f t="shared" si="215"/>
        <v>#N/A</v>
      </c>
      <c r="CU342" s="57" t="e">
        <f>CU3</f>
        <v>#N/A</v>
      </c>
      <c r="CW342" s="57"/>
      <c r="CX342" s="57" t="e">
        <f t="shared" si="216"/>
        <v>#N/A</v>
      </c>
      <c r="CY342" s="57" t="e">
        <f>CY3</f>
        <v>#N/A</v>
      </c>
      <c r="DA342" s="57"/>
      <c r="DB342" s="57" t="e">
        <f t="shared" si="217"/>
        <v>#N/A</v>
      </c>
      <c r="DC342" s="57" t="e">
        <f>DC3</f>
        <v>#N/A</v>
      </c>
      <c r="DE342" s="57"/>
      <c r="DF342" s="57" t="e">
        <f t="shared" si="218"/>
        <v>#N/A</v>
      </c>
      <c r="DG342" s="57" t="e">
        <f>DG3</f>
        <v>#N/A</v>
      </c>
    </row>
    <row r="343" spans="89:111">
      <c r="CK343" s="55"/>
      <c r="CL343" s="55" t="e">
        <f t="shared" si="213"/>
        <v>#N/A</v>
      </c>
      <c r="CM343" s="55" t="e">
        <f>CM3</f>
        <v>#N/A</v>
      </c>
      <c r="CO343" s="57"/>
      <c r="CP343" s="57" t="e">
        <f t="shared" si="214"/>
        <v>#N/A</v>
      </c>
      <c r="CQ343" s="57" t="e">
        <f>CQ3</f>
        <v>#N/A</v>
      </c>
      <c r="CS343" s="57"/>
      <c r="CT343" s="57" t="e">
        <f t="shared" si="215"/>
        <v>#N/A</v>
      </c>
      <c r="CU343" s="57" t="e">
        <f>CU3</f>
        <v>#N/A</v>
      </c>
      <c r="CW343" s="57"/>
      <c r="CX343" s="57" t="e">
        <f t="shared" si="216"/>
        <v>#N/A</v>
      </c>
      <c r="CY343" s="57" t="e">
        <f>CY3</f>
        <v>#N/A</v>
      </c>
      <c r="DA343" s="57"/>
      <c r="DB343" s="57" t="e">
        <f t="shared" si="217"/>
        <v>#N/A</v>
      </c>
      <c r="DC343" s="57" t="e">
        <f>DC3</f>
        <v>#N/A</v>
      </c>
      <c r="DE343" s="57"/>
      <c r="DF343" s="57" t="e">
        <f t="shared" si="218"/>
        <v>#N/A</v>
      </c>
      <c r="DG343" s="57" t="e">
        <f>DG3</f>
        <v>#N/A</v>
      </c>
    </row>
    <row r="344" spans="89:111">
      <c r="CK344" s="55"/>
      <c r="CL344" s="55" t="e">
        <f t="shared" si="213"/>
        <v>#N/A</v>
      </c>
      <c r="CM344" s="55" t="e">
        <f>CM3</f>
        <v>#N/A</v>
      </c>
      <c r="CO344" s="57"/>
      <c r="CP344" s="57" t="e">
        <f t="shared" si="214"/>
        <v>#N/A</v>
      </c>
      <c r="CQ344" s="57" t="e">
        <f>CQ3</f>
        <v>#N/A</v>
      </c>
      <c r="CS344" s="57"/>
      <c r="CT344" s="57" t="e">
        <f t="shared" si="215"/>
        <v>#N/A</v>
      </c>
      <c r="CU344" s="57" t="e">
        <f>CU3</f>
        <v>#N/A</v>
      </c>
      <c r="CW344" s="57"/>
      <c r="CX344" s="57" t="e">
        <f t="shared" si="216"/>
        <v>#N/A</v>
      </c>
      <c r="CY344" s="57" t="e">
        <f>CY3</f>
        <v>#N/A</v>
      </c>
      <c r="DA344" s="57"/>
      <c r="DB344" s="57" t="e">
        <f t="shared" si="217"/>
        <v>#N/A</v>
      </c>
      <c r="DC344" s="57" t="e">
        <f>DC3</f>
        <v>#N/A</v>
      </c>
      <c r="DE344" s="57"/>
      <c r="DF344" s="57" t="e">
        <f t="shared" si="218"/>
        <v>#N/A</v>
      </c>
      <c r="DG344" s="57" t="e">
        <f>DG3</f>
        <v>#N/A</v>
      </c>
    </row>
    <row r="345" spans="89:111">
      <c r="CK345" s="55"/>
      <c r="CL345" s="55" t="e">
        <f t="shared" si="213"/>
        <v>#N/A</v>
      </c>
      <c r="CM345" s="55" t="e">
        <f>CM3</f>
        <v>#N/A</v>
      </c>
      <c r="CO345" s="57"/>
      <c r="CP345" s="57" t="e">
        <f t="shared" si="214"/>
        <v>#N/A</v>
      </c>
      <c r="CQ345" s="57" t="e">
        <f>CQ3</f>
        <v>#N/A</v>
      </c>
      <c r="CS345" s="57"/>
      <c r="CT345" s="57" t="e">
        <f t="shared" si="215"/>
        <v>#N/A</v>
      </c>
      <c r="CU345" s="57" t="e">
        <f>CU3</f>
        <v>#N/A</v>
      </c>
      <c r="CW345" s="57"/>
      <c r="CX345" s="57" t="e">
        <f t="shared" si="216"/>
        <v>#N/A</v>
      </c>
      <c r="CY345" s="57" t="e">
        <f>CY3</f>
        <v>#N/A</v>
      </c>
      <c r="DA345" s="57"/>
      <c r="DB345" s="57" t="e">
        <f t="shared" si="217"/>
        <v>#N/A</v>
      </c>
      <c r="DC345" s="57" t="e">
        <f>DC3</f>
        <v>#N/A</v>
      </c>
      <c r="DE345" s="57"/>
      <c r="DF345" s="57" t="e">
        <f t="shared" si="218"/>
        <v>#N/A</v>
      </c>
      <c r="DG345" s="57" t="e">
        <f>DG3</f>
        <v>#N/A</v>
      </c>
    </row>
    <row r="346" spans="89:111">
      <c r="CK346" s="55"/>
      <c r="CL346" s="55" t="e">
        <f t="shared" si="213"/>
        <v>#N/A</v>
      </c>
      <c r="CM346" s="55" t="e">
        <f>CM3</f>
        <v>#N/A</v>
      </c>
      <c r="CO346" s="57"/>
      <c r="CP346" s="57" t="e">
        <f t="shared" si="214"/>
        <v>#N/A</v>
      </c>
      <c r="CQ346" s="57" t="e">
        <f>CQ3</f>
        <v>#N/A</v>
      </c>
      <c r="CS346" s="57"/>
      <c r="CT346" s="57" t="e">
        <f t="shared" si="215"/>
        <v>#N/A</v>
      </c>
      <c r="CU346" s="57" t="e">
        <f>CU3</f>
        <v>#N/A</v>
      </c>
      <c r="CW346" s="57"/>
      <c r="CX346" s="57" t="e">
        <f t="shared" si="216"/>
        <v>#N/A</v>
      </c>
      <c r="CY346" s="57" t="e">
        <f>CY3</f>
        <v>#N/A</v>
      </c>
      <c r="DA346" s="57"/>
      <c r="DB346" s="57" t="e">
        <f t="shared" si="217"/>
        <v>#N/A</v>
      </c>
      <c r="DC346" s="57" t="e">
        <f>DC3</f>
        <v>#N/A</v>
      </c>
      <c r="DE346" s="57"/>
      <c r="DF346" s="57" t="e">
        <f t="shared" si="218"/>
        <v>#N/A</v>
      </c>
      <c r="DG346" s="57" t="e">
        <f>DG3</f>
        <v>#N/A</v>
      </c>
    </row>
    <row r="347" spans="89:111">
      <c r="CK347" s="55"/>
      <c r="CL347" s="55" t="e">
        <f t="shared" si="213"/>
        <v>#N/A</v>
      </c>
      <c r="CM347" s="55" t="e">
        <f>CM3</f>
        <v>#N/A</v>
      </c>
      <c r="CO347" s="57"/>
      <c r="CP347" s="57" t="e">
        <f t="shared" si="214"/>
        <v>#N/A</v>
      </c>
      <c r="CQ347" s="57" t="e">
        <f>CQ3</f>
        <v>#N/A</v>
      </c>
      <c r="CS347" s="57"/>
      <c r="CT347" s="57" t="e">
        <f t="shared" si="215"/>
        <v>#N/A</v>
      </c>
      <c r="CU347" s="57" t="e">
        <f>CU3</f>
        <v>#N/A</v>
      </c>
      <c r="CW347" s="57"/>
      <c r="CX347" s="57" t="e">
        <f t="shared" si="216"/>
        <v>#N/A</v>
      </c>
      <c r="CY347" s="57" t="e">
        <f>CY3</f>
        <v>#N/A</v>
      </c>
      <c r="DA347" s="57"/>
      <c r="DB347" s="57" t="e">
        <f t="shared" si="217"/>
        <v>#N/A</v>
      </c>
      <c r="DC347" s="57" t="e">
        <f>DC3</f>
        <v>#N/A</v>
      </c>
      <c r="DE347" s="57"/>
      <c r="DF347" s="57" t="e">
        <f t="shared" si="218"/>
        <v>#N/A</v>
      </c>
      <c r="DG347" s="57" t="e">
        <f>DG3</f>
        <v>#N/A</v>
      </c>
    </row>
    <row r="348" spans="89:111">
      <c r="CK348" s="55"/>
      <c r="CL348" s="55" t="e">
        <f t="shared" si="213"/>
        <v>#N/A</v>
      </c>
      <c r="CM348" s="55" t="e">
        <f>CM3</f>
        <v>#N/A</v>
      </c>
      <c r="CO348" s="57"/>
      <c r="CP348" s="57" t="e">
        <f t="shared" si="214"/>
        <v>#N/A</v>
      </c>
      <c r="CQ348" s="57" t="e">
        <f>CQ3</f>
        <v>#N/A</v>
      </c>
      <c r="CS348" s="57"/>
      <c r="CT348" s="57" t="e">
        <f t="shared" si="215"/>
        <v>#N/A</v>
      </c>
      <c r="CU348" s="57" t="e">
        <f>CU3</f>
        <v>#N/A</v>
      </c>
      <c r="CW348" s="57"/>
      <c r="CX348" s="57" t="e">
        <f t="shared" si="216"/>
        <v>#N/A</v>
      </c>
      <c r="CY348" s="57" t="e">
        <f>CY3</f>
        <v>#N/A</v>
      </c>
      <c r="DA348" s="57"/>
      <c r="DB348" s="57" t="e">
        <f t="shared" si="217"/>
        <v>#N/A</v>
      </c>
      <c r="DC348" s="57" t="e">
        <f>DC3</f>
        <v>#N/A</v>
      </c>
      <c r="DE348" s="57"/>
      <c r="DF348" s="57" t="e">
        <f t="shared" si="218"/>
        <v>#N/A</v>
      </c>
      <c r="DG348" s="57" t="e">
        <f>DG3</f>
        <v>#N/A</v>
      </c>
    </row>
    <row r="349" spans="89:111">
      <c r="CK349" s="55"/>
      <c r="CL349" s="55" t="e">
        <f t="shared" si="213"/>
        <v>#N/A</v>
      </c>
      <c r="CM349" s="55" t="e">
        <f>CM3</f>
        <v>#N/A</v>
      </c>
      <c r="CO349" s="57"/>
      <c r="CP349" s="57" t="e">
        <f t="shared" si="214"/>
        <v>#N/A</v>
      </c>
      <c r="CQ349" s="57" t="e">
        <f>CQ3</f>
        <v>#N/A</v>
      </c>
      <c r="CS349" s="57"/>
      <c r="CT349" s="57" t="e">
        <f t="shared" si="215"/>
        <v>#N/A</v>
      </c>
      <c r="CU349" s="57" t="e">
        <f>CU3</f>
        <v>#N/A</v>
      </c>
      <c r="CW349" s="57"/>
      <c r="CX349" s="57" t="e">
        <f t="shared" si="216"/>
        <v>#N/A</v>
      </c>
      <c r="CY349" s="57" t="e">
        <f>CY3</f>
        <v>#N/A</v>
      </c>
      <c r="DA349" s="57"/>
      <c r="DB349" s="57" t="e">
        <f t="shared" si="217"/>
        <v>#N/A</v>
      </c>
      <c r="DC349" s="57" t="e">
        <f>DC3</f>
        <v>#N/A</v>
      </c>
      <c r="DE349" s="57"/>
      <c r="DF349" s="57" t="e">
        <f t="shared" si="218"/>
        <v>#N/A</v>
      </c>
      <c r="DG349" s="57" t="e">
        <f>DG3</f>
        <v>#N/A</v>
      </c>
    </row>
    <row r="350" spans="89:111">
      <c r="CK350" s="55"/>
      <c r="CL350" s="55" t="e">
        <f t="shared" si="213"/>
        <v>#N/A</v>
      </c>
      <c r="CM350" s="55" t="e">
        <f>CM3</f>
        <v>#N/A</v>
      </c>
      <c r="CO350" s="57"/>
      <c r="CP350" s="57" t="e">
        <f t="shared" si="214"/>
        <v>#N/A</v>
      </c>
      <c r="CQ350" s="57" t="e">
        <f>CQ3</f>
        <v>#N/A</v>
      </c>
      <c r="CS350" s="57"/>
      <c r="CT350" s="57" t="e">
        <f t="shared" si="215"/>
        <v>#N/A</v>
      </c>
      <c r="CU350" s="57" t="e">
        <f>CU3</f>
        <v>#N/A</v>
      </c>
      <c r="CW350" s="57"/>
      <c r="CX350" s="57" t="e">
        <f t="shared" si="216"/>
        <v>#N/A</v>
      </c>
      <c r="CY350" s="57" t="e">
        <f>CY3</f>
        <v>#N/A</v>
      </c>
      <c r="DA350" s="57"/>
      <c r="DB350" s="57" t="e">
        <f t="shared" si="217"/>
        <v>#N/A</v>
      </c>
      <c r="DC350" s="57" t="e">
        <f>DC3</f>
        <v>#N/A</v>
      </c>
      <c r="DE350" s="57"/>
      <c r="DF350" s="57" t="e">
        <f t="shared" si="218"/>
        <v>#N/A</v>
      </c>
      <c r="DG350" s="57" t="e">
        <f>DG3</f>
        <v>#N/A</v>
      </c>
    </row>
    <row r="351" spans="89:111">
      <c r="CK351" s="55"/>
      <c r="CL351" s="55" t="e">
        <f t="shared" si="213"/>
        <v>#N/A</v>
      </c>
      <c r="CM351" s="55" t="e">
        <f>CM3</f>
        <v>#N/A</v>
      </c>
      <c r="CO351" s="57"/>
      <c r="CP351" s="57" t="e">
        <f t="shared" si="214"/>
        <v>#N/A</v>
      </c>
      <c r="CQ351" s="57" t="e">
        <f>CQ3</f>
        <v>#N/A</v>
      </c>
      <c r="CS351" s="57"/>
      <c r="CT351" s="57" t="e">
        <f t="shared" si="215"/>
        <v>#N/A</v>
      </c>
      <c r="CU351" s="57" t="e">
        <f>CU3</f>
        <v>#N/A</v>
      </c>
      <c r="CW351" s="57"/>
      <c r="CX351" s="57" t="e">
        <f t="shared" si="216"/>
        <v>#N/A</v>
      </c>
      <c r="CY351" s="57" t="e">
        <f>CY3</f>
        <v>#N/A</v>
      </c>
      <c r="DA351" s="57"/>
      <c r="DB351" s="57" t="e">
        <f t="shared" si="217"/>
        <v>#N/A</v>
      </c>
      <c r="DC351" s="57" t="e">
        <f>DC3</f>
        <v>#N/A</v>
      </c>
      <c r="DE351" s="57"/>
      <c r="DF351" s="57" t="e">
        <f t="shared" si="218"/>
        <v>#N/A</v>
      </c>
      <c r="DG351" s="57" t="e">
        <f>DG3</f>
        <v>#N/A</v>
      </c>
    </row>
    <row r="352" spans="89:111">
      <c r="CK352" s="55"/>
      <c r="CL352" s="55" t="e">
        <f t="shared" si="213"/>
        <v>#N/A</v>
      </c>
      <c r="CM352" s="55" t="e">
        <f>CM3</f>
        <v>#N/A</v>
      </c>
      <c r="CO352" s="57"/>
      <c r="CP352" s="57" t="e">
        <f t="shared" si="214"/>
        <v>#N/A</v>
      </c>
      <c r="CQ352" s="57" t="e">
        <f>CQ3</f>
        <v>#N/A</v>
      </c>
      <c r="CS352" s="57"/>
      <c r="CT352" s="57" t="e">
        <f t="shared" si="215"/>
        <v>#N/A</v>
      </c>
      <c r="CU352" s="57" t="e">
        <f>CU3</f>
        <v>#N/A</v>
      </c>
      <c r="CW352" s="57"/>
      <c r="CX352" s="57" t="e">
        <f t="shared" si="216"/>
        <v>#N/A</v>
      </c>
      <c r="CY352" s="57" t="e">
        <f>CY3</f>
        <v>#N/A</v>
      </c>
      <c r="DA352" s="57"/>
      <c r="DB352" s="57" t="e">
        <f t="shared" si="217"/>
        <v>#N/A</v>
      </c>
      <c r="DC352" s="57" t="e">
        <f>DC3</f>
        <v>#N/A</v>
      </c>
      <c r="DE352" s="57"/>
      <c r="DF352" s="57" t="e">
        <f t="shared" si="218"/>
        <v>#N/A</v>
      </c>
      <c r="DG352" s="57" t="e">
        <f>DG3</f>
        <v>#N/A</v>
      </c>
    </row>
    <row r="353" spans="89:111">
      <c r="CK353" s="55"/>
      <c r="CL353" s="55" t="e">
        <f t="shared" si="213"/>
        <v>#N/A</v>
      </c>
      <c r="CM353" s="55" t="e">
        <f>CM3</f>
        <v>#N/A</v>
      </c>
      <c r="CO353" s="57"/>
      <c r="CP353" s="57" t="e">
        <f t="shared" si="214"/>
        <v>#N/A</v>
      </c>
      <c r="CQ353" s="57" t="e">
        <f>CQ3</f>
        <v>#N/A</v>
      </c>
      <c r="CS353" s="57"/>
      <c r="CT353" s="57" t="e">
        <f t="shared" si="215"/>
        <v>#N/A</v>
      </c>
      <c r="CU353" s="57" t="e">
        <f>CU3</f>
        <v>#N/A</v>
      </c>
      <c r="CW353" s="57"/>
      <c r="CX353" s="57" t="e">
        <f t="shared" si="216"/>
        <v>#N/A</v>
      </c>
      <c r="CY353" s="57" t="e">
        <f>CY3</f>
        <v>#N/A</v>
      </c>
      <c r="DA353" s="57"/>
      <c r="DB353" s="57" t="e">
        <f t="shared" si="217"/>
        <v>#N/A</v>
      </c>
      <c r="DC353" s="57" t="e">
        <f>DC3</f>
        <v>#N/A</v>
      </c>
      <c r="DE353" s="57"/>
      <c r="DF353" s="57" t="e">
        <f t="shared" si="218"/>
        <v>#N/A</v>
      </c>
      <c r="DG353" s="57" t="e">
        <f>DG3</f>
        <v>#N/A</v>
      </c>
    </row>
    <row r="354" spans="89:111">
      <c r="CK354" s="55"/>
      <c r="CL354" s="55" t="e">
        <f t="shared" si="213"/>
        <v>#N/A</v>
      </c>
      <c r="CM354" s="55" t="e">
        <f>CM3</f>
        <v>#N/A</v>
      </c>
      <c r="CO354" s="57"/>
      <c r="CP354" s="57" t="e">
        <f t="shared" si="214"/>
        <v>#N/A</v>
      </c>
      <c r="CQ354" s="57" t="e">
        <f>CQ3</f>
        <v>#N/A</v>
      </c>
      <c r="CS354" s="57"/>
      <c r="CT354" s="57" t="e">
        <f t="shared" si="215"/>
        <v>#N/A</v>
      </c>
      <c r="CU354" s="57" t="e">
        <f>CU3</f>
        <v>#N/A</v>
      </c>
      <c r="CW354" s="57"/>
      <c r="CX354" s="57" t="e">
        <f t="shared" si="216"/>
        <v>#N/A</v>
      </c>
      <c r="CY354" s="57" t="e">
        <f>CY3</f>
        <v>#N/A</v>
      </c>
      <c r="DA354" s="57"/>
      <c r="DB354" s="57" t="e">
        <f t="shared" si="217"/>
        <v>#N/A</v>
      </c>
      <c r="DC354" s="57" t="e">
        <f>DC3</f>
        <v>#N/A</v>
      </c>
      <c r="DE354" s="57"/>
      <c r="DF354" s="57" t="e">
        <f t="shared" si="218"/>
        <v>#N/A</v>
      </c>
      <c r="DG354" s="57" t="e">
        <f>DG3</f>
        <v>#N/A</v>
      </c>
    </row>
    <row r="355" spans="89:111">
      <c r="CK355" s="55"/>
      <c r="CL355" s="55" t="e">
        <f t="shared" si="213"/>
        <v>#N/A</v>
      </c>
      <c r="CM355" s="55" t="e">
        <f>CM3</f>
        <v>#N/A</v>
      </c>
      <c r="CO355" s="57"/>
      <c r="CP355" s="57" t="e">
        <f t="shared" si="214"/>
        <v>#N/A</v>
      </c>
      <c r="CQ355" s="57" t="e">
        <f>CQ3</f>
        <v>#N/A</v>
      </c>
      <c r="CS355" s="57"/>
      <c r="CT355" s="57" t="e">
        <f t="shared" si="215"/>
        <v>#N/A</v>
      </c>
      <c r="CU355" s="57" t="e">
        <f>CU3</f>
        <v>#N/A</v>
      </c>
      <c r="CW355" s="57"/>
      <c r="CX355" s="57" t="e">
        <f t="shared" si="216"/>
        <v>#N/A</v>
      </c>
      <c r="CY355" s="57" t="e">
        <f>CY3</f>
        <v>#N/A</v>
      </c>
      <c r="DA355" s="57"/>
      <c r="DB355" s="57" t="e">
        <f t="shared" si="217"/>
        <v>#N/A</v>
      </c>
      <c r="DC355" s="57" t="e">
        <f>DC3</f>
        <v>#N/A</v>
      </c>
      <c r="DE355" s="57"/>
      <c r="DF355" s="57" t="e">
        <f t="shared" si="218"/>
        <v>#N/A</v>
      </c>
      <c r="DG355" s="57" t="e">
        <f>DG3</f>
        <v>#N/A</v>
      </c>
    </row>
    <row r="356" spans="89:111">
      <c r="CK356" s="55"/>
      <c r="CL356" s="55" t="e">
        <f t="shared" si="213"/>
        <v>#N/A</v>
      </c>
      <c r="CM356" s="55" t="e">
        <f>CM3</f>
        <v>#N/A</v>
      </c>
      <c r="CO356" s="57"/>
      <c r="CP356" s="57" t="e">
        <f t="shared" si="214"/>
        <v>#N/A</v>
      </c>
      <c r="CQ356" s="57" t="e">
        <f>CQ3</f>
        <v>#N/A</v>
      </c>
      <c r="CS356" s="57"/>
      <c r="CT356" s="57" t="e">
        <f t="shared" si="215"/>
        <v>#N/A</v>
      </c>
      <c r="CU356" s="57" t="e">
        <f>CU3</f>
        <v>#N/A</v>
      </c>
      <c r="CW356" s="57"/>
      <c r="CX356" s="57" t="e">
        <f t="shared" si="216"/>
        <v>#N/A</v>
      </c>
      <c r="CY356" s="57" t="e">
        <f>CY3</f>
        <v>#N/A</v>
      </c>
      <c r="DA356" s="57"/>
      <c r="DB356" s="57" t="e">
        <f t="shared" si="217"/>
        <v>#N/A</v>
      </c>
      <c r="DC356" s="57" t="e">
        <f>DC3</f>
        <v>#N/A</v>
      </c>
      <c r="DE356" s="57"/>
      <c r="DF356" s="57" t="e">
        <f t="shared" si="218"/>
        <v>#N/A</v>
      </c>
      <c r="DG356" s="57" t="e">
        <f>DG3</f>
        <v>#N/A</v>
      </c>
    </row>
    <row r="357" spans="89:111">
      <c r="CK357" s="55"/>
      <c r="CL357" s="55" t="e">
        <f t="shared" si="213"/>
        <v>#N/A</v>
      </c>
      <c r="CM357" s="55" t="e">
        <f>CM3</f>
        <v>#N/A</v>
      </c>
      <c r="CO357" s="57"/>
      <c r="CP357" s="57" t="e">
        <f t="shared" si="214"/>
        <v>#N/A</v>
      </c>
      <c r="CQ357" s="57" t="e">
        <f>CQ3</f>
        <v>#N/A</v>
      </c>
      <c r="CS357" s="57"/>
      <c r="CT357" s="57" t="e">
        <f t="shared" si="215"/>
        <v>#N/A</v>
      </c>
      <c r="CU357" s="57" t="e">
        <f>CU3</f>
        <v>#N/A</v>
      </c>
      <c r="CW357" s="57"/>
      <c r="CX357" s="57" t="e">
        <f t="shared" si="216"/>
        <v>#N/A</v>
      </c>
      <c r="CY357" s="57" t="e">
        <f>CY3</f>
        <v>#N/A</v>
      </c>
      <c r="DA357" s="57"/>
      <c r="DB357" s="57" t="e">
        <f t="shared" si="217"/>
        <v>#N/A</v>
      </c>
      <c r="DC357" s="57" t="e">
        <f>DC3</f>
        <v>#N/A</v>
      </c>
      <c r="DE357" s="57"/>
      <c r="DF357" s="57" t="e">
        <f t="shared" si="218"/>
        <v>#N/A</v>
      </c>
      <c r="DG357" s="57" t="e">
        <f>DG3</f>
        <v>#N/A</v>
      </c>
    </row>
    <row r="358" spans="89:111">
      <c r="CK358" s="55"/>
      <c r="CL358" s="55" t="e">
        <f t="shared" si="213"/>
        <v>#N/A</v>
      </c>
      <c r="CM358" s="55" t="e">
        <f>CM3</f>
        <v>#N/A</v>
      </c>
      <c r="CO358" s="57"/>
      <c r="CP358" s="57" t="e">
        <f t="shared" si="214"/>
        <v>#N/A</v>
      </c>
      <c r="CQ358" s="57" t="e">
        <f>CQ3</f>
        <v>#N/A</v>
      </c>
      <c r="CS358" s="57"/>
      <c r="CT358" s="57" t="e">
        <f t="shared" si="215"/>
        <v>#N/A</v>
      </c>
      <c r="CU358" s="57" t="e">
        <f>CU3</f>
        <v>#N/A</v>
      </c>
      <c r="CW358" s="57"/>
      <c r="CX358" s="57" t="e">
        <f t="shared" si="216"/>
        <v>#N/A</v>
      </c>
      <c r="CY358" s="57" t="e">
        <f>CY3</f>
        <v>#N/A</v>
      </c>
      <c r="DA358" s="57"/>
      <c r="DB358" s="57" t="e">
        <f t="shared" si="217"/>
        <v>#N/A</v>
      </c>
      <c r="DC358" s="57" t="e">
        <f>DC3</f>
        <v>#N/A</v>
      </c>
      <c r="DE358" s="57"/>
      <c r="DF358" s="57" t="e">
        <f t="shared" si="218"/>
        <v>#N/A</v>
      </c>
      <c r="DG358" s="57" t="e">
        <f>DG3</f>
        <v>#N/A</v>
      </c>
    </row>
    <row r="359" spans="89:111">
      <c r="CK359" s="55"/>
      <c r="CL359" s="55" t="e">
        <f t="shared" si="213"/>
        <v>#N/A</v>
      </c>
      <c r="CM359" s="55" t="e">
        <f>CM3</f>
        <v>#N/A</v>
      </c>
      <c r="CO359" s="57"/>
      <c r="CP359" s="57" t="e">
        <f t="shared" si="214"/>
        <v>#N/A</v>
      </c>
      <c r="CQ359" s="57" t="e">
        <f>CQ3</f>
        <v>#N/A</v>
      </c>
      <c r="CS359" s="57"/>
      <c r="CT359" s="57" t="e">
        <f t="shared" si="215"/>
        <v>#N/A</v>
      </c>
      <c r="CU359" s="57" t="e">
        <f>CU3</f>
        <v>#N/A</v>
      </c>
      <c r="CW359" s="57"/>
      <c r="CX359" s="57" t="e">
        <f t="shared" si="216"/>
        <v>#N/A</v>
      </c>
      <c r="CY359" s="57" t="e">
        <f>CY3</f>
        <v>#N/A</v>
      </c>
      <c r="DA359" s="57"/>
      <c r="DB359" s="57" t="e">
        <f t="shared" si="217"/>
        <v>#N/A</v>
      </c>
      <c r="DC359" s="57" t="e">
        <f>DC3</f>
        <v>#N/A</v>
      </c>
      <c r="DE359" s="57"/>
      <c r="DF359" s="57" t="e">
        <f t="shared" si="218"/>
        <v>#N/A</v>
      </c>
      <c r="DG359" s="57" t="e">
        <f>DG3</f>
        <v>#N/A</v>
      </c>
    </row>
    <row r="360" spans="89:111">
      <c r="CK360" s="55"/>
      <c r="CL360" s="55" t="e">
        <f t="shared" si="213"/>
        <v>#N/A</v>
      </c>
      <c r="CM360" s="55" t="e">
        <f>CM3</f>
        <v>#N/A</v>
      </c>
      <c r="CO360" s="57"/>
      <c r="CP360" s="57" t="e">
        <f t="shared" si="214"/>
        <v>#N/A</v>
      </c>
      <c r="CQ360" s="57" t="e">
        <f>CQ3</f>
        <v>#N/A</v>
      </c>
      <c r="CS360" s="57"/>
      <c r="CT360" s="57" t="e">
        <f t="shared" si="215"/>
        <v>#N/A</v>
      </c>
      <c r="CU360" s="57" t="e">
        <f>CU3</f>
        <v>#N/A</v>
      </c>
      <c r="CW360" s="57"/>
      <c r="CX360" s="57" t="e">
        <f t="shared" si="216"/>
        <v>#N/A</v>
      </c>
      <c r="CY360" s="57" t="e">
        <f>CY3</f>
        <v>#N/A</v>
      </c>
      <c r="DA360" s="57"/>
      <c r="DB360" s="57" t="e">
        <f t="shared" si="217"/>
        <v>#N/A</v>
      </c>
      <c r="DC360" s="57" t="e">
        <f>DC3</f>
        <v>#N/A</v>
      </c>
      <c r="DE360" s="57"/>
      <c r="DF360" s="57" t="e">
        <f t="shared" si="218"/>
        <v>#N/A</v>
      </c>
      <c r="DG360" s="57" t="e">
        <f>DG3</f>
        <v>#N/A</v>
      </c>
    </row>
    <row r="361" spans="89:111">
      <c r="CK361" s="55"/>
      <c r="CL361" s="55" t="e">
        <f t="shared" si="213"/>
        <v>#N/A</v>
      </c>
      <c r="CM361" s="55" t="e">
        <f>CM3</f>
        <v>#N/A</v>
      </c>
      <c r="CO361" s="57"/>
      <c r="CP361" s="57" t="e">
        <f t="shared" si="214"/>
        <v>#N/A</v>
      </c>
      <c r="CQ361" s="57" t="e">
        <f>CQ3</f>
        <v>#N/A</v>
      </c>
      <c r="CS361" s="57"/>
      <c r="CT361" s="57" t="e">
        <f t="shared" si="215"/>
        <v>#N/A</v>
      </c>
      <c r="CU361" s="57" t="e">
        <f>CU3</f>
        <v>#N/A</v>
      </c>
      <c r="CW361" s="57"/>
      <c r="CX361" s="57" t="e">
        <f t="shared" si="216"/>
        <v>#N/A</v>
      </c>
      <c r="CY361" s="57" t="e">
        <f>CY3</f>
        <v>#N/A</v>
      </c>
      <c r="DA361" s="57"/>
      <c r="DB361" s="57" t="e">
        <f t="shared" si="217"/>
        <v>#N/A</v>
      </c>
      <c r="DC361" s="57" t="e">
        <f>DC3</f>
        <v>#N/A</v>
      </c>
      <c r="DE361" s="57"/>
      <c r="DF361" s="57" t="e">
        <f t="shared" si="218"/>
        <v>#N/A</v>
      </c>
      <c r="DG361" s="57" t="e">
        <f>DG3</f>
        <v>#N/A</v>
      </c>
    </row>
    <row r="362" spans="89:111">
      <c r="CK362" s="55"/>
      <c r="CL362" s="55" t="e">
        <f t="shared" si="213"/>
        <v>#N/A</v>
      </c>
      <c r="CM362" s="55" t="e">
        <f>CM3</f>
        <v>#N/A</v>
      </c>
      <c r="CO362" s="57"/>
      <c r="CP362" s="57" t="e">
        <f t="shared" si="214"/>
        <v>#N/A</v>
      </c>
      <c r="CQ362" s="57" t="e">
        <f>CQ3</f>
        <v>#N/A</v>
      </c>
      <c r="CS362" s="57"/>
      <c r="CT362" s="57" t="e">
        <f t="shared" si="215"/>
        <v>#N/A</v>
      </c>
      <c r="CU362" s="57" t="e">
        <f>CU3</f>
        <v>#N/A</v>
      </c>
      <c r="CW362" s="57"/>
      <c r="CX362" s="57" t="e">
        <f t="shared" si="216"/>
        <v>#N/A</v>
      </c>
      <c r="CY362" s="57" t="e">
        <f>CY3</f>
        <v>#N/A</v>
      </c>
      <c r="DA362" s="57"/>
      <c r="DB362" s="57" t="e">
        <f t="shared" si="217"/>
        <v>#N/A</v>
      </c>
      <c r="DC362" s="57" t="e">
        <f>DC3</f>
        <v>#N/A</v>
      </c>
      <c r="DE362" s="57"/>
      <c r="DF362" s="57" t="e">
        <f t="shared" si="218"/>
        <v>#N/A</v>
      </c>
      <c r="DG362" s="57" t="e">
        <f>DG3</f>
        <v>#N/A</v>
      </c>
    </row>
    <row r="363" spans="89:111">
      <c r="CK363" s="55"/>
      <c r="CL363" s="55" t="e">
        <f t="shared" si="213"/>
        <v>#N/A</v>
      </c>
      <c r="CM363" s="55" t="e">
        <f>CM3</f>
        <v>#N/A</v>
      </c>
      <c r="CO363" s="57"/>
      <c r="CP363" s="57" t="e">
        <f t="shared" si="214"/>
        <v>#N/A</v>
      </c>
      <c r="CQ363" s="57" t="e">
        <f>CQ3</f>
        <v>#N/A</v>
      </c>
      <c r="CS363" s="57"/>
      <c r="CT363" s="57" t="e">
        <f t="shared" si="215"/>
        <v>#N/A</v>
      </c>
      <c r="CU363" s="57" t="e">
        <f>CU3</f>
        <v>#N/A</v>
      </c>
      <c r="CW363" s="57"/>
      <c r="CX363" s="57" t="e">
        <f t="shared" si="216"/>
        <v>#N/A</v>
      </c>
      <c r="CY363" s="57" t="e">
        <f>CY3</f>
        <v>#N/A</v>
      </c>
      <c r="DA363" s="57"/>
      <c r="DB363" s="57" t="e">
        <f t="shared" si="217"/>
        <v>#N/A</v>
      </c>
      <c r="DC363" s="57" t="e">
        <f>DC3</f>
        <v>#N/A</v>
      </c>
      <c r="DE363" s="57"/>
      <c r="DF363" s="57" t="e">
        <f t="shared" si="218"/>
        <v>#N/A</v>
      </c>
      <c r="DG363" s="57" t="e">
        <f>DG3</f>
        <v>#N/A</v>
      </c>
    </row>
    <row r="364" spans="89:111">
      <c r="CK364" s="55"/>
      <c r="CL364" s="55" t="e">
        <f t="shared" si="213"/>
        <v>#N/A</v>
      </c>
      <c r="CM364" s="55" t="e">
        <f>CM3</f>
        <v>#N/A</v>
      </c>
      <c r="CO364" s="57"/>
      <c r="CP364" s="57" t="e">
        <f t="shared" si="214"/>
        <v>#N/A</v>
      </c>
      <c r="CQ364" s="57" t="e">
        <f>CQ3</f>
        <v>#N/A</v>
      </c>
      <c r="CS364" s="57"/>
      <c r="CT364" s="57" t="e">
        <f t="shared" si="215"/>
        <v>#N/A</v>
      </c>
      <c r="CU364" s="57" t="e">
        <f>CU3</f>
        <v>#N/A</v>
      </c>
      <c r="CW364" s="57"/>
      <c r="CX364" s="57" t="e">
        <f t="shared" si="216"/>
        <v>#N/A</v>
      </c>
      <c r="CY364" s="57" t="e">
        <f>CY3</f>
        <v>#N/A</v>
      </c>
      <c r="DA364" s="57"/>
      <c r="DB364" s="57" t="e">
        <f t="shared" si="217"/>
        <v>#N/A</v>
      </c>
      <c r="DC364" s="57" t="e">
        <f>DC3</f>
        <v>#N/A</v>
      </c>
      <c r="DE364" s="57"/>
      <c r="DF364" s="57" t="e">
        <f t="shared" si="218"/>
        <v>#N/A</v>
      </c>
      <c r="DG364" s="57" t="e">
        <f>DG3</f>
        <v>#N/A</v>
      </c>
    </row>
    <row r="365" spans="89:111">
      <c r="CK365" s="55"/>
      <c r="CL365" s="55" t="e">
        <f t="shared" si="213"/>
        <v>#N/A</v>
      </c>
      <c r="CM365" s="55" t="e">
        <f>CM3</f>
        <v>#N/A</v>
      </c>
      <c r="CO365" s="57"/>
      <c r="CP365" s="57" t="e">
        <f t="shared" si="214"/>
        <v>#N/A</v>
      </c>
      <c r="CQ365" s="57" t="e">
        <f>CQ3</f>
        <v>#N/A</v>
      </c>
      <c r="CS365" s="57"/>
      <c r="CT365" s="57" t="e">
        <f t="shared" si="215"/>
        <v>#N/A</v>
      </c>
      <c r="CU365" s="57" t="e">
        <f>CU3</f>
        <v>#N/A</v>
      </c>
      <c r="CW365" s="57"/>
      <c r="CX365" s="57" t="e">
        <f t="shared" si="216"/>
        <v>#N/A</v>
      </c>
      <c r="CY365" s="57" t="e">
        <f>CY3</f>
        <v>#N/A</v>
      </c>
      <c r="DA365" s="57"/>
      <c r="DB365" s="57" t="e">
        <f t="shared" si="217"/>
        <v>#N/A</v>
      </c>
      <c r="DC365" s="57" t="e">
        <f>DC3</f>
        <v>#N/A</v>
      </c>
      <c r="DE365" s="57"/>
      <c r="DF365" s="57" t="e">
        <f t="shared" si="218"/>
        <v>#N/A</v>
      </c>
      <c r="DG365" s="57" t="e">
        <f>DG3</f>
        <v>#N/A</v>
      </c>
    </row>
    <row r="366" spans="89:111">
      <c r="CK366" s="55"/>
      <c r="CL366" s="55" t="e">
        <f t="shared" si="213"/>
        <v>#N/A</v>
      </c>
      <c r="CM366" s="55" t="e">
        <f>CM3</f>
        <v>#N/A</v>
      </c>
      <c r="CO366" s="57"/>
      <c r="CP366" s="57" t="e">
        <f t="shared" si="214"/>
        <v>#N/A</v>
      </c>
      <c r="CQ366" s="57" t="e">
        <f>CQ3</f>
        <v>#N/A</v>
      </c>
      <c r="CS366" s="57"/>
      <c r="CT366" s="57" t="e">
        <f t="shared" si="215"/>
        <v>#N/A</v>
      </c>
      <c r="CU366" s="57" t="e">
        <f>CU3</f>
        <v>#N/A</v>
      </c>
      <c r="CW366" s="57"/>
      <c r="CX366" s="57" t="e">
        <f t="shared" si="216"/>
        <v>#N/A</v>
      </c>
      <c r="CY366" s="57" t="e">
        <f>CY3</f>
        <v>#N/A</v>
      </c>
      <c r="DA366" s="57"/>
      <c r="DB366" s="57" t="e">
        <f t="shared" si="217"/>
        <v>#N/A</v>
      </c>
      <c r="DC366" s="57" t="e">
        <f>DC3</f>
        <v>#N/A</v>
      </c>
      <c r="DE366" s="57"/>
      <c r="DF366" s="57" t="e">
        <f t="shared" si="218"/>
        <v>#N/A</v>
      </c>
      <c r="DG366" s="57" t="e">
        <f>DG3</f>
        <v>#N/A</v>
      </c>
    </row>
    <row r="367" spans="89:111">
      <c r="CK367" s="55"/>
      <c r="CL367" s="55" t="e">
        <f t="shared" si="213"/>
        <v>#N/A</v>
      </c>
      <c r="CM367" s="55" t="e">
        <f>CM3</f>
        <v>#N/A</v>
      </c>
      <c r="CO367" s="57"/>
      <c r="CP367" s="57" t="e">
        <f t="shared" si="214"/>
        <v>#N/A</v>
      </c>
      <c r="CQ367" s="57" t="e">
        <f>CQ3</f>
        <v>#N/A</v>
      </c>
      <c r="CS367" s="57"/>
      <c r="CT367" s="57" t="e">
        <f t="shared" si="215"/>
        <v>#N/A</v>
      </c>
      <c r="CU367" s="57" t="e">
        <f>CU3</f>
        <v>#N/A</v>
      </c>
      <c r="CW367" s="57"/>
      <c r="CX367" s="57" t="e">
        <f t="shared" si="216"/>
        <v>#N/A</v>
      </c>
      <c r="CY367" s="57" t="e">
        <f>CY3</f>
        <v>#N/A</v>
      </c>
      <c r="DA367" s="57"/>
      <c r="DB367" s="57" t="e">
        <f t="shared" si="217"/>
        <v>#N/A</v>
      </c>
      <c r="DC367" s="57" t="e">
        <f>DC3</f>
        <v>#N/A</v>
      </c>
      <c r="DE367" s="57"/>
      <c r="DF367" s="57" t="e">
        <f t="shared" si="218"/>
        <v>#N/A</v>
      </c>
      <c r="DG367" s="57" t="e">
        <f>DG3</f>
        <v>#N/A</v>
      </c>
    </row>
    <row r="368" spans="89:111">
      <c r="CK368" s="55"/>
      <c r="CL368" s="55" t="e">
        <f t="shared" si="213"/>
        <v>#N/A</v>
      </c>
      <c r="CM368" s="55" t="e">
        <f>CM3</f>
        <v>#N/A</v>
      </c>
      <c r="CO368" s="57"/>
      <c r="CP368" s="57" t="e">
        <f t="shared" si="214"/>
        <v>#N/A</v>
      </c>
      <c r="CQ368" s="57" t="e">
        <f>CQ3</f>
        <v>#N/A</v>
      </c>
      <c r="CS368" s="57"/>
      <c r="CT368" s="57" t="e">
        <f t="shared" si="215"/>
        <v>#N/A</v>
      </c>
      <c r="CU368" s="57" t="e">
        <f>CU3</f>
        <v>#N/A</v>
      </c>
      <c r="CW368" s="57"/>
      <c r="CX368" s="57" t="e">
        <f t="shared" si="216"/>
        <v>#N/A</v>
      </c>
      <c r="CY368" s="57" t="e">
        <f>CY3</f>
        <v>#N/A</v>
      </c>
      <c r="DA368" s="57"/>
      <c r="DB368" s="57" t="e">
        <f t="shared" si="217"/>
        <v>#N/A</v>
      </c>
      <c r="DC368" s="57" t="e">
        <f>DC3</f>
        <v>#N/A</v>
      </c>
      <c r="DE368" s="57"/>
      <c r="DF368" s="57" t="e">
        <f t="shared" si="218"/>
        <v>#N/A</v>
      </c>
      <c r="DG368" s="57" t="e">
        <f>DG3</f>
        <v>#N/A</v>
      </c>
    </row>
    <row r="369" spans="89:111">
      <c r="CK369" s="55"/>
      <c r="CL369" s="55" t="e">
        <f t="shared" si="213"/>
        <v>#N/A</v>
      </c>
      <c r="CM369" s="55" t="e">
        <f>CM3</f>
        <v>#N/A</v>
      </c>
      <c r="CO369" s="57"/>
      <c r="CP369" s="57" t="e">
        <f t="shared" si="214"/>
        <v>#N/A</v>
      </c>
      <c r="CQ369" s="57" t="e">
        <f>CQ3</f>
        <v>#N/A</v>
      </c>
      <c r="CS369" s="57"/>
      <c r="CT369" s="57" t="e">
        <f t="shared" si="215"/>
        <v>#N/A</v>
      </c>
      <c r="CU369" s="57" t="e">
        <f>CU3</f>
        <v>#N/A</v>
      </c>
      <c r="CW369" s="57"/>
      <c r="CX369" s="57" t="e">
        <f t="shared" si="216"/>
        <v>#N/A</v>
      </c>
      <c r="CY369" s="57" t="e">
        <f>CY3</f>
        <v>#N/A</v>
      </c>
      <c r="DA369" s="57"/>
      <c r="DB369" s="57" t="e">
        <f t="shared" si="217"/>
        <v>#N/A</v>
      </c>
      <c r="DC369" s="57" t="e">
        <f>DC3</f>
        <v>#N/A</v>
      </c>
      <c r="DE369" s="57"/>
      <c r="DF369" s="57" t="e">
        <f t="shared" si="218"/>
        <v>#N/A</v>
      </c>
      <c r="DG369" s="57" t="e">
        <f>DG3</f>
        <v>#N/A</v>
      </c>
    </row>
    <row r="370" spans="89:111">
      <c r="CK370" s="55"/>
      <c r="CL370" s="55" t="e">
        <f t="shared" si="213"/>
        <v>#N/A</v>
      </c>
      <c r="CM370" s="55" t="e">
        <f>CM3</f>
        <v>#N/A</v>
      </c>
      <c r="CO370" s="57"/>
      <c r="CP370" s="57" t="e">
        <f t="shared" si="214"/>
        <v>#N/A</v>
      </c>
      <c r="CQ370" s="57" t="e">
        <f>CQ3</f>
        <v>#N/A</v>
      </c>
      <c r="CS370" s="57"/>
      <c r="CT370" s="57" t="e">
        <f t="shared" si="215"/>
        <v>#N/A</v>
      </c>
      <c r="CU370" s="57" t="e">
        <f>CU3</f>
        <v>#N/A</v>
      </c>
      <c r="CW370" s="57"/>
      <c r="CX370" s="57" t="e">
        <f t="shared" si="216"/>
        <v>#N/A</v>
      </c>
      <c r="CY370" s="57" t="e">
        <f>CY3</f>
        <v>#N/A</v>
      </c>
      <c r="DA370" s="57"/>
      <c r="DB370" s="57" t="e">
        <f t="shared" si="217"/>
        <v>#N/A</v>
      </c>
      <c r="DC370" s="57" t="e">
        <f>DC3</f>
        <v>#N/A</v>
      </c>
      <c r="DE370" s="57"/>
      <c r="DF370" s="57" t="e">
        <f t="shared" si="218"/>
        <v>#N/A</v>
      </c>
      <c r="DG370" s="57" t="e">
        <f>DG3</f>
        <v>#N/A</v>
      </c>
    </row>
    <row r="371" spans="89:111">
      <c r="CK371" s="55"/>
      <c r="CL371" s="55" t="e">
        <f t="shared" si="213"/>
        <v>#N/A</v>
      </c>
      <c r="CM371" s="55" t="e">
        <f>CM3</f>
        <v>#N/A</v>
      </c>
      <c r="CO371" s="57"/>
      <c r="CP371" s="57" t="e">
        <f t="shared" si="214"/>
        <v>#N/A</v>
      </c>
      <c r="CQ371" s="57" t="e">
        <f>CQ3</f>
        <v>#N/A</v>
      </c>
      <c r="CS371" s="57"/>
      <c r="CT371" s="57" t="e">
        <f t="shared" si="215"/>
        <v>#N/A</v>
      </c>
      <c r="CU371" s="57" t="e">
        <f>CU3</f>
        <v>#N/A</v>
      </c>
      <c r="CW371" s="57"/>
      <c r="CX371" s="57" t="e">
        <f t="shared" si="216"/>
        <v>#N/A</v>
      </c>
      <c r="CY371" s="57" t="e">
        <f>CY3</f>
        <v>#N/A</v>
      </c>
      <c r="DA371" s="57"/>
      <c r="DB371" s="57" t="e">
        <f t="shared" si="217"/>
        <v>#N/A</v>
      </c>
      <c r="DC371" s="57" t="e">
        <f>DC3</f>
        <v>#N/A</v>
      </c>
      <c r="DE371" s="57"/>
      <c r="DF371" s="57" t="e">
        <f t="shared" si="218"/>
        <v>#N/A</v>
      </c>
      <c r="DG371" s="57" t="e">
        <f>DG3</f>
        <v>#N/A</v>
      </c>
    </row>
    <row r="372" spans="89:111">
      <c r="CK372" s="55"/>
      <c r="CL372" s="55" t="e">
        <f t="shared" si="213"/>
        <v>#N/A</v>
      </c>
      <c r="CM372" s="55" t="e">
        <f>CM3</f>
        <v>#N/A</v>
      </c>
      <c r="CO372" s="57"/>
      <c r="CP372" s="57" t="e">
        <f t="shared" si="214"/>
        <v>#N/A</v>
      </c>
      <c r="CQ372" s="57" t="e">
        <f>CQ3</f>
        <v>#N/A</v>
      </c>
      <c r="CS372" s="57"/>
      <c r="CT372" s="57" t="e">
        <f t="shared" si="215"/>
        <v>#N/A</v>
      </c>
      <c r="CU372" s="57" t="e">
        <f>CU3</f>
        <v>#N/A</v>
      </c>
      <c r="CW372" s="57"/>
      <c r="CX372" s="57" t="e">
        <f t="shared" si="216"/>
        <v>#N/A</v>
      </c>
      <c r="CY372" s="57" t="e">
        <f>CY3</f>
        <v>#N/A</v>
      </c>
      <c r="DA372" s="57"/>
      <c r="DB372" s="57" t="e">
        <f t="shared" si="217"/>
        <v>#N/A</v>
      </c>
      <c r="DC372" s="57" t="e">
        <f>DC3</f>
        <v>#N/A</v>
      </c>
      <c r="DE372" s="57"/>
      <c r="DF372" s="57" t="e">
        <f t="shared" si="218"/>
        <v>#N/A</v>
      </c>
      <c r="DG372" s="57" t="e">
        <f>DG3</f>
        <v>#N/A</v>
      </c>
    </row>
    <row r="373" spans="89:111">
      <c r="CK373" s="55"/>
      <c r="CL373" s="55" t="e">
        <f t="shared" si="213"/>
        <v>#N/A</v>
      </c>
      <c r="CM373" s="55" t="e">
        <f>CM3</f>
        <v>#N/A</v>
      </c>
      <c r="CO373" s="57"/>
      <c r="CP373" s="57" t="e">
        <f t="shared" si="214"/>
        <v>#N/A</v>
      </c>
      <c r="CQ373" s="57" t="e">
        <f>CQ3</f>
        <v>#N/A</v>
      </c>
      <c r="CS373" s="57"/>
      <c r="CT373" s="57" t="e">
        <f t="shared" si="215"/>
        <v>#N/A</v>
      </c>
      <c r="CU373" s="57" t="e">
        <f>CU3</f>
        <v>#N/A</v>
      </c>
      <c r="CW373" s="57"/>
      <c r="CX373" s="57" t="e">
        <f t="shared" si="216"/>
        <v>#N/A</v>
      </c>
      <c r="CY373" s="57" t="e">
        <f>CY3</f>
        <v>#N/A</v>
      </c>
      <c r="DA373" s="57"/>
      <c r="DB373" s="57" t="e">
        <f t="shared" si="217"/>
        <v>#N/A</v>
      </c>
      <c r="DC373" s="57" t="e">
        <f>DC3</f>
        <v>#N/A</v>
      </c>
      <c r="DE373" s="57"/>
      <c r="DF373" s="57" t="e">
        <f t="shared" si="218"/>
        <v>#N/A</v>
      </c>
      <c r="DG373" s="57" t="e">
        <f>DG3</f>
        <v>#N/A</v>
      </c>
    </row>
    <row r="374" spans="89:111">
      <c r="CK374" s="55"/>
      <c r="CL374" s="55" t="e">
        <f t="shared" si="213"/>
        <v>#N/A</v>
      </c>
      <c r="CM374" s="55" t="e">
        <f>CM3</f>
        <v>#N/A</v>
      </c>
      <c r="CO374" s="57"/>
      <c r="CP374" s="57" t="e">
        <f t="shared" si="214"/>
        <v>#N/A</v>
      </c>
      <c r="CQ374" s="57" t="e">
        <f>CQ3</f>
        <v>#N/A</v>
      </c>
      <c r="CS374" s="57"/>
      <c r="CT374" s="57" t="e">
        <f t="shared" si="215"/>
        <v>#N/A</v>
      </c>
      <c r="CU374" s="57" t="e">
        <f>CU3</f>
        <v>#N/A</v>
      </c>
      <c r="CW374" s="57"/>
      <c r="CX374" s="57" t="e">
        <f t="shared" si="216"/>
        <v>#N/A</v>
      </c>
      <c r="CY374" s="57" t="e">
        <f>CY3</f>
        <v>#N/A</v>
      </c>
      <c r="DA374" s="57"/>
      <c r="DB374" s="57" t="e">
        <f t="shared" si="217"/>
        <v>#N/A</v>
      </c>
      <c r="DC374" s="57" t="e">
        <f>DC3</f>
        <v>#N/A</v>
      </c>
      <c r="DE374" s="57"/>
      <c r="DF374" s="57" t="e">
        <f t="shared" si="218"/>
        <v>#N/A</v>
      </c>
      <c r="DG374" s="57" t="e">
        <f>DG3</f>
        <v>#N/A</v>
      </c>
    </row>
    <row r="375" spans="89:111">
      <c r="CK375" s="55"/>
      <c r="CL375" s="55" t="e">
        <f t="shared" si="213"/>
        <v>#N/A</v>
      </c>
      <c r="CM375" s="55" t="e">
        <f>CM3</f>
        <v>#N/A</v>
      </c>
      <c r="CO375" s="57"/>
      <c r="CP375" s="57" t="e">
        <f t="shared" si="214"/>
        <v>#N/A</v>
      </c>
      <c r="CQ375" s="57" t="e">
        <f>CQ3</f>
        <v>#N/A</v>
      </c>
      <c r="CS375" s="57"/>
      <c r="CT375" s="57" t="e">
        <f t="shared" si="215"/>
        <v>#N/A</v>
      </c>
      <c r="CU375" s="57" t="e">
        <f>CU3</f>
        <v>#N/A</v>
      </c>
      <c r="CW375" s="57"/>
      <c r="CX375" s="57" t="e">
        <f t="shared" si="216"/>
        <v>#N/A</v>
      </c>
      <c r="CY375" s="57" t="e">
        <f>CY3</f>
        <v>#N/A</v>
      </c>
      <c r="DA375" s="57"/>
      <c r="DB375" s="57" t="e">
        <f t="shared" si="217"/>
        <v>#N/A</v>
      </c>
      <c r="DC375" s="57" t="e">
        <f>DC3</f>
        <v>#N/A</v>
      </c>
      <c r="DE375" s="57"/>
      <c r="DF375" s="57" t="e">
        <f t="shared" si="218"/>
        <v>#N/A</v>
      </c>
      <c r="DG375" s="57" t="e">
        <f>DG3</f>
        <v>#N/A</v>
      </c>
    </row>
    <row r="376" spans="89:111">
      <c r="CK376" s="55"/>
      <c r="CL376" s="55" t="e">
        <f t="shared" si="213"/>
        <v>#N/A</v>
      </c>
      <c r="CM376" s="55" t="e">
        <f>CM3</f>
        <v>#N/A</v>
      </c>
      <c r="CO376" s="57"/>
      <c r="CP376" s="57" t="e">
        <f t="shared" si="214"/>
        <v>#N/A</v>
      </c>
      <c r="CQ376" s="57" t="e">
        <f>CQ3</f>
        <v>#N/A</v>
      </c>
      <c r="CS376" s="57"/>
      <c r="CT376" s="57" t="e">
        <f t="shared" si="215"/>
        <v>#N/A</v>
      </c>
      <c r="CU376" s="57" t="e">
        <f>CU3</f>
        <v>#N/A</v>
      </c>
      <c r="CW376" s="57"/>
      <c r="CX376" s="57" t="e">
        <f t="shared" si="216"/>
        <v>#N/A</v>
      </c>
      <c r="CY376" s="57" t="e">
        <f>CY3</f>
        <v>#N/A</v>
      </c>
      <c r="DA376" s="57"/>
      <c r="DB376" s="57" t="e">
        <f t="shared" si="217"/>
        <v>#N/A</v>
      </c>
      <c r="DC376" s="57" t="e">
        <f>DC3</f>
        <v>#N/A</v>
      </c>
      <c r="DE376" s="57"/>
      <c r="DF376" s="57" t="e">
        <f t="shared" si="218"/>
        <v>#N/A</v>
      </c>
      <c r="DG376" s="57" t="e">
        <f>DG3</f>
        <v>#N/A</v>
      </c>
    </row>
    <row r="377" spans="89:111">
      <c r="CK377" s="55"/>
      <c r="CL377" s="55" t="e">
        <f t="shared" si="213"/>
        <v>#N/A</v>
      </c>
      <c r="CM377" s="55" t="e">
        <f>CM3</f>
        <v>#N/A</v>
      </c>
      <c r="CO377" s="57"/>
      <c r="CP377" s="57" t="e">
        <f t="shared" si="214"/>
        <v>#N/A</v>
      </c>
      <c r="CQ377" s="57" t="e">
        <f>CQ3</f>
        <v>#N/A</v>
      </c>
      <c r="CS377" s="57"/>
      <c r="CT377" s="57" t="e">
        <f t="shared" si="215"/>
        <v>#N/A</v>
      </c>
      <c r="CU377" s="57" t="e">
        <f>CU3</f>
        <v>#N/A</v>
      </c>
      <c r="CW377" s="57"/>
      <c r="CX377" s="57" t="e">
        <f t="shared" si="216"/>
        <v>#N/A</v>
      </c>
      <c r="CY377" s="57" t="e">
        <f>CY3</f>
        <v>#N/A</v>
      </c>
      <c r="DA377" s="57"/>
      <c r="DB377" s="57" t="e">
        <f t="shared" si="217"/>
        <v>#N/A</v>
      </c>
      <c r="DC377" s="57" t="e">
        <f>DC3</f>
        <v>#N/A</v>
      </c>
      <c r="DE377" s="57"/>
      <c r="DF377" s="57" t="e">
        <f t="shared" si="218"/>
        <v>#N/A</v>
      </c>
      <c r="DG377" s="57" t="e">
        <f>DG3</f>
        <v>#N/A</v>
      </c>
    </row>
    <row r="378" spans="89:111">
      <c r="CK378" s="55"/>
      <c r="CL378" s="55" t="e">
        <f t="shared" si="213"/>
        <v>#N/A</v>
      </c>
      <c r="CM378" s="55" t="e">
        <f>CM3</f>
        <v>#N/A</v>
      </c>
      <c r="CO378" s="57"/>
      <c r="CP378" s="57" t="e">
        <f t="shared" si="214"/>
        <v>#N/A</v>
      </c>
      <c r="CQ378" s="57" t="e">
        <f>CQ3</f>
        <v>#N/A</v>
      </c>
      <c r="CS378" s="57"/>
      <c r="CT378" s="57" t="e">
        <f t="shared" si="215"/>
        <v>#N/A</v>
      </c>
      <c r="CU378" s="57" t="e">
        <f>CU3</f>
        <v>#N/A</v>
      </c>
      <c r="CW378" s="57"/>
      <c r="CX378" s="57" t="e">
        <f t="shared" si="216"/>
        <v>#N/A</v>
      </c>
      <c r="CY378" s="57" t="e">
        <f>CY3</f>
        <v>#N/A</v>
      </c>
      <c r="DA378" s="57"/>
      <c r="DB378" s="57" t="e">
        <f t="shared" si="217"/>
        <v>#N/A</v>
      </c>
      <c r="DC378" s="57" t="e">
        <f>DC3</f>
        <v>#N/A</v>
      </c>
      <c r="DE378" s="57"/>
      <c r="DF378" s="57" t="e">
        <f t="shared" si="218"/>
        <v>#N/A</v>
      </c>
      <c r="DG378" s="57" t="e">
        <f>DG3</f>
        <v>#N/A</v>
      </c>
    </row>
    <row r="379" spans="89:111">
      <c r="CK379" s="55"/>
      <c r="CL379" s="55" t="e">
        <f t="shared" si="213"/>
        <v>#N/A</v>
      </c>
      <c r="CM379" s="55" t="e">
        <f>CM3</f>
        <v>#N/A</v>
      </c>
      <c r="CO379" s="57"/>
      <c r="CP379" s="57" t="e">
        <f t="shared" si="214"/>
        <v>#N/A</v>
      </c>
      <c r="CQ379" s="57" t="e">
        <f>CQ3</f>
        <v>#N/A</v>
      </c>
      <c r="CS379" s="57"/>
      <c r="CT379" s="57" t="e">
        <f t="shared" si="215"/>
        <v>#N/A</v>
      </c>
      <c r="CU379" s="57" t="e">
        <f>CU3</f>
        <v>#N/A</v>
      </c>
      <c r="CW379" s="57"/>
      <c r="CX379" s="57" t="e">
        <f t="shared" si="216"/>
        <v>#N/A</v>
      </c>
      <c r="CY379" s="57" t="e">
        <f>CY3</f>
        <v>#N/A</v>
      </c>
      <c r="DA379" s="57"/>
      <c r="DB379" s="57" t="e">
        <f t="shared" si="217"/>
        <v>#N/A</v>
      </c>
      <c r="DC379" s="57" t="e">
        <f>DC3</f>
        <v>#N/A</v>
      </c>
      <c r="DE379" s="57"/>
      <c r="DF379" s="57" t="e">
        <f t="shared" si="218"/>
        <v>#N/A</v>
      </c>
      <c r="DG379" s="57" t="e">
        <f>DG3</f>
        <v>#N/A</v>
      </c>
    </row>
    <row r="380" spans="89:111">
      <c r="CK380" s="55"/>
      <c r="CL380" s="55" t="e">
        <f t="shared" si="213"/>
        <v>#N/A</v>
      </c>
      <c r="CM380" s="55" t="e">
        <f>CM3</f>
        <v>#N/A</v>
      </c>
      <c r="CO380" s="57"/>
      <c r="CP380" s="57" t="e">
        <f t="shared" si="214"/>
        <v>#N/A</v>
      </c>
      <c r="CQ380" s="57" t="e">
        <f>CQ3</f>
        <v>#N/A</v>
      </c>
      <c r="CS380" s="57"/>
      <c r="CT380" s="57" t="e">
        <f t="shared" si="215"/>
        <v>#N/A</v>
      </c>
      <c r="CU380" s="57" t="e">
        <f>CU3</f>
        <v>#N/A</v>
      </c>
      <c r="CW380" s="57"/>
      <c r="CX380" s="57" t="e">
        <f t="shared" si="216"/>
        <v>#N/A</v>
      </c>
      <c r="CY380" s="57" t="e">
        <f>CY3</f>
        <v>#N/A</v>
      </c>
      <c r="DA380" s="57"/>
      <c r="DB380" s="57" t="e">
        <f t="shared" si="217"/>
        <v>#N/A</v>
      </c>
      <c r="DC380" s="57" t="e">
        <f>DC3</f>
        <v>#N/A</v>
      </c>
      <c r="DE380" s="57"/>
      <c r="DF380" s="57" t="e">
        <f t="shared" si="218"/>
        <v>#N/A</v>
      </c>
      <c r="DG380" s="57" t="e">
        <f>DG3</f>
        <v>#N/A</v>
      </c>
    </row>
    <row r="381" spans="89:111">
      <c r="CK381" s="55"/>
      <c r="CL381" s="55" t="e">
        <f t="shared" si="213"/>
        <v>#N/A</v>
      </c>
      <c r="CM381" s="55" t="e">
        <f>CM3</f>
        <v>#N/A</v>
      </c>
      <c r="CO381" s="57"/>
      <c r="CP381" s="57" t="e">
        <f t="shared" si="214"/>
        <v>#N/A</v>
      </c>
      <c r="CQ381" s="57" t="e">
        <f>CQ3</f>
        <v>#N/A</v>
      </c>
      <c r="CS381" s="57"/>
      <c r="CT381" s="57" t="e">
        <f t="shared" si="215"/>
        <v>#N/A</v>
      </c>
      <c r="CU381" s="57" t="e">
        <f>CU3</f>
        <v>#N/A</v>
      </c>
      <c r="CW381" s="57"/>
      <c r="CX381" s="57" t="e">
        <f t="shared" si="216"/>
        <v>#N/A</v>
      </c>
      <c r="CY381" s="57" t="e">
        <f>CY3</f>
        <v>#N/A</v>
      </c>
      <c r="DA381" s="57"/>
      <c r="DB381" s="57" t="e">
        <f t="shared" si="217"/>
        <v>#N/A</v>
      </c>
      <c r="DC381" s="57" t="e">
        <f>DC3</f>
        <v>#N/A</v>
      </c>
      <c r="DE381" s="57"/>
      <c r="DF381" s="57" t="e">
        <f t="shared" si="218"/>
        <v>#N/A</v>
      </c>
      <c r="DG381" s="57" t="e">
        <f>DG3</f>
        <v>#N/A</v>
      </c>
    </row>
    <row r="382" spans="89:111">
      <c r="CK382" s="55"/>
      <c r="CL382" s="55" t="e">
        <f t="shared" si="213"/>
        <v>#N/A</v>
      </c>
      <c r="CM382" s="55" t="e">
        <f>CM3</f>
        <v>#N/A</v>
      </c>
      <c r="CO382" s="57"/>
      <c r="CP382" s="57" t="e">
        <f t="shared" si="214"/>
        <v>#N/A</v>
      </c>
      <c r="CQ382" s="57" t="e">
        <f>CQ3</f>
        <v>#N/A</v>
      </c>
      <c r="CS382" s="57"/>
      <c r="CT382" s="57" t="e">
        <f t="shared" si="215"/>
        <v>#N/A</v>
      </c>
      <c r="CU382" s="57" t="e">
        <f>CU3</f>
        <v>#N/A</v>
      </c>
      <c r="CW382" s="57"/>
      <c r="CX382" s="57" t="e">
        <f t="shared" si="216"/>
        <v>#N/A</v>
      </c>
      <c r="CY382" s="57" t="e">
        <f>CY3</f>
        <v>#N/A</v>
      </c>
      <c r="DA382" s="57"/>
      <c r="DB382" s="57" t="e">
        <f t="shared" si="217"/>
        <v>#N/A</v>
      </c>
      <c r="DC382" s="57" t="e">
        <f>DC3</f>
        <v>#N/A</v>
      </c>
      <c r="DE382" s="57"/>
      <c r="DF382" s="57" t="e">
        <f t="shared" si="218"/>
        <v>#N/A</v>
      </c>
      <c r="DG382" s="57" t="e">
        <f>DG3</f>
        <v>#N/A</v>
      </c>
    </row>
    <row r="383" spans="89:111">
      <c r="CK383" s="55"/>
      <c r="CL383" s="55" t="e">
        <f t="shared" si="213"/>
        <v>#N/A</v>
      </c>
      <c r="CM383" s="55" t="e">
        <f>CM3</f>
        <v>#N/A</v>
      </c>
      <c r="CO383" s="57"/>
      <c r="CP383" s="57" t="e">
        <f t="shared" si="214"/>
        <v>#N/A</v>
      </c>
      <c r="CQ383" s="57" t="e">
        <f>CQ3</f>
        <v>#N/A</v>
      </c>
      <c r="CS383" s="57"/>
      <c r="CT383" s="57" t="e">
        <f t="shared" si="215"/>
        <v>#N/A</v>
      </c>
      <c r="CU383" s="57" t="e">
        <f>CU3</f>
        <v>#N/A</v>
      </c>
      <c r="CW383" s="57"/>
      <c r="CX383" s="57" t="e">
        <f t="shared" si="216"/>
        <v>#N/A</v>
      </c>
      <c r="CY383" s="57" t="e">
        <f>CY3</f>
        <v>#N/A</v>
      </c>
      <c r="DA383" s="57"/>
      <c r="DB383" s="57" t="e">
        <f t="shared" si="217"/>
        <v>#N/A</v>
      </c>
      <c r="DC383" s="57" t="e">
        <f>DC3</f>
        <v>#N/A</v>
      </c>
      <c r="DE383" s="57"/>
      <c r="DF383" s="57" t="e">
        <f t="shared" si="218"/>
        <v>#N/A</v>
      </c>
      <c r="DG383" s="57" t="e">
        <f>DG3</f>
        <v>#N/A</v>
      </c>
    </row>
    <row r="384" spans="89:111">
      <c r="CK384" s="55"/>
      <c r="CL384" s="55" t="e">
        <f t="shared" si="213"/>
        <v>#N/A</v>
      </c>
      <c r="CM384" s="55" t="e">
        <f>CM3</f>
        <v>#N/A</v>
      </c>
      <c r="CO384" s="57"/>
      <c r="CP384" s="57" t="e">
        <f t="shared" si="214"/>
        <v>#N/A</v>
      </c>
      <c r="CQ384" s="57" t="e">
        <f>CQ3</f>
        <v>#N/A</v>
      </c>
      <c r="CS384" s="57"/>
      <c r="CT384" s="57" t="e">
        <f t="shared" si="215"/>
        <v>#N/A</v>
      </c>
      <c r="CU384" s="57" t="e">
        <f>CU3</f>
        <v>#N/A</v>
      </c>
      <c r="CW384" s="57"/>
      <c r="CX384" s="57" t="e">
        <f t="shared" si="216"/>
        <v>#N/A</v>
      </c>
      <c r="CY384" s="57" t="e">
        <f>CY3</f>
        <v>#N/A</v>
      </c>
      <c r="DA384" s="57"/>
      <c r="DB384" s="57" t="e">
        <f t="shared" si="217"/>
        <v>#N/A</v>
      </c>
      <c r="DC384" s="57" t="e">
        <f>DC3</f>
        <v>#N/A</v>
      </c>
      <c r="DE384" s="57"/>
      <c r="DF384" s="57" t="e">
        <f t="shared" si="218"/>
        <v>#N/A</v>
      </c>
      <c r="DG384" s="57" t="e">
        <f>DG3</f>
        <v>#N/A</v>
      </c>
    </row>
    <row r="385" spans="89:111">
      <c r="CK385" s="55"/>
      <c r="CL385" s="55" t="e">
        <f t="shared" si="213"/>
        <v>#N/A</v>
      </c>
      <c r="CM385" s="55" t="e">
        <f>CM3</f>
        <v>#N/A</v>
      </c>
      <c r="CO385" s="57"/>
      <c r="CP385" s="57" t="e">
        <f t="shared" si="214"/>
        <v>#N/A</v>
      </c>
      <c r="CQ385" s="57" t="e">
        <f>CQ3</f>
        <v>#N/A</v>
      </c>
      <c r="CS385" s="57"/>
      <c r="CT385" s="57" t="e">
        <f t="shared" si="215"/>
        <v>#N/A</v>
      </c>
      <c r="CU385" s="57" t="e">
        <f>CU3</f>
        <v>#N/A</v>
      </c>
      <c r="CW385" s="57"/>
      <c r="CX385" s="57" t="e">
        <f t="shared" si="216"/>
        <v>#N/A</v>
      </c>
      <c r="CY385" s="57" t="e">
        <f>CY3</f>
        <v>#N/A</v>
      </c>
      <c r="DA385" s="57"/>
      <c r="DB385" s="57" t="e">
        <f t="shared" si="217"/>
        <v>#N/A</v>
      </c>
      <c r="DC385" s="57" t="e">
        <f>DC3</f>
        <v>#N/A</v>
      </c>
      <c r="DE385" s="57"/>
      <c r="DF385" s="57" t="e">
        <f t="shared" si="218"/>
        <v>#N/A</v>
      </c>
      <c r="DG385" s="57" t="e">
        <f>DG3</f>
        <v>#N/A</v>
      </c>
    </row>
    <row r="386" spans="89:111">
      <c r="CK386" s="55"/>
      <c r="CL386" s="55" t="e">
        <f t="shared" si="213"/>
        <v>#N/A</v>
      </c>
      <c r="CM386" s="55" t="e">
        <f>CM3</f>
        <v>#N/A</v>
      </c>
      <c r="CO386" s="57"/>
      <c r="CP386" s="57" t="e">
        <f t="shared" si="214"/>
        <v>#N/A</v>
      </c>
      <c r="CQ386" s="57" t="e">
        <f>CQ3</f>
        <v>#N/A</v>
      </c>
      <c r="CS386" s="57"/>
      <c r="CT386" s="57" t="e">
        <f t="shared" si="215"/>
        <v>#N/A</v>
      </c>
      <c r="CU386" s="57" t="e">
        <f>CU3</f>
        <v>#N/A</v>
      </c>
      <c r="CW386" s="57"/>
      <c r="CX386" s="57" t="e">
        <f t="shared" si="216"/>
        <v>#N/A</v>
      </c>
      <c r="CY386" s="57" t="e">
        <f>CY3</f>
        <v>#N/A</v>
      </c>
      <c r="DA386" s="57"/>
      <c r="DB386" s="57" t="e">
        <f t="shared" si="217"/>
        <v>#N/A</v>
      </c>
      <c r="DC386" s="57" t="e">
        <f>DC3</f>
        <v>#N/A</v>
      </c>
      <c r="DE386" s="57"/>
      <c r="DF386" s="57" t="e">
        <f t="shared" si="218"/>
        <v>#N/A</v>
      </c>
      <c r="DG386" s="57" t="e">
        <f>DG3</f>
        <v>#N/A</v>
      </c>
    </row>
    <row r="387" spans="89:111">
      <c r="CK387" s="55"/>
      <c r="CL387" s="55" t="e">
        <f t="shared" si="213"/>
        <v>#N/A</v>
      </c>
      <c r="CM387" s="55" t="e">
        <f>CM3</f>
        <v>#N/A</v>
      </c>
      <c r="CO387" s="57"/>
      <c r="CP387" s="57" t="e">
        <f t="shared" si="214"/>
        <v>#N/A</v>
      </c>
      <c r="CQ387" s="57" t="e">
        <f>CQ3</f>
        <v>#N/A</v>
      </c>
      <c r="CS387" s="57"/>
      <c r="CT387" s="57" t="e">
        <f t="shared" si="215"/>
        <v>#N/A</v>
      </c>
      <c r="CU387" s="57" t="e">
        <f>CU3</f>
        <v>#N/A</v>
      </c>
      <c r="CW387" s="57"/>
      <c r="CX387" s="57" t="e">
        <f t="shared" si="216"/>
        <v>#N/A</v>
      </c>
      <c r="CY387" s="57" t="e">
        <f>CY3</f>
        <v>#N/A</v>
      </c>
      <c r="DA387" s="57"/>
      <c r="DB387" s="57" t="e">
        <f t="shared" si="217"/>
        <v>#N/A</v>
      </c>
      <c r="DC387" s="57" t="e">
        <f>DC3</f>
        <v>#N/A</v>
      </c>
      <c r="DE387" s="57"/>
      <c r="DF387" s="57" t="e">
        <f t="shared" si="218"/>
        <v>#N/A</v>
      </c>
      <c r="DG387" s="57" t="e">
        <f>DG3</f>
        <v>#N/A</v>
      </c>
    </row>
    <row r="388" spans="89:111">
      <c r="CK388" s="55"/>
      <c r="CL388" s="55" t="e">
        <f t="shared" ref="CL388:CL451" si="219">CL387+($CK$6-$CK$4)/1000</f>
        <v>#N/A</v>
      </c>
      <c r="CM388" s="55" t="e">
        <f>CM3</f>
        <v>#N/A</v>
      </c>
      <c r="CO388" s="57"/>
      <c r="CP388" s="57" t="e">
        <f t="shared" ref="CP388:CP451" si="220">CP387+($CO$6-$CO$4)/500</f>
        <v>#N/A</v>
      </c>
      <c r="CQ388" s="57" t="e">
        <f>CQ3</f>
        <v>#N/A</v>
      </c>
      <c r="CS388" s="57"/>
      <c r="CT388" s="57" t="e">
        <f t="shared" ref="CT388:CT451" si="221">CT387+($CS$6-$CS$4)/500</f>
        <v>#N/A</v>
      </c>
      <c r="CU388" s="57" t="e">
        <f>CU3</f>
        <v>#N/A</v>
      </c>
      <c r="CW388" s="57"/>
      <c r="CX388" s="57" t="e">
        <f t="shared" ref="CX388:CX451" si="222">CX387+($CW$6-$CW$4)/500</f>
        <v>#N/A</v>
      </c>
      <c r="CY388" s="57" t="e">
        <f>CY3</f>
        <v>#N/A</v>
      </c>
      <c r="DA388" s="57"/>
      <c r="DB388" s="57" t="e">
        <f t="shared" ref="DB388:DB451" si="223">DB387+($DA$6-$DA$4)/500</f>
        <v>#N/A</v>
      </c>
      <c r="DC388" s="57" t="e">
        <f>DC3</f>
        <v>#N/A</v>
      </c>
      <c r="DE388" s="57"/>
      <c r="DF388" s="57" t="e">
        <f t="shared" ref="DF388:DF451" si="224">DF387+($DE$6-$DE$4)/500</f>
        <v>#N/A</v>
      </c>
      <c r="DG388" s="57" t="e">
        <f>DG3</f>
        <v>#N/A</v>
      </c>
    </row>
    <row r="389" spans="89:111">
      <c r="CK389" s="55"/>
      <c r="CL389" s="55" t="e">
        <f t="shared" si="219"/>
        <v>#N/A</v>
      </c>
      <c r="CM389" s="55" t="e">
        <f>CM3</f>
        <v>#N/A</v>
      </c>
      <c r="CO389" s="57"/>
      <c r="CP389" s="57" t="e">
        <f t="shared" si="220"/>
        <v>#N/A</v>
      </c>
      <c r="CQ389" s="57" t="e">
        <f>CQ3</f>
        <v>#N/A</v>
      </c>
      <c r="CS389" s="57"/>
      <c r="CT389" s="57" t="e">
        <f t="shared" si="221"/>
        <v>#N/A</v>
      </c>
      <c r="CU389" s="57" t="e">
        <f>CU3</f>
        <v>#N/A</v>
      </c>
      <c r="CW389" s="57"/>
      <c r="CX389" s="57" t="e">
        <f t="shared" si="222"/>
        <v>#N/A</v>
      </c>
      <c r="CY389" s="57" t="e">
        <f>CY3</f>
        <v>#N/A</v>
      </c>
      <c r="DA389" s="57"/>
      <c r="DB389" s="57" t="e">
        <f t="shared" si="223"/>
        <v>#N/A</v>
      </c>
      <c r="DC389" s="57" t="e">
        <f>DC3</f>
        <v>#N/A</v>
      </c>
      <c r="DE389" s="57"/>
      <c r="DF389" s="57" t="e">
        <f t="shared" si="224"/>
        <v>#N/A</v>
      </c>
      <c r="DG389" s="57" t="e">
        <f>DG3</f>
        <v>#N/A</v>
      </c>
    </row>
    <row r="390" spans="89:111">
      <c r="CK390" s="55"/>
      <c r="CL390" s="55" t="e">
        <f t="shared" si="219"/>
        <v>#N/A</v>
      </c>
      <c r="CM390" s="55" t="e">
        <f>CM3</f>
        <v>#N/A</v>
      </c>
      <c r="CO390" s="57"/>
      <c r="CP390" s="57" t="e">
        <f t="shared" si="220"/>
        <v>#N/A</v>
      </c>
      <c r="CQ390" s="57" t="e">
        <f>CQ3</f>
        <v>#N/A</v>
      </c>
      <c r="CS390" s="57"/>
      <c r="CT390" s="57" t="e">
        <f t="shared" si="221"/>
        <v>#N/A</v>
      </c>
      <c r="CU390" s="57" t="e">
        <f>CU3</f>
        <v>#N/A</v>
      </c>
      <c r="CW390" s="57"/>
      <c r="CX390" s="57" t="e">
        <f t="shared" si="222"/>
        <v>#N/A</v>
      </c>
      <c r="CY390" s="57" t="e">
        <f>CY3</f>
        <v>#N/A</v>
      </c>
      <c r="DA390" s="57"/>
      <c r="DB390" s="57" t="e">
        <f t="shared" si="223"/>
        <v>#N/A</v>
      </c>
      <c r="DC390" s="57" t="e">
        <f>DC3</f>
        <v>#N/A</v>
      </c>
      <c r="DE390" s="57"/>
      <c r="DF390" s="57" t="e">
        <f t="shared" si="224"/>
        <v>#N/A</v>
      </c>
      <c r="DG390" s="57" t="e">
        <f>DG3</f>
        <v>#N/A</v>
      </c>
    </row>
    <row r="391" spans="89:111">
      <c r="CK391" s="55"/>
      <c r="CL391" s="55" t="e">
        <f t="shared" si="219"/>
        <v>#N/A</v>
      </c>
      <c r="CM391" s="55" t="e">
        <f>CM3</f>
        <v>#N/A</v>
      </c>
      <c r="CO391" s="57"/>
      <c r="CP391" s="57" t="e">
        <f t="shared" si="220"/>
        <v>#N/A</v>
      </c>
      <c r="CQ391" s="57" t="e">
        <f>CQ3</f>
        <v>#N/A</v>
      </c>
      <c r="CS391" s="57"/>
      <c r="CT391" s="57" t="e">
        <f t="shared" si="221"/>
        <v>#N/A</v>
      </c>
      <c r="CU391" s="57" t="e">
        <f>CU3</f>
        <v>#N/A</v>
      </c>
      <c r="CW391" s="57"/>
      <c r="CX391" s="57" t="e">
        <f t="shared" si="222"/>
        <v>#N/A</v>
      </c>
      <c r="CY391" s="57" t="e">
        <f>CY3</f>
        <v>#N/A</v>
      </c>
      <c r="DA391" s="57"/>
      <c r="DB391" s="57" t="e">
        <f t="shared" si="223"/>
        <v>#N/A</v>
      </c>
      <c r="DC391" s="57" t="e">
        <f>DC3</f>
        <v>#N/A</v>
      </c>
      <c r="DE391" s="57"/>
      <c r="DF391" s="57" t="e">
        <f t="shared" si="224"/>
        <v>#N/A</v>
      </c>
      <c r="DG391" s="57" t="e">
        <f>DG3</f>
        <v>#N/A</v>
      </c>
    </row>
    <row r="392" spans="89:111">
      <c r="CK392" s="55"/>
      <c r="CL392" s="55" t="e">
        <f t="shared" si="219"/>
        <v>#N/A</v>
      </c>
      <c r="CM392" s="55" t="e">
        <f>CM3</f>
        <v>#N/A</v>
      </c>
      <c r="CO392" s="57"/>
      <c r="CP392" s="57" t="e">
        <f t="shared" si="220"/>
        <v>#N/A</v>
      </c>
      <c r="CQ392" s="57" t="e">
        <f>CQ3</f>
        <v>#N/A</v>
      </c>
      <c r="CS392" s="57"/>
      <c r="CT392" s="57" t="e">
        <f t="shared" si="221"/>
        <v>#N/A</v>
      </c>
      <c r="CU392" s="57" t="e">
        <f>CU3</f>
        <v>#N/A</v>
      </c>
      <c r="CW392" s="57"/>
      <c r="CX392" s="57" t="e">
        <f t="shared" si="222"/>
        <v>#N/A</v>
      </c>
      <c r="CY392" s="57" t="e">
        <f>CY3</f>
        <v>#N/A</v>
      </c>
      <c r="DA392" s="57"/>
      <c r="DB392" s="57" t="e">
        <f t="shared" si="223"/>
        <v>#N/A</v>
      </c>
      <c r="DC392" s="57" t="e">
        <f>DC3</f>
        <v>#N/A</v>
      </c>
      <c r="DE392" s="57"/>
      <c r="DF392" s="57" t="e">
        <f t="shared" si="224"/>
        <v>#N/A</v>
      </c>
      <c r="DG392" s="57" t="e">
        <f>DG3</f>
        <v>#N/A</v>
      </c>
    </row>
    <row r="393" spans="89:111">
      <c r="CK393" s="55"/>
      <c r="CL393" s="55" t="e">
        <f t="shared" si="219"/>
        <v>#N/A</v>
      </c>
      <c r="CM393" s="55" t="e">
        <f>CM3</f>
        <v>#N/A</v>
      </c>
      <c r="CO393" s="57"/>
      <c r="CP393" s="57" t="e">
        <f t="shared" si="220"/>
        <v>#N/A</v>
      </c>
      <c r="CQ393" s="57" t="e">
        <f>CQ3</f>
        <v>#N/A</v>
      </c>
      <c r="CS393" s="57"/>
      <c r="CT393" s="57" t="e">
        <f t="shared" si="221"/>
        <v>#N/A</v>
      </c>
      <c r="CU393" s="57" t="e">
        <f>CU3</f>
        <v>#N/A</v>
      </c>
      <c r="CW393" s="57"/>
      <c r="CX393" s="57" t="e">
        <f t="shared" si="222"/>
        <v>#N/A</v>
      </c>
      <c r="CY393" s="57" t="e">
        <f>CY3</f>
        <v>#N/A</v>
      </c>
      <c r="DA393" s="57"/>
      <c r="DB393" s="57" t="e">
        <f t="shared" si="223"/>
        <v>#N/A</v>
      </c>
      <c r="DC393" s="57" t="e">
        <f>DC3</f>
        <v>#N/A</v>
      </c>
      <c r="DE393" s="57"/>
      <c r="DF393" s="57" t="e">
        <f t="shared" si="224"/>
        <v>#N/A</v>
      </c>
      <c r="DG393" s="57" t="e">
        <f>DG3</f>
        <v>#N/A</v>
      </c>
    </row>
    <row r="394" spans="89:111">
      <c r="CK394" s="55"/>
      <c r="CL394" s="55" t="e">
        <f t="shared" si="219"/>
        <v>#N/A</v>
      </c>
      <c r="CM394" s="55" t="e">
        <f>CM3</f>
        <v>#N/A</v>
      </c>
      <c r="CO394" s="57"/>
      <c r="CP394" s="57" t="e">
        <f t="shared" si="220"/>
        <v>#N/A</v>
      </c>
      <c r="CQ394" s="57" t="e">
        <f>CQ3</f>
        <v>#N/A</v>
      </c>
      <c r="CS394" s="57"/>
      <c r="CT394" s="57" t="e">
        <f t="shared" si="221"/>
        <v>#N/A</v>
      </c>
      <c r="CU394" s="57" t="e">
        <f>CU3</f>
        <v>#N/A</v>
      </c>
      <c r="CW394" s="57"/>
      <c r="CX394" s="57" t="e">
        <f t="shared" si="222"/>
        <v>#N/A</v>
      </c>
      <c r="CY394" s="57" t="e">
        <f>CY3</f>
        <v>#N/A</v>
      </c>
      <c r="DA394" s="57"/>
      <c r="DB394" s="57" t="e">
        <f t="shared" si="223"/>
        <v>#N/A</v>
      </c>
      <c r="DC394" s="57" t="e">
        <f>DC3</f>
        <v>#N/A</v>
      </c>
      <c r="DE394" s="57"/>
      <c r="DF394" s="57" t="e">
        <f t="shared" si="224"/>
        <v>#N/A</v>
      </c>
      <c r="DG394" s="57" t="e">
        <f>DG3</f>
        <v>#N/A</v>
      </c>
    </row>
    <row r="395" spans="89:111">
      <c r="CK395" s="55"/>
      <c r="CL395" s="55" t="e">
        <f t="shared" si="219"/>
        <v>#N/A</v>
      </c>
      <c r="CM395" s="55" t="e">
        <f>CM3</f>
        <v>#N/A</v>
      </c>
      <c r="CO395" s="57"/>
      <c r="CP395" s="57" t="e">
        <f t="shared" si="220"/>
        <v>#N/A</v>
      </c>
      <c r="CQ395" s="57" t="e">
        <f>CQ3</f>
        <v>#N/A</v>
      </c>
      <c r="CS395" s="57"/>
      <c r="CT395" s="57" t="e">
        <f t="shared" si="221"/>
        <v>#N/A</v>
      </c>
      <c r="CU395" s="57" t="e">
        <f>CU3</f>
        <v>#N/A</v>
      </c>
      <c r="CW395" s="57"/>
      <c r="CX395" s="57" t="e">
        <f t="shared" si="222"/>
        <v>#N/A</v>
      </c>
      <c r="CY395" s="57" t="e">
        <f>CY3</f>
        <v>#N/A</v>
      </c>
      <c r="DA395" s="57"/>
      <c r="DB395" s="57" t="e">
        <f t="shared" si="223"/>
        <v>#N/A</v>
      </c>
      <c r="DC395" s="57" t="e">
        <f>DC3</f>
        <v>#N/A</v>
      </c>
      <c r="DE395" s="57"/>
      <c r="DF395" s="57" t="e">
        <f t="shared" si="224"/>
        <v>#N/A</v>
      </c>
      <c r="DG395" s="57" t="e">
        <f>DG3</f>
        <v>#N/A</v>
      </c>
    </row>
    <row r="396" spans="89:111">
      <c r="CK396" s="55"/>
      <c r="CL396" s="55" t="e">
        <f t="shared" si="219"/>
        <v>#N/A</v>
      </c>
      <c r="CM396" s="55" t="e">
        <f>CM3</f>
        <v>#N/A</v>
      </c>
      <c r="CO396" s="57"/>
      <c r="CP396" s="57" t="e">
        <f t="shared" si="220"/>
        <v>#N/A</v>
      </c>
      <c r="CQ396" s="57" t="e">
        <f>CQ3</f>
        <v>#N/A</v>
      </c>
      <c r="CS396" s="57"/>
      <c r="CT396" s="57" t="e">
        <f t="shared" si="221"/>
        <v>#N/A</v>
      </c>
      <c r="CU396" s="57" t="e">
        <f>CU3</f>
        <v>#N/A</v>
      </c>
      <c r="CW396" s="57"/>
      <c r="CX396" s="57" t="e">
        <f t="shared" si="222"/>
        <v>#N/A</v>
      </c>
      <c r="CY396" s="57" t="e">
        <f>CY3</f>
        <v>#N/A</v>
      </c>
      <c r="DA396" s="57"/>
      <c r="DB396" s="57" t="e">
        <f t="shared" si="223"/>
        <v>#N/A</v>
      </c>
      <c r="DC396" s="57" t="e">
        <f>DC3</f>
        <v>#N/A</v>
      </c>
      <c r="DE396" s="57"/>
      <c r="DF396" s="57" t="e">
        <f t="shared" si="224"/>
        <v>#N/A</v>
      </c>
      <c r="DG396" s="57" t="e">
        <f>DG3</f>
        <v>#N/A</v>
      </c>
    </row>
    <row r="397" spans="89:111">
      <c r="CK397" s="55"/>
      <c r="CL397" s="55" t="e">
        <f t="shared" si="219"/>
        <v>#N/A</v>
      </c>
      <c r="CM397" s="55" t="e">
        <f>CM3</f>
        <v>#N/A</v>
      </c>
      <c r="CO397" s="57"/>
      <c r="CP397" s="57" t="e">
        <f t="shared" si="220"/>
        <v>#N/A</v>
      </c>
      <c r="CQ397" s="57" t="e">
        <f>CQ3</f>
        <v>#N/A</v>
      </c>
      <c r="CS397" s="57"/>
      <c r="CT397" s="57" t="e">
        <f t="shared" si="221"/>
        <v>#N/A</v>
      </c>
      <c r="CU397" s="57" t="e">
        <f>CU3</f>
        <v>#N/A</v>
      </c>
      <c r="CW397" s="57"/>
      <c r="CX397" s="57" t="e">
        <f t="shared" si="222"/>
        <v>#N/A</v>
      </c>
      <c r="CY397" s="57" t="e">
        <f>CY3</f>
        <v>#N/A</v>
      </c>
      <c r="DA397" s="57"/>
      <c r="DB397" s="57" t="e">
        <f t="shared" si="223"/>
        <v>#N/A</v>
      </c>
      <c r="DC397" s="57" t="e">
        <f>DC3</f>
        <v>#N/A</v>
      </c>
      <c r="DE397" s="57"/>
      <c r="DF397" s="57" t="e">
        <f t="shared" si="224"/>
        <v>#N/A</v>
      </c>
      <c r="DG397" s="57" t="e">
        <f>DG3</f>
        <v>#N/A</v>
      </c>
    </row>
    <row r="398" spans="89:111">
      <c r="CK398" s="55"/>
      <c r="CL398" s="55" t="e">
        <f t="shared" si="219"/>
        <v>#N/A</v>
      </c>
      <c r="CM398" s="55" t="e">
        <f>CM3</f>
        <v>#N/A</v>
      </c>
      <c r="CO398" s="57"/>
      <c r="CP398" s="57" t="e">
        <f t="shared" si="220"/>
        <v>#N/A</v>
      </c>
      <c r="CQ398" s="57" t="e">
        <f>CQ3</f>
        <v>#N/A</v>
      </c>
      <c r="CS398" s="57"/>
      <c r="CT398" s="57" t="e">
        <f t="shared" si="221"/>
        <v>#N/A</v>
      </c>
      <c r="CU398" s="57" t="e">
        <f>CU3</f>
        <v>#N/A</v>
      </c>
      <c r="CW398" s="57"/>
      <c r="CX398" s="57" t="e">
        <f t="shared" si="222"/>
        <v>#N/A</v>
      </c>
      <c r="CY398" s="57" t="e">
        <f>CY3</f>
        <v>#N/A</v>
      </c>
      <c r="DA398" s="57"/>
      <c r="DB398" s="57" t="e">
        <f t="shared" si="223"/>
        <v>#N/A</v>
      </c>
      <c r="DC398" s="57" t="e">
        <f>DC3</f>
        <v>#N/A</v>
      </c>
      <c r="DE398" s="57"/>
      <c r="DF398" s="57" t="e">
        <f t="shared" si="224"/>
        <v>#N/A</v>
      </c>
      <c r="DG398" s="57" t="e">
        <f>DG3</f>
        <v>#N/A</v>
      </c>
    </row>
    <row r="399" spans="89:111">
      <c r="CK399" s="55"/>
      <c r="CL399" s="55" t="e">
        <f t="shared" si="219"/>
        <v>#N/A</v>
      </c>
      <c r="CM399" s="55" t="e">
        <f>CM3</f>
        <v>#N/A</v>
      </c>
      <c r="CO399" s="57"/>
      <c r="CP399" s="57" t="e">
        <f t="shared" si="220"/>
        <v>#N/A</v>
      </c>
      <c r="CQ399" s="57" t="e">
        <f>CQ3</f>
        <v>#N/A</v>
      </c>
      <c r="CS399" s="57"/>
      <c r="CT399" s="57" t="e">
        <f t="shared" si="221"/>
        <v>#N/A</v>
      </c>
      <c r="CU399" s="57" t="e">
        <f>CU3</f>
        <v>#N/A</v>
      </c>
      <c r="CW399" s="57"/>
      <c r="CX399" s="57" t="e">
        <f t="shared" si="222"/>
        <v>#N/A</v>
      </c>
      <c r="CY399" s="57" t="e">
        <f>CY3</f>
        <v>#N/A</v>
      </c>
      <c r="DA399" s="57"/>
      <c r="DB399" s="57" t="e">
        <f t="shared" si="223"/>
        <v>#N/A</v>
      </c>
      <c r="DC399" s="57" t="e">
        <f>DC3</f>
        <v>#N/A</v>
      </c>
      <c r="DE399" s="57"/>
      <c r="DF399" s="57" t="e">
        <f t="shared" si="224"/>
        <v>#N/A</v>
      </c>
      <c r="DG399" s="57" t="e">
        <f>DG3</f>
        <v>#N/A</v>
      </c>
    </row>
    <row r="400" spans="89:111">
      <c r="CK400" s="55"/>
      <c r="CL400" s="55" t="e">
        <f t="shared" si="219"/>
        <v>#N/A</v>
      </c>
      <c r="CM400" s="55" t="e">
        <f>CM3</f>
        <v>#N/A</v>
      </c>
      <c r="CO400" s="57"/>
      <c r="CP400" s="57" t="e">
        <f t="shared" si="220"/>
        <v>#N/A</v>
      </c>
      <c r="CQ400" s="57" t="e">
        <f>CQ3</f>
        <v>#N/A</v>
      </c>
      <c r="CS400" s="57"/>
      <c r="CT400" s="57" t="e">
        <f t="shared" si="221"/>
        <v>#N/A</v>
      </c>
      <c r="CU400" s="57" t="e">
        <f>CU3</f>
        <v>#N/A</v>
      </c>
      <c r="CW400" s="57"/>
      <c r="CX400" s="57" t="e">
        <f t="shared" si="222"/>
        <v>#N/A</v>
      </c>
      <c r="CY400" s="57" t="e">
        <f>CY3</f>
        <v>#N/A</v>
      </c>
      <c r="DA400" s="57"/>
      <c r="DB400" s="57" t="e">
        <f t="shared" si="223"/>
        <v>#N/A</v>
      </c>
      <c r="DC400" s="57" t="e">
        <f>DC3</f>
        <v>#N/A</v>
      </c>
      <c r="DE400" s="57"/>
      <c r="DF400" s="57" t="e">
        <f t="shared" si="224"/>
        <v>#N/A</v>
      </c>
      <c r="DG400" s="57" t="e">
        <f>DG3</f>
        <v>#N/A</v>
      </c>
    </row>
    <row r="401" spans="89:111">
      <c r="CK401" s="55"/>
      <c r="CL401" s="55" t="e">
        <f t="shared" si="219"/>
        <v>#N/A</v>
      </c>
      <c r="CM401" s="55" t="e">
        <f>CM3</f>
        <v>#N/A</v>
      </c>
      <c r="CO401" s="57"/>
      <c r="CP401" s="57" t="e">
        <f t="shared" si="220"/>
        <v>#N/A</v>
      </c>
      <c r="CQ401" s="57" t="e">
        <f>CQ3</f>
        <v>#N/A</v>
      </c>
      <c r="CS401" s="57"/>
      <c r="CT401" s="57" t="e">
        <f t="shared" si="221"/>
        <v>#N/A</v>
      </c>
      <c r="CU401" s="57" t="e">
        <f>CU3</f>
        <v>#N/A</v>
      </c>
      <c r="CW401" s="57"/>
      <c r="CX401" s="57" t="e">
        <f t="shared" si="222"/>
        <v>#N/A</v>
      </c>
      <c r="CY401" s="57" t="e">
        <f>CY3</f>
        <v>#N/A</v>
      </c>
      <c r="DA401" s="57"/>
      <c r="DB401" s="57" t="e">
        <f t="shared" si="223"/>
        <v>#N/A</v>
      </c>
      <c r="DC401" s="57" t="e">
        <f>DC3</f>
        <v>#N/A</v>
      </c>
      <c r="DE401" s="57"/>
      <c r="DF401" s="57" t="e">
        <f t="shared" si="224"/>
        <v>#N/A</v>
      </c>
      <c r="DG401" s="57" t="e">
        <f>DG3</f>
        <v>#N/A</v>
      </c>
    </row>
    <row r="402" spans="89:111">
      <c r="CK402" s="55"/>
      <c r="CL402" s="55" t="e">
        <f t="shared" si="219"/>
        <v>#N/A</v>
      </c>
      <c r="CM402" s="55" t="e">
        <f>CM3</f>
        <v>#N/A</v>
      </c>
      <c r="CO402" s="57"/>
      <c r="CP402" s="57" t="e">
        <f t="shared" si="220"/>
        <v>#N/A</v>
      </c>
      <c r="CQ402" s="57" t="e">
        <f>CQ3</f>
        <v>#N/A</v>
      </c>
      <c r="CS402" s="57"/>
      <c r="CT402" s="57" t="e">
        <f t="shared" si="221"/>
        <v>#N/A</v>
      </c>
      <c r="CU402" s="57" t="e">
        <f>CU3</f>
        <v>#N/A</v>
      </c>
      <c r="CW402" s="57"/>
      <c r="CX402" s="57" t="e">
        <f t="shared" si="222"/>
        <v>#N/A</v>
      </c>
      <c r="CY402" s="57" t="e">
        <f>CY3</f>
        <v>#N/A</v>
      </c>
      <c r="DA402" s="57"/>
      <c r="DB402" s="57" t="e">
        <f t="shared" si="223"/>
        <v>#N/A</v>
      </c>
      <c r="DC402" s="57" t="e">
        <f>DC3</f>
        <v>#N/A</v>
      </c>
      <c r="DE402" s="57"/>
      <c r="DF402" s="57" t="e">
        <f t="shared" si="224"/>
        <v>#N/A</v>
      </c>
      <c r="DG402" s="57" t="e">
        <f>DG3</f>
        <v>#N/A</v>
      </c>
    </row>
    <row r="403" spans="89:111">
      <c r="CK403" s="55"/>
      <c r="CL403" s="55" t="e">
        <f t="shared" si="219"/>
        <v>#N/A</v>
      </c>
      <c r="CM403" s="55" t="e">
        <f>CM3</f>
        <v>#N/A</v>
      </c>
      <c r="CO403" s="57"/>
      <c r="CP403" s="57" t="e">
        <f t="shared" si="220"/>
        <v>#N/A</v>
      </c>
      <c r="CQ403" s="57" t="e">
        <f>CQ3</f>
        <v>#N/A</v>
      </c>
      <c r="CS403" s="57"/>
      <c r="CT403" s="57" t="e">
        <f t="shared" si="221"/>
        <v>#N/A</v>
      </c>
      <c r="CU403" s="57" t="e">
        <f>CU3</f>
        <v>#N/A</v>
      </c>
      <c r="CW403" s="57"/>
      <c r="CX403" s="57" t="e">
        <f t="shared" si="222"/>
        <v>#N/A</v>
      </c>
      <c r="CY403" s="57" t="e">
        <f>CY3</f>
        <v>#N/A</v>
      </c>
      <c r="DA403" s="57"/>
      <c r="DB403" s="57" t="e">
        <f t="shared" si="223"/>
        <v>#N/A</v>
      </c>
      <c r="DC403" s="57" t="e">
        <f>DC3</f>
        <v>#N/A</v>
      </c>
      <c r="DE403" s="57"/>
      <c r="DF403" s="57" t="e">
        <f t="shared" si="224"/>
        <v>#N/A</v>
      </c>
      <c r="DG403" s="57" t="e">
        <f>DG3</f>
        <v>#N/A</v>
      </c>
    </row>
    <row r="404" spans="89:111">
      <c r="CK404" s="55"/>
      <c r="CL404" s="55" t="e">
        <f t="shared" si="219"/>
        <v>#N/A</v>
      </c>
      <c r="CM404" s="55" t="e">
        <f>CM3</f>
        <v>#N/A</v>
      </c>
      <c r="CO404" s="57"/>
      <c r="CP404" s="57" t="e">
        <f t="shared" si="220"/>
        <v>#N/A</v>
      </c>
      <c r="CQ404" s="57" t="e">
        <f>CQ3</f>
        <v>#N/A</v>
      </c>
      <c r="CS404" s="57"/>
      <c r="CT404" s="57" t="e">
        <f t="shared" si="221"/>
        <v>#N/A</v>
      </c>
      <c r="CU404" s="57" t="e">
        <f>CU3</f>
        <v>#N/A</v>
      </c>
      <c r="CW404" s="57"/>
      <c r="CX404" s="57" t="e">
        <f t="shared" si="222"/>
        <v>#N/A</v>
      </c>
      <c r="CY404" s="57" t="e">
        <f>CY3</f>
        <v>#N/A</v>
      </c>
      <c r="DA404" s="57"/>
      <c r="DB404" s="57" t="e">
        <f t="shared" si="223"/>
        <v>#N/A</v>
      </c>
      <c r="DC404" s="57" t="e">
        <f>DC3</f>
        <v>#N/A</v>
      </c>
      <c r="DE404" s="57"/>
      <c r="DF404" s="57" t="e">
        <f t="shared" si="224"/>
        <v>#N/A</v>
      </c>
      <c r="DG404" s="57" t="e">
        <f>DG3</f>
        <v>#N/A</v>
      </c>
    </row>
    <row r="405" spans="89:111">
      <c r="CK405" s="55"/>
      <c r="CL405" s="55" t="e">
        <f t="shared" si="219"/>
        <v>#N/A</v>
      </c>
      <c r="CM405" s="55" t="e">
        <f>CM3</f>
        <v>#N/A</v>
      </c>
      <c r="CO405" s="57"/>
      <c r="CP405" s="57" t="e">
        <f t="shared" si="220"/>
        <v>#N/A</v>
      </c>
      <c r="CQ405" s="57" t="e">
        <f>CQ3</f>
        <v>#N/A</v>
      </c>
      <c r="CS405" s="57"/>
      <c r="CT405" s="57" t="e">
        <f t="shared" si="221"/>
        <v>#N/A</v>
      </c>
      <c r="CU405" s="57" t="e">
        <f>CU3</f>
        <v>#N/A</v>
      </c>
      <c r="CW405" s="57"/>
      <c r="CX405" s="57" t="e">
        <f t="shared" si="222"/>
        <v>#N/A</v>
      </c>
      <c r="CY405" s="57" t="e">
        <f>CY3</f>
        <v>#N/A</v>
      </c>
      <c r="DA405" s="57"/>
      <c r="DB405" s="57" t="e">
        <f t="shared" si="223"/>
        <v>#N/A</v>
      </c>
      <c r="DC405" s="57" t="e">
        <f>DC3</f>
        <v>#N/A</v>
      </c>
      <c r="DE405" s="57"/>
      <c r="DF405" s="57" t="e">
        <f t="shared" si="224"/>
        <v>#N/A</v>
      </c>
      <c r="DG405" s="57" t="e">
        <f>DG3</f>
        <v>#N/A</v>
      </c>
    </row>
    <row r="406" spans="89:111">
      <c r="CK406" s="55"/>
      <c r="CL406" s="55" t="e">
        <f t="shared" si="219"/>
        <v>#N/A</v>
      </c>
      <c r="CM406" s="55" t="e">
        <f>CM3</f>
        <v>#N/A</v>
      </c>
      <c r="CO406" s="57"/>
      <c r="CP406" s="57" t="e">
        <f t="shared" si="220"/>
        <v>#N/A</v>
      </c>
      <c r="CQ406" s="57" t="e">
        <f>CQ3</f>
        <v>#N/A</v>
      </c>
      <c r="CS406" s="57"/>
      <c r="CT406" s="57" t="e">
        <f t="shared" si="221"/>
        <v>#N/A</v>
      </c>
      <c r="CU406" s="57" t="e">
        <f>CU3</f>
        <v>#N/A</v>
      </c>
      <c r="CW406" s="57"/>
      <c r="CX406" s="57" t="e">
        <f t="shared" si="222"/>
        <v>#N/A</v>
      </c>
      <c r="CY406" s="57" t="e">
        <f>CY3</f>
        <v>#N/A</v>
      </c>
      <c r="DA406" s="57"/>
      <c r="DB406" s="57" t="e">
        <f t="shared" si="223"/>
        <v>#N/A</v>
      </c>
      <c r="DC406" s="57" t="e">
        <f>DC3</f>
        <v>#N/A</v>
      </c>
      <c r="DE406" s="57"/>
      <c r="DF406" s="57" t="e">
        <f t="shared" si="224"/>
        <v>#N/A</v>
      </c>
      <c r="DG406" s="57" t="e">
        <f>DG3</f>
        <v>#N/A</v>
      </c>
    </row>
    <row r="407" spans="89:111">
      <c r="CK407" s="55"/>
      <c r="CL407" s="55" t="e">
        <f t="shared" si="219"/>
        <v>#N/A</v>
      </c>
      <c r="CM407" s="55" t="e">
        <f>CM3</f>
        <v>#N/A</v>
      </c>
      <c r="CO407" s="57"/>
      <c r="CP407" s="57" t="e">
        <f t="shared" si="220"/>
        <v>#N/A</v>
      </c>
      <c r="CQ407" s="57" t="e">
        <f>CQ3</f>
        <v>#N/A</v>
      </c>
      <c r="CS407" s="57"/>
      <c r="CT407" s="57" t="e">
        <f t="shared" si="221"/>
        <v>#N/A</v>
      </c>
      <c r="CU407" s="57" t="e">
        <f>CU3</f>
        <v>#N/A</v>
      </c>
      <c r="CW407" s="57"/>
      <c r="CX407" s="57" t="e">
        <f t="shared" si="222"/>
        <v>#N/A</v>
      </c>
      <c r="CY407" s="57" t="e">
        <f>CY3</f>
        <v>#N/A</v>
      </c>
      <c r="DA407" s="57"/>
      <c r="DB407" s="57" t="e">
        <f t="shared" si="223"/>
        <v>#N/A</v>
      </c>
      <c r="DC407" s="57" t="e">
        <f>DC3</f>
        <v>#N/A</v>
      </c>
      <c r="DE407" s="57"/>
      <c r="DF407" s="57" t="e">
        <f t="shared" si="224"/>
        <v>#N/A</v>
      </c>
      <c r="DG407" s="57" t="e">
        <f>DG3</f>
        <v>#N/A</v>
      </c>
    </row>
    <row r="408" spans="89:111">
      <c r="CK408" s="55"/>
      <c r="CL408" s="55" t="e">
        <f t="shared" si="219"/>
        <v>#N/A</v>
      </c>
      <c r="CM408" s="55" t="e">
        <f>CM3</f>
        <v>#N/A</v>
      </c>
      <c r="CO408" s="57"/>
      <c r="CP408" s="57" t="e">
        <f t="shared" si="220"/>
        <v>#N/A</v>
      </c>
      <c r="CQ408" s="57" t="e">
        <f>CQ3</f>
        <v>#N/A</v>
      </c>
      <c r="CS408" s="57"/>
      <c r="CT408" s="57" t="e">
        <f t="shared" si="221"/>
        <v>#N/A</v>
      </c>
      <c r="CU408" s="57" t="e">
        <f>CU3</f>
        <v>#N/A</v>
      </c>
      <c r="CW408" s="57"/>
      <c r="CX408" s="57" t="e">
        <f t="shared" si="222"/>
        <v>#N/A</v>
      </c>
      <c r="CY408" s="57" t="e">
        <f>CY3</f>
        <v>#N/A</v>
      </c>
      <c r="DA408" s="57"/>
      <c r="DB408" s="57" t="e">
        <f t="shared" si="223"/>
        <v>#N/A</v>
      </c>
      <c r="DC408" s="57" t="e">
        <f>DC3</f>
        <v>#N/A</v>
      </c>
      <c r="DE408" s="57"/>
      <c r="DF408" s="57" t="e">
        <f t="shared" si="224"/>
        <v>#N/A</v>
      </c>
      <c r="DG408" s="57" t="e">
        <f>DG3</f>
        <v>#N/A</v>
      </c>
    </row>
    <row r="409" spans="89:111">
      <c r="CK409" s="55"/>
      <c r="CL409" s="55" t="e">
        <f t="shared" si="219"/>
        <v>#N/A</v>
      </c>
      <c r="CM409" s="55" t="e">
        <f>CM3</f>
        <v>#N/A</v>
      </c>
      <c r="CO409" s="57"/>
      <c r="CP409" s="57" t="e">
        <f t="shared" si="220"/>
        <v>#N/A</v>
      </c>
      <c r="CQ409" s="57" t="e">
        <f>CQ3</f>
        <v>#N/A</v>
      </c>
      <c r="CS409" s="57"/>
      <c r="CT409" s="57" t="e">
        <f t="shared" si="221"/>
        <v>#N/A</v>
      </c>
      <c r="CU409" s="57" t="e">
        <f>CU3</f>
        <v>#N/A</v>
      </c>
      <c r="CW409" s="57"/>
      <c r="CX409" s="57" t="e">
        <f t="shared" si="222"/>
        <v>#N/A</v>
      </c>
      <c r="CY409" s="57" t="e">
        <f>CY3</f>
        <v>#N/A</v>
      </c>
      <c r="DA409" s="57"/>
      <c r="DB409" s="57" t="e">
        <f t="shared" si="223"/>
        <v>#N/A</v>
      </c>
      <c r="DC409" s="57" t="e">
        <f>DC3</f>
        <v>#N/A</v>
      </c>
      <c r="DE409" s="57"/>
      <c r="DF409" s="57" t="e">
        <f t="shared" si="224"/>
        <v>#N/A</v>
      </c>
      <c r="DG409" s="57" t="e">
        <f>DG3</f>
        <v>#N/A</v>
      </c>
    </row>
    <row r="410" spans="89:111">
      <c r="CK410" s="55"/>
      <c r="CL410" s="55" t="e">
        <f t="shared" si="219"/>
        <v>#N/A</v>
      </c>
      <c r="CM410" s="55" t="e">
        <f>CM3</f>
        <v>#N/A</v>
      </c>
      <c r="CO410" s="57"/>
      <c r="CP410" s="57" t="e">
        <f t="shared" si="220"/>
        <v>#N/A</v>
      </c>
      <c r="CQ410" s="57" t="e">
        <f>CQ3</f>
        <v>#N/A</v>
      </c>
      <c r="CS410" s="57"/>
      <c r="CT410" s="57" t="e">
        <f t="shared" si="221"/>
        <v>#N/A</v>
      </c>
      <c r="CU410" s="57" t="e">
        <f>CU3</f>
        <v>#N/A</v>
      </c>
      <c r="CW410" s="57"/>
      <c r="CX410" s="57" t="e">
        <f t="shared" si="222"/>
        <v>#N/A</v>
      </c>
      <c r="CY410" s="57" t="e">
        <f>CY3</f>
        <v>#N/A</v>
      </c>
      <c r="DA410" s="57"/>
      <c r="DB410" s="57" t="e">
        <f t="shared" si="223"/>
        <v>#N/A</v>
      </c>
      <c r="DC410" s="57" t="e">
        <f>DC3</f>
        <v>#N/A</v>
      </c>
      <c r="DE410" s="57"/>
      <c r="DF410" s="57" t="e">
        <f t="shared" si="224"/>
        <v>#N/A</v>
      </c>
      <c r="DG410" s="57" t="e">
        <f>DG3</f>
        <v>#N/A</v>
      </c>
    </row>
    <row r="411" spans="89:111">
      <c r="CK411" s="55"/>
      <c r="CL411" s="55" t="e">
        <f t="shared" si="219"/>
        <v>#N/A</v>
      </c>
      <c r="CM411" s="55" t="e">
        <f>CM3</f>
        <v>#N/A</v>
      </c>
      <c r="CO411" s="57"/>
      <c r="CP411" s="57" t="e">
        <f t="shared" si="220"/>
        <v>#N/A</v>
      </c>
      <c r="CQ411" s="57" t="e">
        <f>CQ3</f>
        <v>#N/A</v>
      </c>
      <c r="CS411" s="57"/>
      <c r="CT411" s="57" t="e">
        <f t="shared" si="221"/>
        <v>#N/A</v>
      </c>
      <c r="CU411" s="57" t="e">
        <f>CU3</f>
        <v>#N/A</v>
      </c>
      <c r="CW411" s="57"/>
      <c r="CX411" s="57" t="e">
        <f t="shared" si="222"/>
        <v>#N/A</v>
      </c>
      <c r="CY411" s="57" t="e">
        <f>CY3</f>
        <v>#N/A</v>
      </c>
      <c r="DA411" s="57"/>
      <c r="DB411" s="57" t="e">
        <f t="shared" si="223"/>
        <v>#N/A</v>
      </c>
      <c r="DC411" s="57" t="e">
        <f>DC3</f>
        <v>#N/A</v>
      </c>
      <c r="DE411" s="57"/>
      <c r="DF411" s="57" t="e">
        <f t="shared" si="224"/>
        <v>#N/A</v>
      </c>
      <c r="DG411" s="57" t="e">
        <f>DG3</f>
        <v>#N/A</v>
      </c>
    </row>
    <row r="412" spans="89:111">
      <c r="CK412" s="55"/>
      <c r="CL412" s="55" t="e">
        <f t="shared" si="219"/>
        <v>#N/A</v>
      </c>
      <c r="CM412" s="55" t="e">
        <f>CM3</f>
        <v>#N/A</v>
      </c>
      <c r="CO412" s="57"/>
      <c r="CP412" s="57" t="e">
        <f t="shared" si="220"/>
        <v>#N/A</v>
      </c>
      <c r="CQ412" s="57" t="e">
        <f>CQ3</f>
        <v>#N/A</v>
      </c>
      <c r="CS412" s="57"/>
      <c r="CT412" s="57" t="e">
        <f t="shared" si="221"/>
        <v>#N/A</v>
      </c>
      <c r="CU412" s="57" t="e">
        <f>CU3</f>
        <v>#N/A</v>
      </c>
      <c r="CW412" s="57"/>
      <c r="CX412" s="57" t="e">
        <f t="shared" si="222"/>
        <v>#N/A</v>
      </c>
      <c r="CY412" s="57" t="e">
        <f>CY3</f>
        <v>#N/A</v>
      </c>
      <c r="DA412" s="57"/>
      <c r="DB412" s="57" t="e">
        <f t="shared" si="223"/>
        <v>#N/A</v>
      </c>
      <c r="DC412" s="57" t="e">
        <f>DC3</f>
        <v>#N/A</v>
      </c>
      <c r="DE412" s="57"/>
      <c r="DF412" s="57" t="e">
        <f t="shared" si="224"/>
        <v>#N/A</v>
      </c>
      <c r="DG412" s="57" t="e">
        <f>DG3</f>
        <v>#N/A</v>
      </c>
    </row>
    <row r="413" spans="89:111">
      <c r="CK413" s="55"/>
      <c r="CL413" s="55" t="e">
        <f t="shared" si="219"/>
        <v>#N/A</v>
      </c>
      <c r="CM413" s="55" t="e">
        <f>CM3</f>
        <v>#N/A</v>
      </c>
      <c r="CO413" s="57"/>
      <c r="CP413" s="57" t="e">
        <f t="shared" si="220"/>
        <v>#N/A</v>
      </c>
      <c r="CQ413" s="57" t="e">
        <f>CQ3</f>
        <v>#N/A</v>
      </c>
      <c r="CS413" s="57"/>
      <c r="CT413" s="57" t="e">
        <f t="shared" si="221"/>
        <v>#N/A</v>
      </c>
      <c r="CU413" s="57" t="e">
        <f>CU3</f>
        <v>#N/A</v>
      </c>
      <c r="CW413" s="57"/>
      <c r="CX413" s="57" t="e">
        <f t="shared" si="222"/>
        <v>#N/A</v>
      </c>
      <c r="CY413" s="57" t="e">
        <f>CY3</f>
        <v>#N/A</v>
      </c>
      <c r="DA413" s="57"/>
      <c r="DB413" s="57" t="e">
        <f t="shared" si="223"/>
        <v>#N/A</v>
      </c>
      <c r="DC413" s="57" t="e">
        <f>DC3</f>
        <v>#N/A</v>
      </c>
      <c r="DE413" s="57"/>
      <c r="DF413" s="57" t="e">
        <f t="shared" si="224"/>
        <v>#N/A</v>
      </c>
      <c r="DG413" s="57" t="e">
        <f>DG3</f>
        <v>#N/A</v>
      </c>
    </row>
    <row r="414" spans="89:111">
      <c r="CK414" s="55"/>
      <c r="CL414" s="55" t="e">
        <f t="shared" si="219"/>
        <v>#N/A</v>
      </c>
      <c r="CM414" s="55" t="e">
        <f>CM3</f>
        <v>#N/A</v>
      </c>
      <c r="CO414" s="57"/>
      <c r="CP414" s="57" t="e">
        <f t="shared" si="220"/>
        <v>#N/A</v>
      </c>
      <c r="CQ414" s="57" t="e">
        <f>CQ3</f>
        <v>#N/A</v>
      </c>
      <c r="CS414" s="57"/>
      <c r="CT414" s="57" t="e">
        <f t="shared" si="221"/>
        <v>#N/A</v>
      </c>
      <c r="CU414" s="57" t="e">
        <f>CU3</f>
        <v>#N/A</v>
      </c>
      <c r="CW414" s="57"/>
      <c r="CX414" s="57" t="e">
        <f t="shared" si="222"/>
        <v>#N/A</v>
      </c>
      <c r="CY414" s="57" t="e">
        <f>CY3</f>
        <v>#N/A</v>
      </c>
      <c r="DA414" s="57"/>
      <c r="DB414" s="57" t="e">
        <f t="shared" si="223"/>
        <v>#N/A</v>
      </c>
      <c r="DC414" s="57" t="e">
        <f>DC3</f>
        <v>#N/A</v>
      </c>
      <c r="DE414" s="57"/>
      <c r="DF414" s="57" t="e">
        <f t="shared" si="224"/>
        <v>#N/A</v>
      </c>
      <c r="DG414" s="57" t="e">
        <f>DG3</f>
        <v>#N/A</v>
      </c>
    </row>
    <row r="415" spans="89:111">
      <c r="CK415" s="55"/>
      <c r="CL415" s="55" t="e">
        <f t="shared" si="219"/>
        <v>#N/A</v>
      </c>
      <c r="CM415" s="55" t="e">
        <f>CM3</f>
        <v>#N/A</v>
      </c>
      <c r="CO415" s="57"/>
      <c r="CP415" s="57" t="e">
        <f t="shared" si="220"/>
        <v>#N/A</v>
      </c>
      <c r="CQ415" s="57" t="e">
        <f>CQ3</f>
        <v>#N/A</v>
      </c>
      <c r="CS415" s="57"/>
      <c r="CT415" s="57" t="e">
        <f t="shared" si="221"/>
        <v>#N/A</v>
      </c>
      <c r="CU415" s="57" t="e">
        <f>CU3</f>
        <v>#N/A</v>
      </c>
      <c r="CW415" s="57"/>
      <c r="CX415" s="57" t="e">
        <f t="shared" si="222"/>
        <v>#N/A</v>
      </c>
      <c r="CY415" s="57" t="e">
        <f>CY3</f>
        <v>#N/A</v>
      </c>
      <c r="DA415" s="57"/>
      <c r="DB415" s="57" t="e">
        <f t="shared" si="223"/>
        <v>#N/A</v>
      </c>
      <c r="DC415" s="57" t="e">
        <f>DC3</f>
        <v>#N/A</v>
      </c>
      <c r="DE415" s="57"/>
      <c r="DF415" s="57" t="e">
        <f t="shared" si="224"/>
        <v>#N/A</v>
      </c>
      <c r="DG415" s="57" t="e">
        <f>DG3</f>
        <v>#N/A</v>
      </c>
    </row>
    <row r="416" spans="89:111">
      <c r="CK416" s="55"/>
      <c r="CL416" s="55" t="e">
        <f t="shared" si="219"/>
        <v>#N/A</v>
      </c>
      <c r="CM416" s="55" t="e">
        <f>CM3</f>
        <v>#N/A</v>
      </c>
      <c r="CO416" s="57"/>
      <c r="CP416" s="57" t="e">
        <f t="shared" si="220"/>
        <v>#N/A</v>
      </c>
      <c r="CQ416" s="57" t="e">
        <f>CQ3</f>
        <v>#N/A</v>
      </c>
      <c r="CS416" s="57"/>
      <c r="CT416" s="57" t="e">
        <f t="shared" si="221"/>
        <v>#N/A</v>
      </c>
      <c r="CU416" s="57" t="e">
        <f>CU3</f>
        <v>#N/A</v>
      </c>
      <c r="CW416" s="57"/>
      <c r="CX416" s="57" t="e">
        <f t="shared" si="222"/>
        <v>#N/A</v>
      </c>
      <c r="CY416" s="57" t="e">
        <f>CY3</f>
        <v>#N/A</v>
      </c>
      <c r="DA416" s="57"/>
      <c r="DB416" s="57" t="e">
        <f t="shared" si="223"/>
        <v>#N/A</v>
      </c>
      <c r="DC416" s="57" t="e">
        <f>DC3</f>
        <v>#N/A</v>
      </c>
      <c r="DE416" s="57"/>
      <c r="DF416" s="57" t="e">
        <f t="shared" si="224"/>
        <v>#N/A</v>
      </c>
      <c r="DG416" s="57" t="e">
        <f>DG3</f>
        <v>#N/A</v>
      </c>
    </row>
    <row r="417" spans="89:111">
      <c r="CK417" s="55"/>
      <c r="CL417" s="55" t="e">
        <f t="shared" si="219"/>
        <v>#N/A</v>
      </c>
      <c r="CM417" s="55" t="e">
        <f>CM3</f>
        <v>#N/A</v>
      </c>
      <c r="CO417" s="57"/>
      <c r="CP417" s="57" t="e">
        <f t="shared" si="220"/>
        <v>#N/A</v>
      </c>
      <c r="CQ417" s="57" t="e">
        <f>CQ3</f>
        <v>#N/A</v>
      </c>
      <c r="CS417" s="57"/>
      <c r="CT417" s="57" t="e">
        <f t="shared" si="221"/>
        <v>#N/A</v>
      </c>
      <c r="CU417" s="57" t="e">
        <f>CU3</f>
        <v>#N/A</v>
      </c>
      <c r="CW417" s="57"/>
      <c r="CX417" s="57" t="e">
        <f t="shared" si="222"/>
        <v>#N/A</v>
      </c>
      <c r="CY417" s="57" t="e">
        <f>CY3</f>
        <v>#N/A</v>
      </c>
      <c r="DA417" s="57"/>
      <c r="DB417" s="57" t="e">
        <f t="shared" si="223"/>
        <v>#N/A</v>
      </c>
      <c r="DC417" s="57" t="e">
        <f>DC3</f>
        <v>#N/A</v>
      </c>
      <c r="DE417" s="57"/>
      <c r="DF417" s="57" t="e">
        <f t="shared" si="224"/>
        <v>#N/A</v>
      </c>
      <c r="DG417" s="57" t="e">
        <f>DG3</f>
        <v>#N/A</v>
      </c>
    </row>
    <row r="418" spans="89:111">
      <c r="CK418" s="55"/>
      <c r="CL418" s="55" t="e">
        <f t="shared" si="219"/>
        <v>#N/A</v>
      </c>
      <c r="CM418" s="55" t="e">
        <f>CM3</f>
        <v>#N/A</v>
      </c>
      <c r="CO418" s="57"/>
      <c r="CP418" s="57" t="e">
        <f t="shared" si="220"/>
        <v>#N/A</v>
      </c>
      <c r="CQ418" s="57" t="e">
        <f>CQ3</f>
        <v>#N/A</v>
      </c>
      <c r="CS418" s="57"/>
      <c r="CT418" s="57" t="e">
        <f t="shared" si="221"/>
        <v>#N/A</v>
      </c>
      <c r="CU418" s="57" t="e">
        <f>CU3</f>
        <v>#N/A</v>
      </c>
      <c r="CW418" s="57"/>
      <c r="CX418" s="57" t="e">
        <f t="shared" si="222"/>
        <v>#N/A</v>
      </c>
      <c r="CY418" s="57" t="e">
        <f>CY3</f>
        <v>#N/A</v>
      </c>
      <c r="DA418" s="57"/>
      <c r="DB418" s="57" t="e">
        <f t="shared" si="223"/>
        <v>#N/A</v>
      </c>
      <c r="DC418" s="57" t="e">
        <f>DC3</f>
        <v>#N/A</v>
      </c>
      <c r="DE418" s="57"/>
      <c r="DF418" s="57" t="e">
        <f t="shared" si="224"/>
        <v>#N/A</v>
      </c>
      <c r="DG418" s="57" t="e">
        <f>DG3</f>
        <v>#N/A</v>
      </c>
    </row>
    <row r="419" spans="89:111">
      <c r="CK419" s="55"/>
      <c r="CL419" s="55" t="e">
        <f t="shared" si="219"/>
        <v>#N/A</v>
      </c>
      <c r="CM419" s="55" t="e">
        <f>CM3</f>
        <v>#N/A</v>
      </c>
      <c r="CO419" s="57"/>
      <c r="CP419" s="57" t="e">
        <f t="shared" si="220"/>
        <v>#N/A</v>
      </c>
      <c r="CQ419" s="57" t="e">
        <f>CQ3</f>
        <v>#N/A</v>
      </c>
      <c r="CS419" s="57"/>
      <c r="CT419" s="57" t="e">
        <f t="shared" si="221"/>
        <v>#N/A</v>
      </c>
      <c r="CU419" s="57" t="e">
        <f>CU3</f>
        <v>#N/A</v>
      </c>
      <c r="CW419" s="57"/>
      <c r="CX419" s="57" t="e">
        <f t="shared" si="222"/>
        <v>#N/A</v>
      </c>
      <c r="CY419" s="57" t="e">
        <f>CY3</f>
        <v>#N/A</v>
      </c>
      <c r="DA419" s="57"/>
      <c r="DB419" s="57" t="e">
        <f t="shared" si="223"/>
        <v>#N/A</v>
      </c>
      <c r="DC419" s="57" t="e">
        <f>DC3</f>
        <v>#N/A</v>
      </c>
      <c r="DE419" s="57"/>
      <c r="DF419" s="57" t="e">
        <f t="shared" si="224"/>
        <v>#N/A</v>
      </c>
      <c r="DG419" s="57" t="e">
        <f>DG3</f>
        <v>#N/A</v>
      </c>
    </row>
    <row r="420" spans="89:111">
      <c r="CK420" s="55"/>
      <c r="CL420" s="55" t="e">
        <f t="shared" si="219"/>
        <v>#N/A</v>
      </c>
      <c r="CM420" s="55" t="e">
        <f>CM3</f>
        <v>#N/A</v>
      </c>
      <c r="CO420" s="57"/>
      <c r="CP420" s="57" t="e">
        <f t="shared" si="220"/>
        <v>#N/A</v>
      </c>
      <c r="CQ420" s="57" t="e">
        <f>CQ3</f>
        <v>#N/A</v>
      </c>
      <c r="CS420" s="57"/>
      <c r="CT420" s="57" t="e">
        <f t="shared" si="221"/>
        <v>#N/A</v>
      </c>
      <c r="CU420" s="57" t="e">
        <f>CU3</f>
        <v>#N/A</v>
      </c>
      <c r="CW420" s="57"/>
      <c r="CX420" s="57" t="e">
        <f t="shared" si="222"/>
        <v>#N/A</v>
      </c>
      <c r="CY420" s="57" t="e">
        <f>CY3</f>
        <v>#N/A</v>
      </c>
      <c r="DA420" s="57"/>
      <c r="DB420" s="57" t="e">
        <f t="shared" si="223"/>
        <v>#N/A</v>
      </c>
      <c r="DC420" s="57" t="e">
        <f>DC3</f>
        <v>#N/A</v>
      </c>
      <c r="DE420" s="57"/>
      <c r="DF420" s="57" t="e">
        <f t="shared" si="224"/>
        <v>#N/A</v>
      </c>
      <c r="DG420" s="57" t="e">
        <f>DG3</f>
        <v>#N/A</v>
      </c>
    </row>
    <row r="421" spans="89:111">
      <c r="CK421" s="55"/>
      <c r="CL421" s="55" t="e">
        <f t="shared" si="219"/>
        <v>#N/A</v>
      </c>
      <c r="CM421" s="55" t="e">
        <f>CM3</f>
        <v>#N/A</v>
      </c>
      <c r="CO421" s="57"/>
      <c r="CP421" s="57" t="e">
        <f t="shared" si="220"/>
        <v>#N/A</v>
      </c>
      <c r="CQ421" s="57" t="e">
        <f>CQ3</f>
        <v>#N/A</v>
      </c>
      <c r="CS421" s="57"/>
      <c r="CT421" s="57" t="e">
        <f t="shared" si="221"/>
        <v>#N/A</v>
      </c>
      <c r="CU421" s="57" t="e">
        <f>CU3</f>
        <v>#N/A</v>
      </c>
      <c r="CW421" s="57"/>
      <c r="CX421" s="57" t="e">
        <f t="shared" si="222"/>
        <v>#N/A</v>
      </c>
      <c r="CY421" s="57" t="e">
        <f>CY3</f>
        <v>#N/A</v>
      </c>
      <c r="DA421" s="57"/>
      <c r="DB421" s="57" t="e">
        <f t="shared" si="223"/>
        <v>#N/A</v>
      </c>
      <c r="DC421" s="57" t="e">
        <f>DC3</f>
        <v>#N/A</v>
      </c>
      <c r="DE421" s="57"/>
      <c r="DF421" s="57" t="e">
        <f t="shared" si="224"/>
        <v>#N/A</v>
      </c>
      <c r="DG421" s="57" t="e">
        <f>DG3</f>
        <v>#N/A</v>
      </c>
    </row>
    <row r="422" spans="89:111">
      <c r="CK422" s="55"/>
      <c r="CL422" s="55" t="e">
        <f t="shared" si="219"/>
        <v>#N/A</v>
      </c>
      <c r="CM422" s="55" t="e">
        <f>CM3</f>
        <v>#N/A</v>
      </c>
      <c r="CO422" s="57"/>
      <c r="CP422" s="57" t="e">
        <f t="shared" si="220"/>
        <v>#N/A</v>
      </c>
      <c r="CQ422" s="57" t="e">
        <f>CQ3</f>
        <v>#N/A</v>
      </c>
      <c r="CS422" s="57"/>
      <c r="CT422" s="57" t="e">
        <f t="shared" si="221"/>
        <v>#N/A</v>
      </c>
      <c r="CU422" s="57" t="e">
        <f>CU3</f>
        <v>#N/A</v>
      </c>
      <c r="CW422" s="57"/>
      <c r="CX422" s="57" t="e">
        <f t="shared" si="222"/>
        <v>#N/A</v>
      </c>
      <c r="CY422" s="57" t="e">
        <f>CY3</f>
        <v>#N/A</v>
      </c>
      <c r="DA422" s="57"/>
      <c r="DB422" s="57" t="e">
        <f t="shared" si="223"/>
        <v>#N/A</v>
      </c>
      <c r="DC422" s="57" t="e">
        <f>DC3</f>
        <v>#N/A</v>
      </c>
      <c r="DE422" s="57"/>
      <c r="DF422" s="57" t="e">
        <f t="shared" si="224"/>
        <v>#N/A</v>
      </c>
      <c r="DG422" s="57" t="e">
        <f>DG3</f>
        <v>#N/A</v>
      </c>
    </row>
    <row r="423" spans="89:111">
      <c r="CK423" s="55"/>
      <c r="CL423" s="55" t="e">
        <f t="shared" si="219"/>
        <v>#N/A</v>
      </c>
      <c r="CM423" s="55" t="e">
        <f>CM3</f>
        <v>#N/A</v>
      </c>
      <c r="CO423" s="57"/>
      <c r="CP423" s="57" t="e">
        <f t="shared" si="220"/>
        <v>#N/A</v>
      </c>
      <c r="CQ423" s="57" t="e">
        <f>CQ3</f>
        <v>#N/A</v>
      </c>
      <c r="CS423" s="57"/>
      <c r="CT423" s="57" t="e">
        <f t="shared" si="221"/>
        <v>#N/A</v>
      </c>
      <c r="CU423" s="57" t="e">
        <f>CU3</f>
        <v>#N/A</v>
      </c>
      <c r="CW423" s="57"/>
      <c r="CX423" s="57" t="e">
        <f t="shared" si="222"/>
        <v>#N/A</v>
      </c>
      <c r="CY423" s="57" t="e">
        <f>CY3</f>
        <v>#N/A</v>
      </c>
      <c r="DA423" s="57"/>
      <c r="DB423" s="57" t="e">
        <f t="shared" si="223"/>
        <v>#N/A</v>
      </c>
      <c r="DC423" s="57" t="e">
        <f>DC3</f>
        <v>#N/A</v>
      </c>
      <c r="DE423" s="57"/>
      <c r="DF423" s="57" t="e">
        <f t="shared" si="224"/>
        <v>#N/A</v>
      </c>
      <c r="DG423" s="57" t="e">
        <f>DG3</f>
        <v>#N/A</v>
      </c>
    </row>
    <row r="424" spans="89:111">
      <c r="CK424" s="55"/>
      <c r="CL424" s="55" t="e">
        <f t="shared" si="219"/>
        <v>#N/A</v>
      </c>
      <c r="CM424" s="55" t="e">
        <f>CM3</f>
        <v>#N/A</v>
      </c>
      <c r="CO424" s="57"/>
      <c r="CP424" s="57" t="e">
        <f t="shared" si="220"/>
        <v>#N/A</v>
      </c>
      <c r="CQ424" s="57" t="e">
        <f>CQ3</f>
        <v>#N/A</v>
      </c>
      <c r="CS424" s="57"/>
      <c r="CT424" s="57" t="e">
        <f t="shared" si="221"/>
        <v>#N/A</v>
      </c>
      <c r="CU424" s="57" t="e">
        <f>CU3</f>
        <v>#N/A</v>
      </c>
      <c r="CW424" s="57"/>
      <c r="CX424" s="57" t="e">
        <f t="shared" si="222"/>
        <v>#N/A</v>
      </c>
      <c r="CY424" s="57" t="e">
        <f>CY3</f>
        <v>#N/A</v>
      </c>
      <c r="DA424" s="57"/>
      <c r="DB424" s="57" t="e">
        <f t="shared" si="223"/>
        <v>#N/A</v>
      </c>
      <c r="DC424" s="57" t="e">
        <f>DC3</f>
        <v>#N/A</v>
      </c>
      <c r="DE424" s="57"/>
      <c r="DF424" s="57" t="e">
        <f t="shared" si="224"/>
        <v>#N/A</v>
      </c>
      <c r="DG424" s="57" t="e">
        <f>DG3</f>
        <v>#N/A</v>
      </c>
    </row>
    <row r="425" spans="89:111">
      <c r="CK425" s="55"/>
      <c r="CL425" s="55" t="e">
        <f t="shared" si="219"/>
        <v>#N/A</v>
      </c>
      <c r="CM425" s="55" t="e">
        <f>CM3</f>
        <v>#N/A</v>
      </c>
      <c r="CO425" s="57"/>
      <c r="CP425" s="57" t="e">
        <f t="shared" si="220"/>
        <v>#N/A</v>
      </c>
      <c r="CQ425" s="57" t="e">
        <f>CQ3</f>
        <v>#N/A</v>
      </c>
      <c r="CS425" s="57"/>
      <c r="CT425" s="57" t="e">
        <f t="shared" si="221"/>
        <v>#N/A</v>
      </c>
      <c r="CU425" s="57" t="e">
        <f>CU3</f>
        <v>#N/A</v>
      </c>
      <c r="CW425" s="57"/>
      <c r="CX425" s="57" t="e">
        <f t="shared" si="222"/>
        <v>#N/A</v>
      </c>
      <c r="CY425" s="57" t="e">
        <f>CY3</f>
        <v>#N/A</v>
      </c>
      <c r="DA425" s="57"/>
      <c r="DB425" s="57" t="e">
        <f t="shared" si="223"/>
        <v>#N/A</v>
      </c>
      <c r="DC425" s="57" t="e">
        <f>DC3</f>
        <v>#N/A</v>
      </c>
      <c r="DE425" s="57"/>
      <c r="DF425" s="57" t="e">
        <f t="shared" si="224"/>
        <v>#N/A</v>
      </c>
      <c r="DG425" s="57" t="e">
        <f>DG3</f>
        <v>#N/A</v>
      </c>
    </row>
    <row r="426" spans="89:111">
      <c r="CK426" s="55"/>
      <c r="CL426" s="55" t="e">
        <f t="shared" si="219"/>
        <v>#N/A</v>
      </c>
      <c r="CM426" s="55" t="e">
        <f>CM3</f>
        <v>#N/A</v>
      </c>
      <c r="CO426" s="57"/>
      <c r="CP426" s="57" t="e">
        <f t="shared" si="220"/>
        <v>#N/A</v>
      </c>
      <c r="CQ426" s="57" t="e">
        <f>CQ3</f>
        <v>#N/A</v>
      </c>
      <c r="CS426" s="57"/>
      <c r="CT426" s="57" t="e">
        <f t="shared" si="221"/>
        <v>#N/A</v>
      </c>
      <c r="CU426" s="57" t="e">
        <f>CU3</f>
        <v>#N/A</v>
      </c>
      <c r="CW426" s="57"/>
      <c r="CX426" s="57" t="e">
        <f t="shared" si="222"/>
        <v>#N/A</v>
      </c>
      <c r="CY426" s="57" t="e">
        <f>CY3</f>
        <v>#N/A</v>
      </c>
      <c r="DA426" s="57"/>
      <c r="DB426" s="57" t="e">
        <f t="shared" si="223"/>
        <v>#N/A</v>
      </c>
      <c r="DC426" s="57" t="e">
        <f>DC3</f>
        <v>#N/A</v>
      </c>
      <c r="DE426" s="57"/>
      <c r="DF426" s="57" t="e">
        <f t="shared" si="224"/>
        <v>#N/A</v>
      </c>
      <c r="DG426" s="57" t="e">
        <f>DG3</f>
        <v>#N/A</v>
      </c>
    </row>
    <row r="427" spans="89:111">
      <c r="CK427" s="55"/>
      <c r="CL427" s="55" t="e">
        <f t="shared" si="219"/>
        <v>#N/A</v>
      </c>
      <c r="CM427" s="55" t="e">
        <f>CM3</f>
        <v>#N/A</v>
      </c>
      <c r="CO427" s="57"/>
      <c r="CP427" s="57" t="e">
        <f t="shared" si="220"/>
        <v>#N/A</v>
      </c>
      <c r="CQ427" s="57" t="e">
        <f>CQ3</f>
        <v>#N/A</v>
      </c>
      <c r="CS427" s="57"/>
      <c r="CT427" s="57" t="e">
        <f t="shared" si="221"/>
        <v>#N/A</v>
      </c>
      <c r="CU427" s="57" t="e">
        <f>CU3</f>
        <v>#N/A</v>
      </c>
      <c r="CW427" s="57"/>
      <c r="CX427" s="57" t="e">
        <f t="shared" si="222"/>
        <v>#N/A</v>
      </c>
      <c r="CY427" s="57" t="e">
        <f>CY3</f>
        <v>#N/A</v>
      </c>
      <c r="DA427" s="57"/>
      <c r="DB427" s="57" t="e">
        <f t="shared" si="223"/>
        <v>#N/A</v>
      </c>
      <c r="DC427" s="57" t="e">
        <f>DC3</f>
        <v>#N/A</v>
      </c>
      <c r="DE427" s="57"/>
      <c r="DF427" s="57" t="e">
        <f t="shared" si="224"/>
        <v>#N/A</v>
      </c>
      <c r="DG427" s="57" t="e">
        <f>DG3</f>
        <v>#N/A</v>
      </c>
    </row>
    <row r="428" spans="89:111">
      <c r="CK428" s="55"/>
      <c r="CL428" s="55" t="e">
        <f t="shared" si="219"/>
        <v>#N/A</v>
      </c>
      <c r="CM428" s="55" t="e">
        <f>CM3</f>
        <v>#N/A</v>
      </c>
      <c r="CO428" s="57"/>
      <c r="CP428" s="57" t="e">
        <f t="shared" si="220"/>
        <v>#N/A</v>
      </c>
      <c r="CQ428" s="57" t="e">
        <f>CQ3</f>
        <v>#N/A</v>
      </c>
      <c r="CS428" s="57"/>
      <c r="CT428" s="57" t="e">
        <f t="shared" si="221"/>
        <v>#N/A</v>
      </c>
      <c r="CU428" s="57" t="e">
        <f>CU3</f>
        <v>#N/A</v>
      </c>
      <c r="CW428" s="57"/>
      <c r="CX428" s="57" t="e">
        <f t="shared" si="222"/>
        <v>#N/A</v>
      </c>
      <c r="CY428" s="57" t="e">
        <f>CY3</f>
        <v>#N/A</v>
      </c>
      <c r="DA428" s="57"/>
      <c r="DB428" s="57" t="e">
        <f t="shared" si="223"/>
        <v>#N/A</v>
      </c>
      <c r="DC428" s="57" t="e">
        <f>DC3</f>
        <v>#N/A</v>
      </c>
      <c r="DE428" s="57"/>
      <c r="DF428" s="57" t="e">
        <f t="shared" si="224"/>
        <v>#N/A</v>
      </c>
      <c r="DG428" s="57" t="e">
        <f>DG3</f>
        <v>#N/A</v>
      </c>
    </row>
    <row r="429" spans="89:111">
      <c r="CK429" s="55"/>
      <c r="CL429" s="55" t="e">
        <f t="shared" si="219"/>
        <v>#N/A</v>
      </c>
      <c r="CM429" s="55" t="e">
        <f>CM3</f>
        <v>#N/A</v>
      </c>
      <c r="CO429" s="57"/>
      <c r="CP429" s="57" t="e">
        <f t="shared" si="220"/>
        <v>#N/A</v>
      </c>
      <c r="CQ429" s="57" t="e">
        <f>CQ3</f>
        <v>#N/A</v>
      </c>
      <c r="CS429" s="57"/>
      <c r="CT429" s="57" t="e">
        <f t="shared" si="221"/>
        <v>#N/A</v>
      </c>
      <c r="CU429" s="57" t="e">
        <f>CU3</f>
        <v>#N/A</v>
      </c>
      <c r="CW429" s="57"/>
      <c r="CX429" s="57" t="e">
        <f t="shared" si="222"/>
        <v>#N/A</v>
      </c>
      <c r="CY429" s="57" t="e">
        <f>CY3</f>
        <v>#N/A</v>
      </c>
      <c r="DA429" s="57"/>
      <c r="DB429" s="57" t="e">
        <f t="shared" si="223"/>
        <v>#N/A</v>
      </c>
      <c r="DC429" s="57" t="e">
        <f>DC3</f>
        <v>#N/A</v>
      </c>
      <c r="DE429" s="57"/>
      <c r="DF429" s="57" t="e">
        <f t="shared" si="224"/>
        <v>#N/A</v>
      </c>
      <c r="DG429" s="57" t="e">
        <f>DG3</f>
        <v>#N/A</v>
      </c>
    </row>
    <row r="430" spans="89:111">
      <c r="CK430" s="55"/>
      <c r="CL430" s="55" t="e">
        <f t="shared" si="219"/>
        <v>#N/A</v>
      </c>
      <c r="CM430" s="55" t="e">
        <f>CM3</f>
        <v>#N/A</v>
      </c>
      <c r="CO430" s="57"/>
      <c r="CP430" s="57" t="e">
        <f t="shared" si="220"/>
        <v>#N/A</v>
      </c>
      <c r="CQ430" s="57" t="e">
        <f>CQ3</f>
        <v>#N/A</v>
      </c>
      <c r="CS430" s="57"/>
      <c r="CT430" s="57" t="e">
        <f t="shared" si="221"/>
        <v>#N/A</v>
      </c>
      <c r="CU430" s="57" t="e">
        <f>CU3</f>
        <v>#N/A</v>
      </c>
      <c r="CW430" s="57"/>
      <c r="CX430" s="57" t="e">
        <f t="shared" si="222"/>
        <v>#N/A</v>
      </c>
      <c r="CY430" s="57" t="e">
        <f>CY3</f>
        <v>#N/A</v>
      </c>
      <c r="DA430" s="57"/>
      <c r="DB430" s="57" t="e">
        <f t="shared" si="223"/>
        <v>#N/A</v>
      </c>
      <c r="DC430" s="57" t="e">
        <f>DC3</f>
        <v>#N/A</v>
      </c>
      <c r="DE430" s="57"/>
      <c r="DF430" s="57" t="e">
        <f t="shared" si="224"/>
        <v>#N/A</v>
      </c>
      <c r="DG430" s="57" t="e">
        <f>DG3</f>
        <v>#N/A</v>
      </c>
    </row>
    <row r="431" spans="89:111">
      <c r="CK431" s="55"/>
      <c r="CL431" s="55" t="e">
        <f t="shared" si="219"/>
        <v>#N/A</v>
      </c>
      <c r="CM431" s="55" t="e">
        <f>CM3</f>
        <v>#N/A</v>
      </c>
      <c r="CO431" s="57"/>
      <c r="CP431" s="57" t="e">
        <f t="shared" si="220"/>
        <v>#N/A</v>
      </c>
      <c r="CQ431" s="57" t="e">
        <f>CQ3</f>
        <v>#N/A</v>
      </c>
      <c r="CS431" s="57"/>
      <c r="CT431" s="57" t="e">
        <f t="shared" si="221"/>
        <v>#N/A</v>
      </c>
      <c r="CU431" s="57" t="e">
        <f>CU3</f>
        <v>#N/A</v>
      </c>
      <c r="CW431" s="57"/>
      <c r="CX431" s="57" t="e">
        <f t="shared" si="222"/>
        <v>#N/A</v>
      </c>
      <c r="CY431" s="57" t="e">
        <f>CY3</f>
        <v>#N/A</v>
      </c>
      <c r="DA431" s="57"/>
      <c r="DB431" s="57" t="e">
        <f t="shared" si="223"/>
        <v>#N/A</v>
      </c>
      <c r="DC431" s="57" t="e">
        <f>DC3</f>
        <v>#N/A</v>
      </c>
      <c r="DE431" s="57"/>
      <c r="DF431" s="57" t="e">
        <f t="shared" si="224"/>
        <v>#N/A</v>
      </c>
      <c r="DG431" s="57" t="e">
        <f>DG3</f>
        <v>#N/A</v>
      </c>
    </row>
    <row r="432" spans="89:111">
      <c r="CK432" s="55"/>
      <c r="CL432" s="55" t="e">
        <f t="shared" si="219"/>
        <v>#N/A</v>
      </c>
      <c r="CM432" s="55" t="e">
        <f>CM3</f>
        <v>#N/A</v>
      </c>
      <c r="CO432" s="57"/>
      <c r="CP432" s="57" t="e">
        <f t="shared" si="220"/>
        <v>#N/A</v>
      </c>
      <c r="CQ432" s="57" t="e">
        <f>CQ3</f>
        <v>#N/A</v>
      </c>
      <c r="CS432" s="57"/>
      <c r="CT432" s="57" t="e">
        <f t="shared" si="221"/>
        <v>#N/A</v>
      </c>
      <c r="CU432" s="57" t="e">
        <f>CU3</f>
        <v>#N/A</v>
      </c>
      <c r="CW432" s="57"/>
      <c r="CX432" s="57" t="e">
        <f t="shared" si="222"/>
        <v>#N/A</v>
      </c>
      <c r="CY432" s="57" t="e">
        <f>CY3</f>
        <v>#N/A</v>
      </c>
      <c r="DA432" s="57"/>
      <c r="DB432" s="57" t="e">
        <f t="shared" si="223"/>
        <v>#N/A</v>
      </c>
      <c r="DC432" s="57" t="e">
        <f>DC3</f>
        <v>#N/A</v>
      </c>
      <c r="DE432" s="57"/>
      <c r="DF432" s="57" t="e">
        <f t="shared" si="224"/>
        <v>#N/A</v>
      </c>
      <c r="DG432" s="57" t="e">
        <f>DG3</f>
        <v>#N/A</v>
      </c>
    </row>
    <row r="433" spans="89:111">
      <c r="CK433" s="55"/>
      <c r="CL433" s="55" t="e">
        <f t="shared" si="219"/>
        <v>#N/A</v>
      </c>
      <c r="CM433" s="55" t="e">
        <f>CM3</f>
        <v>#N/A</v>
      </c>
      <c r="CO433" s="57"/>
      <c r="CP433" s="57" t="e">
        <f t="shared" si="220"/>
        <v>#N/A</v>
      </c>
      <c r="CQ433" s="57" t="e">
        <f>CQ3</f>
        <v>#N/A</v>
      </c>
      <c r="CS433" s="57"/>
      <c r="CT433" s="57" t="e">
        <f t="shared" si="221"/>
        <v>#N/A</v>
      </c>
      <c r="CU433" s="57" t="e">
        <f>CU3</f>
        <v>#N/A</v>
      </c>
      <c r="CW433" s="57"/>
      <c r="CX433" s="57" t="e">
        <f t="shared" si="222"/>
        <v>#N/A</v>
      </c>
      <c r="CY433" s="57" t="e">
        <f>CY3</f>
        <v>#N/A</v>
      </c>
      <c r="DA433" s="57"/>
      <c r="DB433" s="57" t="e">
        <f t="shared" si="223"/>
        <v>#N/A</v>
      </c>
      <c r="DC433" s="57" t="e">
        <f>DC3</f>
        <v>#N/A</v>
      </c>
      <c r="DE433" s="57"/>
      <c r="DF433" s="57" t="e">
        <f t="shared" si="224"/>
        <v>#N/A</v>
      </c>
      <c r="DG433" s="57" t="e">
        <f>DG3</f>
        <v>#N/A</v>
      </c>
    </row>
    <row r="434" spans="89:111">
      <c r="CK434" s="55"/>
      <c r="CL434" s="55" t="e">
        <f t="shared" si="219"/>
        <v>#N/A</v>
      </c>
      <c r="CM434" s="55" t="e">
        <f>CM3</f>
        <v>#N/A</v>
      </c>
      <c r="CO434" s="57"/>
      <c r="CP434" s="57" t="e">
        <f t="shared" si="220"/>
        <v>#N/A</v>
      </c>
      <c r="CQ434" s="57" t="e">
        <f>CQ3</f>
        <v>#N/A</v>
      </c>
      <c r="CS434" s="57"/>
      <c r="CT434" s="57" t="e">
        <f t="shared" si="221"/>
        <v>#N/A</v>
      </c>
      <c r="CU434" s="57" t="e">
        <f>CU3</f>
        <v>#N/A</v>
      </c>
      <c r="CW434" s="57"/>
      <c r="CX434" s="57" t="e">
        <f t="shared" si="222"/>
        <v>#N/A</v>
      </c>
      <c r="CY434" s="57" t="e">
        <f>CY3</f>
        <v>#N/A</v>
      </c>
      <c r="DA434" s="57"/>
      <c r="DB434" s="57" t="e">
        <f t="shared" si="223"/>
        <v>#N/A</v>
      </c>
      <c r="DC434" s="57" t="e">
        <f>DC3</f>
        <v>#N/A</v>
      </c>
      <c r="DE434" s="57"/>
      <c r="DF434" s="57" t="e">
        <f t="shared" si="224"/>
        <v>#N/A</v>
      </c>
      <c r="DG434" s="57" t="e">
        <f>DG3</f>
        <v>#N/A</v>
      </c>
    </row>
    <row r="435" spans="89:111">
      <c r="CK435" s="55"/>
      <c r="CL435" s="55" t="e">
        <f t="shared" si="219"/>
        <v>#N/A</v>
      </c>
      <c r="CM435" s="55" t="e">
        <f>CM3</f>
        <v>#N/A</v>
      </c>
      <c r="CO435" s="57"/>
      <c r="CP435" s="57" t="e">
        <f t="shared" si="220"/>
        <v>#N/A</v>
      </c>
      <c r="CQ435" s="57" t="e">
        <f>CQ3</f>
        <v>#N/A</v>
      </c>
      <c r="CS435" s="57"/>
      <c r="CT435" s="57" t="e">
        <f t="shared" si="221"/>
        <v>#N/A</v>
      </c>
      <c r="CU435" s="57" t="e">
        <f>CU3</f>
        <v>#N/A</v>
      </c>
      <c r="CW435" s="57"/>
      <c r="CX435" s="57" t="e">
        <f t="shared" si="222"/>
        <v>#N/A</v>
      </c>
      <c r="CY435" s="57" t="e">
        <f>CY3</f>
        <v>#N/A</v>
      </c>
      <c r="DA435" s="57"/>
      <c r="DB435" s="57" t="e">
        <f t="shared" si="223"/>
        <v>#N/A</v>
      </c>
      <c r="DC435" s="57" t="e">
        <f>DC3</f>
        <v>#N/A</v>
      </c>
      <c r="DE435" s="57"/>
      <c r="DF435" s="57" t="e">
        <f t="shared" si="224"/>
        <v>#N/A</v>
      </c>
      <c r="DG435" s="57" t="e">
        <f>DG3</f>
        <v>#N/A</v>
      </c>
    </row>
    <row r="436" spans="89:111">
      <c r="CK436" s="55"/>
      <c r="CL436" s="55" t="e">
        <f t="shared" si="219"/>
        <v>#N/A</v>
      </c>
      <c r="CM436" s="55" t="e">
        <f>CM3</f>
        <v>#N/A</v>
      </c>
      <c r="CO436" s="57"/>
      <c r="CP436" s="57" t="e">
        <f t="shared" si="220"/>
        <v>#N/A</v>
      </c>
      <c r="CQ436" s="57" t="e">
        <f>CQ3</f>
        <v>#N/A</v>
      </c>
      <c r="CS436" s="57"/>
      <c r="CT436" s="57" t="e">
        <f t="shared" si="221"/>
        <v>#N/A</v>
      </c>
      <c r="CU436" s="57" t="e">
        <f>CU3</f>
        <v>#N/A</v>
      </c>
      <c r="CW436" s="57"/>
      <c r="CX436" s="57" t="e">
        <f t="shared" si="222"/>
        <v>#N/A</v>
      </c>
      <c r="CY436" s="57" t="e">
        <f>CY3</f>
        <v>#N/A</v>
      </c>
      <c r="DA436" s="57"/>
      <c r="DB436" s="57" t="e">
        <f t="shared" si="223"/>
        <v>#N/A</v>
      </c>
      <c r="DC436" s="57" t="e">
        <f>DC3</f>
        <v>#N/A</v>
      </c>
      <c r="DE436" s="57"/>
      <c r="DF436" s="57" t="e">
        <f t="shared" si="224"/>
        <v>#N/A</v>
      </c>
      <c r="DG436" s="57" t="e">
        <f>DG3</f>
        <v>#N/A</v>
      </c>
    </row>
    <row r="437" spans="89:111">
      <c r="CK437" s="55"/>
      <c r="CL437" s="55" t="e">
        <f t="shared" si="219"/>
        <v>#N/A</v>
      </c>
      <c r="CM437" s="55" t="e">
        <f>CM3</f>
        <v>#N/A</v>
      </c>
      <c r="CO437" s="57"/>
      <c r="CP437" s="57" t="e">
        <f t="shared" si="220"/>
        <v>#N/A</v>
      </c>
      <c r="CQ437" s="57" t="e">
        <f>CQ3</f>
        <v>#N/A</v>
      </c>
      <c r="CS437" s="57"/>
      <c r="CT437" s="57" t="e">
        <f t="shared" si="221"/>
        <v>#N/A</v>
      </c>
      <c r="CU437" s="57" t="e">
        <f>CU3</f>
        <v>#N/A</v>
      </c>
      <c r="CW437" s="57"/>
      <c r="CX437" s="57" t="e">
        <f t="shared" si="222"/>
        <v>#N/A</v>
      </c>
      <c r="CY437" s="57" t="e">
        <f>CY3</f>
        <v>#N/A</v>
      </c>
      <c r="DA437" s="57"/>
      <c r="DB437" s="57" t="e">
        <f t="shared" si="223"/>
        <v>#N/A</v>
      </c>
      <c r="DC437" s="57" t="e">
        <f>DC3</f>
        <v>#N/A</v>
      </c>
      <c r="DE437" s="57"/>
      <c r="DF437" s="57" t="e">
        <f t="shared" si="224"/>
        <v>#N/A</v>
      </c>
      <c r="DG437" s="57" t="e">
        <f>DG3</f>
        <v>#N/A</v>
      </c>
    </row>
    <row r="438" spans="89:111">
      <c r="CK438" s="55"/>
      <c r="CL438" s="55" t="e">
        <f t="shared" si="219"/>
        <v>#N/A</v>
      </c>
      <c r="CM438" s="55" t="e">
        <f>CM3</f>
        <v>#N/A</v>
      </c>
      <c r="CO438" s="57"/>
      <c r="CP438" s="57" t="e">
        <f t="shared" si="220"/>
        <v>#N/A</v>
      </c>
      <c r="CQ438" s="57" t="e">
        <f>CQ3</f>
        <v>#N/A</v>
      </c>
      <c r="CS438" s="57"/>
      <c r="CT438" s="57" t="e">
        <f t="shared" si="221"/>
        <v>#N/A</v>
      </c>
      <c r="CU438" s="57" t="e">
        <f>CU3</f>
        <v>#N/A</v>
      </c>
      <c r="CW438" s="57"/>
      <c r="CX438" s="57" t="e">
        <f t="shared" si="222"/>
        <v>#N/A</v>
      </c>
      <c r="CY438" s="57" t="e">
        <f>CY3</f>
        <v>#N/A</v>
      </c>
      <c r="DA438" s="57"/>
      <c r="DB438" s="57" t="e">
        <f t="shared" si="223"/>
        <v>#N/A</v>
      </c>
      <c r="DC438" s="57" t="e">
        <f>DC3</f>
        <v>#N/A</v>
      </c>
      <c r="DE438" s="57"/>
      <c r="DF438" s="57" t="e">
        <f t="shared" si="224"/>
        <v>#N/A</v>
      </c>
      <c r="DG438" s="57" t="e">
        <f>DG3</f>
        <v>#N/A</v>
      </c>
    </row>
    <row r="439" spans="89:111">
      <c r="CK439" s="55"/>
      <c r="CL439" s="55" t="e">
        <f t="shared" si="219"/>
        <v>#N/A</v>
      </c>
      <c r="CM439" s="55" t="e">
        <f>CM3</f>
        <v>#N/A</v>
      </c>
      <c r="CO439" s="57"/>
      <c r="CP439" s="57" t="e">
        <f t="shared" si="220"/>
        <v>#N/A</v>
      </c>
      <c r="CQ439" s="57" t="e">
        <f>CQ3</f>
        <v>#N/A</v>
      </c>
      <c r="CS439" s="57"/>
      <c r="CT439" s="57" t="e">
        <f t="shared" si="221"/>
        <v>#N/A</v>
      </c>
      <c r="CU439" s="57" t="e">
        <f>CU3</f>
        <v>#N/A</v>
      </c>
      <c r="CW439" s="57"/>
      <c r="CX439" s="57" t="e">
        <f t="shared" si="222"/>
        <v>#N/A</v>
      </c>
      <c r="CY439" s="57" t="e">
        <f>CY3</f>
        <v>#N/A</v>
      </c>
      <c r="DA439" s="57"/>
      <c r="DB439" s="57" t="e">
        <f t="shared" si="223"/>
        <v>#N/A</v>
      </c>
      <c r="DC439" s="57" t="e">
        <f>DC3</f>
        <v>#N/A</v>
      </c>
      <c r="DE439" s="57"/>
      <c r="DF439" s="57" t="e">
        <f t="shared" si="224"/>
        <v>#N/A</v>
      </c>
      <c r="DG439" s="57" t="e">
        <f>DG3</f>
        <v>#N/A</v>
      </c>
    </row>
    <row r="440" spans="89:111">
      <c r="CK440" s="55"/>
      <c r="CL440" s="55" t="e">
        <f t="shared" si="219"/>
        <v>#N/A</v>
      </c>
      <c r="CM440" s="55" t="e">
        <f>CM3</f>
        <v>#N/A</v>
      </c>
      <c r="CO440" s="57"/>
      <c r="CP440" s="57" t="e">
        <f t="shared" si="220"/>
        <v>#N/A</v>
      </c>
      <c r="CQ440" s="57" t="e">
        <f>CQ3</f>
        <v>#N/A</v>
      </c>
      <c r="CS440" s="57"/>
      <c r="CT440" s="57" t="e">
        <f t="shared" si="221"/>
        <v>#N/A</v>
      </c>
      <c r="CU440" s="57" t="e">
        <f>CU3</f>
        <v>#N/A</v>
      </c>
      <c r="CW440" s="57"/>
      <c r="CX440" s="57" t="e">
        <f t="shared" si="222"/>
        <v>#N/A</v>
      </c>
      <c r="CY440" s="57" t="e">
        <f>CY3</f>
        <v>#N/A</v>
      </c>
      <c r="DA440" s="57"/>
      <c r="DB440" s="57" t="e">
        <f t="shared" si="223"/>
        <v>#N/A</v>
      </c>
      <c r="DC440" s="57" t="e">
        <f>DC3</f>
        <v>#N/A</v>
      </c>
      <c r="DE440" s="57"/>
      <c r="DF440" s="57" t="e">
        <f t="shared" si="224"/>
        <v>#N/A</v>
      </c>
      <c r="DG440" s="57" t="e">
        <f>DG3</f>
        <v>#N/A</v>
      </c>
    </row>
    <row r="441" spans="89:111">
      <c r="CK441" s="55"/>
      <c r="CL441" s="55" t="e">
        <f t="shared" si="219"/>
        <v>#N/A</v>
      </c>
      <c r="CM441" s="55" t="e">
        <f>CM3</f>
        <v>#N/A</v>
      </c>
      <c r="CO441" s="57"/>
      <c r="CP441" s="57" t="e">
        <f t="shared" si="220"/>
        <v>#N/A</v>
      </c>
      <c r="CQ441" s="57" t="e">
        <f>CQ3</f>
        <v>#N/A</v>
      </c>
      <c r="CS441" s="57"/>
      <c r="CT441" s="57" t="e">
        <f t="shared" si="221"/>
        <v>#N/A</v>
      </c>
      <c r="CU441" s="57" t="e">
        <f>CU3</f>
        <v>#N/A</v>
      </c>
      <c r="CW441" s="57"/>
      <c r="CX441" s="57" t="e">
        <f t="shared" si="222"/>
        <v>#N/A</v>
      </c>
      <c r="CY441" s="57" t="e">
        <f>CY3</f>
        <v>#N/A</v>
      </c>
      <c r="DA441" s="57"/>
      <c r="DB441" s="57" t="e">
        <f t="shared" si="223"/>
        <v>#N/A</v>
      </c>
      <c r="DC441" s="57" t="e">
        <f>DC3</f>
        <v>#N/A</v>
      </c>
      <c r="DE441" s="57"/>
      <c r="DF441" s="57" t="e">
        <f t="shared" si="224"/>
        <v>#N/A</v>
      </c>
      <c r="DG441" s="57" t="e">
        <f>DG3</f>
        <v>#N/A</v>
      </c>
    </row>
    <row r="442" spans="89:111">
      <c r="CK442" s="55"/>
      <c r="CL442" s="55" t="e">
        <f t="shared" si="219"/>
        <v>#N/A</v>
      </c>
      <c r="CM442" s="55" t="e">
        <f>CM3</f>
        <v>#N/A</v>
      </c>
      <c r="CO442" s="57"/>
      <c r="CP442" s="57" t="e">
        <f t="shared" si="220"/>
        <v>#N/A</v>
      </c>
      <c r="CQ442" s="57" t="e">
        <f>CQ3</f>
        <v>#N/A</v>
      </c>
      <c r="CS442" s="57"/>
      <c r="CT442" s="57" t="e">
        <f t="shared" si="221"/>
        <v>#N/A</v>
      </c>
      <c r="CU442" s="57" t="e">
        <f>CU3</f>
        <v>#N/A</v>
      </c>
      <c r="CW442" s="57"/>
      <c r="CX442" s="57" t="e">
        <f t="shared" si="222"/>
        <v>#N/A</v>
      </c>
      <c r="CY442" s="57" t="e">
        <f>CY3</f>
        <v>#N/A</v>
      </c>
      <c r="DA442" s="57"/>
      <c r="DB442" s="57" t="e">
        <f t="shared" si="223"/>
        <v>#N/A</v>
      </c>
      <c r="DC442" s="57" t="e">
        <f>DC3</f>
        <v>#N/A</v>
      </c>
      <c r="DE442" s="57"/>
      <c r="DF442" s="57" t="e">
        <f t="shared" si="224"/>
        <v>#N/A</v>
      </c>
      <c r="DG442" s="57" t="e">
        <f>DG3</f>
        <v>#N/A</v>
      </c>
    </row>
    <row r="443" spans="89:111">
      <c r="CK443" s="55"/>
      <c r="CL443" s="55" t="e">
        <f t="shared" si="219"/>
        <v>#N/A</v>
      </c>
      <c r="CM443" s="55" t="e">
        <f>CM3</f>
        <v>#N/A</v>
      </c>
      <c r="CO443" s="57"/>
      <c r="CP443" s="57" t="e">
        <f t="shared" si="220"/>
        <v>#N/A</v>
      </c>
      <c r="CQ443" s="57" t="e">
        <f>CQ3</f>
        <v>#N/A</v>
      </c>
      <c r="CS443" s="57"/>
      <c r="CT443" s="57" t="e">
        <f t="shared" si="221"/>
        <v>#N/A</v>
      </c>
      <c r="CU443" s="57" t="e">
        <f>CU3</f>
        <v>#N/A</v>
      </c>
      <c r="CW443" s="57"/>
      <c r="CX443" s="57" t="e">
        <f t="shared" si="222"/>
        <v>#N/A</v>
      </c>
      <c r="CY443" s="57" t="e">
        <f>CY3</f>
        <v>#N/A</v>
      </c>
      <c r="DA443" s="57"/>
      <c r="DB443" s="57" t="e">
        <f t="shared" si="223"/>
        <v>#N/A</v>
      </c>
      <c r="DC443" s="57" t="e">
        <f>DC3</f>
        <v>#N/A</v>
      </c>
      <c r="DE443" s="57"/>
      <c r="DF443" s="57" t="e">
        <f t="shared" si="224"/>
        <v>#N/A</v>
      </c>
      <c r="DG443" s="57" t="e">
        <f>DG3</f>
        <v>#N/A</v>
      </c>
    </row>
    <row r="444" spans="89:111">
      <c r="CK444" s="55"/>
      <c r="CL444" s="55" t="e">
        <f t="shared" si="219"/>
        <v>#N/A</v>
      </c>
      <c r="CM444" s="55" t="e">
        <f>CM3</f>
        <v>#N/A</v>
      </c>
      <c r="CO444" s="57"/>
      <c r="CP444" s="57" t="e">
        <f t="shared" si="220"/>
        <v>#N/A</v>
      </c>
      <c r="CQ444" s="57" t="e">
        <f>CQ3</f>
        <v>#N/A</v>
      </c>
      <c r="CS444" s="57"/>
      <c r="CT444" s="57" t="e">
        <f t="shared" si="221"/>
        <v>#N/A</v>
      </c>
      <c r="CU444" s="57" t="e">
        <f>CU3</f>
        <v>#N/A</v>
      </c>
      <c r="CW444" s="57"/>
      <c r="CX444" s="57" t="e">
        <f t="shared" si="222"/>
        <v>#N/A</v>
      </c>
      <c r="CY444" s="57" t="e">
        <f>CY3</f>
        <v>#N/A</v>
      </c>
      <c r="DA444" s="57"/>
      <c r="DB444" s="57" t="e">
        <f t="shared" si="223"/>
        <v>#N/A</v>
      </c>
      <c r="DC444" s="57" t="e">
        <f>DC3</f>
        <v>#N/A</v>
      </c>
      <c r="DE444" s="57"/>
      <c r="DF444" s="57" t="e">
        <f t="shared" si="224"/>
        <v>#N/A</v>
      </c>
      <c r="DG444" s="57" t="e">
        <f>DG3</f>
        <v>#N/A</v>
      </c>
    </row>
    <row r="445" spans="89:111">
      <c r="CK445" s="55"/>
      <c r="CL445" s="55" t="e">
        <f t="shared" si="219"/>
        <v>#N/A</v>
      </c>
      <c r="CM445" s="55" t="e">
        <f>CM3</f>
        <v>#N/A</v>
      </c>
      <c r="CO445" s="57"/>
      <c r="CP445" s="57" t="e">
        <f t="shared" si="220"/>
        <v>#N/A</v>
      </c>
      <c r="CQ445" s="57" t="e">
        <f>CQ3</f>
        <v>#N/A</v>
      </c>
      <c r="CS445" s="57"/>
      <c r="CT445" s="57" t="e">
        <f t="shared" si="221"/>
        <v>#N/A</v>
      </c>
      <c r="CU445" s="57" t="e">
        <f>CU3</f>
        <v>#N/A</v>
      </c>
      <c r="CW445" s="57"/>
      <c r="CX445" s="57" t="e">
        <f t="shared" si="222"/>
        <v>#N/A</v>
      </c>
      <c r="CY445" s="57" t="e">
        <f>CY3</f>
        <v>#N/A</v>
      </c>
      <c r="DA445" s="57"/>
      <c r="DB445" s="57" t="e">
        <f t="shared" si="223"/>
        <v>#N/A</v>
      </c>
      <c r="DC445" s="57" t="e">
        <f>DC3</f>
        <v>#N/A</v>
      </c>
      <c r="DE445" s="57"/>
      <c r="DF445" s="57" t="e">
        <f t="shared" si="224"/>
        <v>#N/A</v>
      </c>
      <c r="DG445" s="57" t="e">
        <f>DG3</f>
        <v>#N/A</v>
      </c>
    </row>
    <row r="446" spans="89:111">
      <c r="CK446" s="55"/>
      <c r="CL446" s="55" t="e">
        <f t="shared" si="219"/>
        <v>#N/A</v>
      </c>
      <c r="CM446" s="55" t="e">
        <f>CM3</f>
        <v>#N/A</v>
      </c>
      <c r="CO446" s="57"/>
      <c r="CP446" s="57" t="e">
        <f t="shared" si="220"/>
        <v>#N/A</v>
      </c>
      <c r="CQ446" s="57" t="e">
        <f>CQ3</f>
        <v>#N/A</v>
      </c>
      <c r="CS446" s="57"/>
      <c r="CT446" s="57" t="e">
        <f t="shared" si="221"/>
        <v>#N/A</v>
      </c>
      <c r="CU446" s="57" t="e">
        <f>CU3</f>
        <v>#N/A</v>
      </c>
      <c r="CW446" s="57"/>
      <c r="CX446" s="57" t="e">
        <f t="shared" si="222"/>
        <v>#N/A</v>
      </c>
      <c r="CY446" s="57" t="e">
        <f>CY3</f>
        <v>#N/A</v>
      </c>
      <c r="DA446" s="57"/>
      <c r="DB446" s="57" t="e">
        <f t="shared" si="223"/>
        <v>#N/A</v>
      </c>
      <c r="DC446" s="57" t="e">
        <f>DC3</f>
        <v>#N/A</v>
      </c>
      <c r="DE446" s="57"/>
      <c r="DF446" s="57" t="e">
        <f t="shared" si="224"/>
        <v>#N/A</v>
      </c>
      <c r="DG446" s="57" t="e">
        <f>DG3</f>
        <v>#N/A</v>
      </c>
    </row>
    <row r="447" spans="89:111">
      <c r="CK447" s="55"/>
      <c r="CL447" s="55" t="e">
        <f t="shared" si="219"/>
        <v>#N/A</v>
      </c>
      <c r="CM447" s="55" t="e">
        <f>CM3</f>
        <v>#N/A</v>
      </c>
      <c r="CO447" s="57"/>
      <c r="CP447" s="57" t="e">
        <f t="shared" si="220"/>
        <v>#N/A</v>
      </c>
      <c r="CQ447" s="57" t="e">
        <f>CQ3</f>
        <v>#N/A</v>
      </c>
      <c r="CS447" s="57"/>
      <c r="CT447" s="57" t="e">
        <f t="shared" si="221"/>
        <v>#N/A</v>
      </c>
      <c r="CU447" s="57" t="e">
        <f>CU3</f>
        <v>#N/A</v>
      </c>
      <c r="CW447" s="57"/>
      <c r="CX447" s="57" t="e">
        <f t="shared" si="222"/>
        <v>#N/A</v>
      </c>
      <c r="CY447" s="57" t="e">
        <f>CY3</f>
        <v>#N/A</v>
      </c>
      <c r="DA447" s="57"/>
      <c r="DB447" s="57" t="e">
        <f t="shared" si="223"/>
        <v>#N/A</v>
      </c>
      <c r="DC447" s="57" t="e">
        <f>DC3</f>
        <v>#N/A</v>
      </c>
      <c r="DE447" s="57"/>
      <c r="DF447" s="57" t="e">
        <f t="shared" si="224"/>
        <v>#N/A</v>
      </c>
      <c r="DG447" s="57" t="e">
        <f>DG3</f>
        <v>#N/A</v>
      </c>
    </row>
    <row r="448" spans="89:111">
      <c r="CK448" s="55"/>
      <c r="CL448" s="55" t="e">
        <f t="shared" si="219"/>
        <v>#N/A</v>
      </c>
      <c r="CM448" s="55" t="e">
        <f>CM3</f>
        <v>#N/A</v>
      </c>
      <c r="CO448" s="57"/>
      <c r="CP448" s="57" t="e">
        <f t="shared" si="220"/>
        <v>#N/A</v>
      </c>
      <c r="CQ448" s="57" t="e">
        <f>CQ3</f>
        <v>#N/A</v>
      </c>
      <c r="CS448" s="57"/>
      <c r="CT448" s="57" t="e">
        <f t="shared" si="221"/>
        <v>#N/A</v>
      </c>
      <c r="CU448" s="57" t="e">
        <f>CU3</f>
        <v>#N/A</v>
      </c>
      <c r="CW448" s="57"/>
      <c r="CX448" s="57" t="e">
        <f t="shared" si="222"/>
        <v>#N/A</v>
      </c>
      <c r="CY448" s="57" t="e">
        <f>CY3</f>
        <v>#N/A</v>
      </c>
      <c r="DA448" s="57"/>
      <c r="DB448" s="57" t="e">
        <f t="shared" si="223"/>
        <v>#N/A</v>
      </c>
      <c r="DC448" s="57" t="e">
        <f>DC3</f>
        <v>#N/A</v>
      </c>
      <c r="DE448" s="57"/>
      <c r="DF448" s="57" t="e">
        <f t="shared" si="224"/>
        <v>#N/A</v>
      </c>
      <c r="DG448" s="57" t="e">
        <f>DG3</f>
        <v>#N/A</v>
      </c>
    </row>
    <row r="449" spans="89:111">
      <c r="CK449" s="55"/>
      <c r="CL449" s="55" t="e">
        <f t="shared" si="219"/>
        <v>#N/A</v>
      </c>
      <c r="CM449" s="55" t="e">
        <f>CM3</f>
        <v>#N/A</v>
      </c>
      <c r="CO449" s="57"/>
      <c r="CP449" s="57" t="e">
        <f t="shared" si="220"/>
        <v>#N/A</v>
      </c>
      <c r="CQ449" s="57" t="e">
        <f>CQ3</f>
        <v>#N/A</v>
      </c>
      <c r="CS449" s="57"/>
      <c r="CT449" s="57" t="e">
        <f t="shared" si="221"/>
        <v>#N/A</v>
      </c>
      <c r="CU449" s="57" t="e">
        <f>CU3</f>
        <v>#N/A</v>
      </c>
      <c r="CW449" s="57"/>
      <c r="CX449" s="57" t="e">
        <f t="shared" si="222"/>
        <v>#N/A</v>
      </c>
      <c r="CY449" s="57" t="e">
        <f>CY3</f>
        <v>#N/A</v>
      </c>
      <c r="DA449" s="57"/>
      <c r="DB449" s="57" t="e">
        <f t="shared" si="223"/>
        <v>#N/A</v>
      </c>
      <c r="DC449" s="57" t="e">
        <f>DC3</f>
        <v>#N/A</v>
      </c>
      <c r="DE449" s="57"/>
      <c r="DF449" s="57" t="e">
        <f t="shared" si="224"/>
        <v>#N/A</v>
      </c>
      <c r="DG449" s="57" t="e">
        <f>DG3</f>
        <v>#N/A</v>
      </c>
    </row>
    <row r="450" spans="89:111">
      <c r="CK450" s="55"/>
      <c r="CL450" s="55" t="e">
        <f t="shared" si="219"/>
        <v>#N/A</v>
      </c>
      <c r="CM450" s="55" t="e">
        <f>CM3</f>
        <v>#N/A</v>
      </c>
      <c r="CO450" s="57"/>
      <c r="CP450" s="57" t="e">
        <f t="shared" si="220"/>
        <v>#N/A</v>
      </c>
      <c r="CQ450" s="57" t="e">
        <f>CQ3</f>
        <v>#N/A</v>
      </c>
      <c r="CS450" s="57"/>
      <c r="CT450" s="57" t="e">
        <f t="shared" si="221"/>
        <v>#N/A</v>
      </c>
      <c r="CU450" s="57" t="e">
        <f>CU3</f>
        <v>#N/A</v>
      </c>
      <c r="CW450" s="57"/>
      <c r="CX450" s="57" t="e">
        <f t="shared" si="222"/>
        <v>#N/A</v>
      </c>
      <c r="CY450" s="57" t="e">
        <f>CY3</f>
        <v>#N/A</v>
      </c>
      <c r="DA450" s="57"/>
      <c r="DB450" s="57" t="e">
        <f t="shared" si="223"/>
        <v>#N/A</v>
      </c>
      <c r="DC450" s="57" t="e">
        <f>DC3</f>
        <v>#N/A</v>
      </c>
      <c r="DE450" s="57"/>
      <c r="DF450" s="57" t="e">
        <f t="shared" si="224"/>
        <v>#N/A</v>
      </c>
      <c r="DG450" s="57" t="e">
        <f>DG3</f>
        <v>#N/A</v>
      </c>
    </row>
    <row r="451" spans="89:111">
      <c r="CK451" s="55"/>
      <c r="CL451" s="55" t="e">
        <f t="shared" si="219"/>
        <v>#N/A</v>
      </c>
      <c r="CM451" s="55" t="e">
        <f>CM3</f>
        <v>#N/A</v>
      </c>
      <c r="CO451" s="57"/>
      <c r="CP451" s="57" t="e">
        <f t="shared" si="220"/>
        <v>#N/A</v>
      </c>
      <c r="CQ451" s="57" t="e">
        <f>CQ3</f>
        <v>#N/A</v>
      </c>
      <c r="CS451" s="57"/>
      <c r="CT451" s="57" t="e">
        <f t="shared" si="221"/>
        <v>#N/A</v>
      </c>
      <c r="CU451" s="57" t="e">
        <f>CU3</f>
        <v>#N/A</v>
      </c>
      <c r="CW451" s="57"/>
      <c r="CX451" s="57" t="e">
        <f t="shared" si="222"/>
        <v>#N/A</v>
      </c>
      <c r="CY451" s="57" t="e">
        <f>CY3</f>
        <v>#N/A</v>
      </c>
      <c r="DA451" s="57"/>
      <c r="DB451" s="57" t="e">
        <f t="shared" si="223"/>
        <v>#N/A</v>
      </c>
      <c r="DC451" s="57" t="e">
        <f>DC3</f>
        <v>#N/A</v>
      </c>
      <c r="DE451" s="57"/>
      <c r="DF451" s="57" t="e">
        <f t="shared" si="224"/>
        <v>#N/A</v>
      </c>
      <c r="DG451" s="57" t="e">
        <f>DG3</f>
        <v>#N/A</v>
      </c>
    </row>
    <row r="452" spans="89:111">
      <c r="CK452" s="55"/>
      <c r="CL452" s="55" t="e">
        <f t="shared" ref="CL452:CL515" si="225">CL451+($CK$6-$CK$4)/1000</f>
        <v>#N/A</v>
      </c>
      <c r="CM452" s="55" t="e">
        <f>CM3</f>
        <v>#N/A</v>
      </c>
      <c r="CO452" s="57"/>
      <c r="CP452" s="57" t="e">
        <f t="shared" ref="CP452:CP503" si="226">CP451+($CO$6-$CO$4)/500</f>
        <v>#N/A</v>
      </c>
      <c r="CQ452" s="57" t="e">
        <f>CQ3</f>
        <v>#N/A</v>
      </c>
      <c r="CS452" s="57"/>
      <c r="CT452" s="57" t="e">
        <f t="shared" ref="CT452:CT503" si="227">CT451+($CS$6-$CS$4)/500</f>
        <v>#N/A</v>
      </c>
      <c r="CU452" s="57" t="e">
        <f>CU3</f>
        <v>#N/A</v>
      </c>
      <c r="CW452" s="57"/>
      <c r="CX452" s="57" t="e">
        <f t="shared" ref="CX452:CX503" si="228">CX451+($CW$6-$CW$4)/500</f>
        <v>#N/A</v>
      </c>
      <c r="CY452" s="57" t="e">
        <f>CY3</f>
        <v>#N/A</v>
      </c>
      <c r="DA452" s="57"/>
      <c r="DB452" s="57" t="e">
        <f t="shared" ref="DB452:DB503" si="229">DB451+($DA$6-$DA$4)/500</f>
        <v>#N/A</v>
      </c>
      <c r="DC452" s="57" t="e">
        <f>DC3</f>
        <v>#N/A</v>
      </c>
      <c r="DE452" s="57"/>
      <c r="DF452" s="57" t="e">
        <f t="shared" ref="DF452:DF503" si="230">DF451+($DE$6-$DE$4)/500</f>
        <v>#N/A</v>
      </c>
      <c r="DG452" s="57" t="e">
        <f>DG3</f>
        <v>#N/A</v>
      </c>
    </row>
    <row r="453" spans="89:111">
      <c r="CK453" s="55"/>
      <c r="CL453" s="55" t="e">
        <f t="shared" si="225"/>
        <v>#N/A</v>
      </c>
      <c r="CM453" s="55" t="e">
        <f>CM3</f>
        <v>#N/A</v>
      </c>
      <c r="CO453" s="57"/>
      <c r="CP453" s="57" t="e">
        <f t="shared" si="226"/>
        <v>#N/A</v>
      </c>
      <c r="CQ453" s="57" t="e">
        <f>CQ3</f>
        <v>#N/A</v>
      </c>
      <c r="CS453" s="57"/>
      <c r="CT453" s="57" t="e">
        <f t="shared" si="227"/>
        <v>#N/A</v>
      </c>
      <c r="CU453" s="57" t="e">
        <f>CU3</f>
        <v>#N/A</v>
      </c>
      <c r="CW453" s="57"/>
      <c r="CX453" s="57" t="e">
        <f t="shared" si="228"/>
        <v>#N/A</v>
      </c>
      <c r="CY453" s="57" t="e">
        <f>CY3</f>
        <v>#N/A</v>
      </c>
      <c r="DA453" s="57"/>
      <c r="DB453" s="57" t="e">
        <f t="shared" si="229"/>
        <v>#N/A</v>
      </c>
      <c r="DC453" s="57" t="e">
        <f>DC3</f>
        <v>#N/A</v>
      </c>
      <c r="DE453" s="57"/>
      <c r="DF453" s="57" t="e">
        <f t="shared" si="230"/>
        <v>#N/A</v>
      </c>
      <c r="DG453" s="57" t="e">
        <f>DG3</f>
        <v>#N/A</v>
      </c>
    </row>
    <row r="454" spans="89:111">
      <c r="CK454" s="55"/>
      <c r="CL454" s="55" t="e">
        <f t="shared" si="225"/>
        <v>#N/A</v>
      </c>
      <c r="CM454" s="55" t="e">
        <f>CM3</f>
        <v>#N/A</v>
      </c>
      <c r="CO454" s="57"/>
      <c r="CP454" s="57" t="e">
        <f t="shared" si="226"/>
        <v>#N/A</v>
      </c>
      <c r="CQ454" s="57" t="e">
        <f>CQ3</f>
        <v>#N/A</v>
      </c>
      <c r="CS454" s="57"/>
      <c r="CT454" s="57" t="e">
        <f t="shared" si="227"/>
        <v>#N/A</v>
      </c>
      <c r="CU454" s="57" t="e">
        <f>CU3</f>
        <v>#N/A</v>
      </c>
      <c r="CW454" s="57"/>
      <c r="CX454" s="57" t="e">
        <f t="shared" si="228"/>
        <v>#N/A</v>
      </c>
      <c r="CY454" s="57" t="e">
        <f>CY3</f>
        <v>#N/A</v>
      </c>
      <c r="DA454" s="57"/>
      <c r="DB454" s="57" t="e">
        <f t="shared" si="229"/>
        <v>#N/A</v>
      </c>
      <c r="DC454" s="57" t="e">
        <f>DC3</f>
        <v>#N/A</v>
      </c>
      <c r="DE454" s="57"/>
      <c r="DF454" s="57" t="e">
        <f t="shared" si="230"/>
        <v>#N/A</v>
      </c>
      <c r="DG454" s="57" t="e">
        <f>DG3</f>
        <v>#N/A</v>
      </c>
    </row>
    <row r="455" spans="89:111">
      <c r="CK455" s="55"/>
      <c r="CL455" s="55" t="e">
        <f t="shared" si="225"/>
        <v>#N/A</v>
      </c>
      <c r="CM455" s="55" t="e">
        <f>CM3</f>
        <v>#N/A</v>
      </c>
      <c r="CO455" s="57"/>
      <c r="CP455" s="57" t="e">
        <f t="shared" si="226"/>
        <v>#N/A</v>
      </c>
      <c r="CQ455" s="57" t="e">
        <f>CQ3</f>
        <v>#N/A</v>
      </c>
      <c r="CS455" s="57"/>
      <c r="CT455" s="57" t="e">
        <f t="shared" si="227"/>
        <v>#N/A</v>
      </c>
      <c r="CU455" s="57" t="e">
        <f>CU3</f>
        <v>#N/A</v>
      </c>
      <c r="CW455" s="57"/>
      <c r="CX455" s="57" t="e">
        <f t="shared" si="228"/>
        <v>#N/A</v>
      </c>
      <c r="CY455" s="57" t="e">
        <f>CY3</f>
        <v>#N/A</v>
      </c>
      <c r="DA455" s="57"/>
      <c r="DB455" s="57" t="e">
        <f t="shared" si="229"/>
        <v>#N/A</v>
      </c>
      <c r="DC455" s="57" t="e">
        <f>DC3</f>
        <v>#N/A</v>
      </c>
      <c r="DE455" s="57"/>
      <c r="DF455" s="57" t="e">
        <f t="shared" si="230"/>
        <v>#N/A</v>
      </c>
      <c r="DG455" s="57" t="e">
        <f>DG3</f>
        <v>#N/A</v>
      </c>
    </row>
    <row r="456" spans="89:111">
      <c r="CK456" s="55"/>
      <c r="CL456" s="55" t="e">
        <f t="shared" si="225"/>
        <v>#N/A</v>
      </c>
      <c r="CM456" s="55" t="e">
        <f>CM3</f>
        <v>#N/A</v>
      </c>
      <c r="CO456" s="57"/>
      <c r="CP456" s="57" t="e">
        <f t="shared" si="226"/>
        <v>#N/A</v>
      </c>
      <c r="CQ456" s="57" t="e">
        <f>CQ3</f>
        <v>#N/A</v>
      </c>
      <c r="CS456" s="57"/>
      <c r="CT456" s="57" t="e">
        <f t="shared" si="227"/>
        <v>#N/A</v>
      </c>
      <c r="CU456" s="57" t="e">
        <f>CU3</f>
        <v>#N/A</v>
      </c>
      <c r="CW456" s="57"/>
      <c r="CX456" s="57" t="e">
        <f t="shared" si="228"/>
        <v>#N/A</v>
      </c>
      <c r="CY456" s="57" t="e">
        <f>CY3</f>
        <v>#N/A</v>
      </c>
      <c r="DA456" s="57"/>
      <c r="DB456" s="57" t="e">
        <f t="shared" si="229"/>
        <v>#N/A</v>
      </c>
      <c r="DC456" s="57" t="e">
        <f>DC3</f>
        <v>#N/A</v>
      </c>
      <c r="DE456" s="57"/>
      <c r="DF456" s="57" t="e">
        <f t="shared" si="230"/>
        <v>#N/A</v>
      </c>
      <c r="DG456" s="57" t="e">
        <f>DG3</f>
        <v>#N/A</v>
      </c>
    </row>
    <row r="457" spans="89:111">
      <c r="CK457" s="55"/>
      <c r="CL457" s="55" t="e">
        <f t="shared" si="225"/>
        <v>#N/A</v>
      </c>
      <c r="CM457" s="55" t="e">
        <f>CM3</f>
        <v>#N/A</v>
      </c>
      <c r="CO457" s="57"/>
      <c r="CP457" s="57" t="e">
        <f t="shared" si="226"/>
        <v>#N/A</v>
      </c>
      <c r="CQ457" s="57" t="e">
        <f>CQ3</f>
        <v>#N/A</v>
      </c>
      <c r="CS457" s="57"/>
      <c r="CT457" s="57" t="e">
        <f t="shared" si="227"/>
        <v>#N/A</v>
      </c>
      <c r="CU457" s="57" t="e">
        <f>CU3</f>
        <v>#N/A</v>
      </c>
      <c r="CW457" s="57"/>
      <c r="CX457" s="57" t="e">
        <f t="shared" si="228"/>
        <v>#N/A</v>
      </c>
      <c r="CY457" s="57" t="e">
        <f>CY3</f>
        <v>#N/A</v>
      </c>
      <c r="DA457" s="57"/>
      <c r="DB457" s="57" t="e">
        <f t="shared" si="229"/>
        <v>#N/A</v>
      </c>
      <c r="DC457" s="57" t="e">
        <f>DC3</f>
        <v>#N/A</v>
      </c>
      <c r="DE457" s="57"/>
      <c r="DF457" s="57" t="e">
        <f t="shared" si="230"/>
        <v>#N/A</v>
      </c>
      <c r="DG457" s="57" t="e">
        <f>DG3</f>
        <v>#N/A</v>
      </c>
    </row>
    <row r="458" spans="89:111">
      <c r="CK458" s="55"/>
      <c r="CL458" s="55" t="e">
        <f t="shared" si="225"/>
        <v>#N/A</v>
      </c>
      <c r="CM458" s="55" t="e">
        <f>CM3</f>
        <v>#N/A</v>
      </c>
      <c r="CO458" s="57"/>
      <c r="CP458" s="57" t="e">
        <f t="shared" si="226"/>
        <v>#N/A</v>
      </c>
      <c r="CQ458" s="57" t="e">
        <f>CQ3</f>
        <v>#N/A</v>
      </c>
      <c r="CS458" s="57"/>
      <c r="CT458" s="57" t="e">
        <f t="shared" si="227"/>
        <v>#N/A</v>
      </c>
      <c r="CU458" s="57" t="e">
        <f>CU3</f>
        <v>#N/A</v>
      </c>
      <c r="CW458" s="57"/>
      <c r="CX458" s="57" t="e">
        <f t="shared" si="228"/>
        <v>#N/A</v>
      </c>
      <c r="CY458" s="57" t="e">
        <f>CY3</f>
        <v>#N/A</v>
      </c>
      <c r="DA458" s="57"/>
      <c r="DB458" s="57" t="e">
        <f t="shared" si="229"/>
        <v>#N/A</v>
      </c>
      <c r="DC458" s="57" t="e">
        <f>DC3</f>
        <v>#N/A</v>
      </c>
      <c r="DE458" s="57"/>
      <c r="DF458" s="57" t="e">
        <f t="shared" si="230"/>
        <v>#N/A</v>
      </c>
      <c r="DG458" s="57" t="e">
        <f>DG3</f>
        <v>#N/A</v>
      </c>
    </row>
    <row r="459" spans="89:111">
      <c r="CK459" s="55"/>
      <c r="CL459" s="55" t="e">
        <f t="shared" si="225"/>
        <v>#N/A</v>
      </c>
      <c r="CM459" s="55" t="e">
        <f>CM3</f>
        <v>#N/A</v>
      </c>
      <c r="CO459" s="57"/>
      <c r="CP459" s="57" t="e">
        <f t="shared" si="226"/>
        <v>#N/A</v>
      </c>
      <c r="CQ459" s="57" t="e">
        <f>CQ3</f>
        <v>#N/A</v>
      </c>
      <c r="CS459" s="57"/>
      <c r="CT459" s="57" t="e">
        <f t="shared" si="227"/>
        <v>#N/A</v>
      </c>
      <c r="CU459" s="57" t="e">
        <f>CU3</f>
        <v>#N/A</v>
      </c>
      <c r="CW459" s="57"/>
      <c r="CX459" s="57" t="e">
        <f t="shared" si="228"/>
        <v>#N/A</v>
      </c>
      <c r="CY459" s="57" t="e">
        <f>CY3</f>
        <v>#N/A</v>
      </c>
      <c r="DA459" s="57"/>
      <c r="DB459" s="57" t="e">
        <f t="shared" si="229"/>
        <v>#N/A</v>
      </c>
      <c r="DC459" s="57" t="e">
        <f>DC3</f>
        <v>#N/A</v>
      </c>
      <c r="DE459" s="57"/>
      <c r="DF459" s="57" t="e">
        <f t="shared" si="230"/>
        <v>#N/A</v>
      </c>
      <c r="DG459" s="57" t="e">
        <f>DG3</f>
        <v>#N/A</v>
      </c>
    </row>
    <row r="460" spans="89:111">
      <c r="CK460" s="55"/>
      <c r="CL460" s="55" t="e">
        <f t="shared" si="225"/>
        <v>#N/A</v>
      </c>
      <c r="CM460" s="55" t="e">
        <f>CM3</f>
        <v>#N/A</v>
      </c>
      <c r="CO460" s="57"/>
      <c r="CP460" s="57" t="e">
        <f t="shared" si="226"/>
        <v>#N/A</v>
      </c>
      <c r="CQ460" s="57" t="e">
        <f>CQ3</f>
        <v>#N/A</v>
      </c>
      <c r="CS460" s="57"/>
      <c r="CT460" s="57" t="e">
        <f t="shared" si="227"/>
        <v>#N/A</v>
      </c>
      <c r="CU460" s="57" t="e">
        <f>CU3</f>
        <v>#N/A</v>
      </c>
      <c r="CW460" s="57"/>
      <c r="CX460" s="57" t="e">
        <f t="shared" si="228"/>
        <v>#N/A</v>
      </c>
      <c r="CY460" s="57" t="e">
        <f>CY3</f>
        <v>#N/A</v>
      </c>
      <c r="DA460" s="57"/>
      <c r="DB460" s="57" t="e">
        <f t="shared" si="229"/>
        <v>#N/A</v>
      </c>
      <c r="DC460" s="57" t="e">
        <f>DC3</f>
        <v>#N/A</v>
      </c>
      <c r="DE460" s="57"/>
      <c r="DF460" s="57" t="e">
        <f t="shared" si="230"/>
        <v>#N/A</v>
      </c>
      <c r="DG460" s="57" t="e">
        <f>DG3</f>
        <v>#N/A</v>
      </c>
    </row>
    <row r="461" spans="89:111">
      <c r="CK461" s="55"/>
      <c r="CL461" s="55" t="e">
        <f t="shared" si="225"/>
        <v>#N/A</v>
      </c>
      <c r="CM461" s="55" t="e">
        <f>CM3</f>
        <v>#N/A</v>
      </c>
      <c r="CO461" s="57"/>
      <c r="CP461" s="57" t="e">
        <f t="shared" si="226"/>
        <v>#N/A</v>
      </c>
      <c r="CQ461" s="57" t="e">
        <f>CQ3</f>
        <v>#N/A</v>
      </c>
      <c r="CS461" s="57"/>
      <c r="CT461" s="57" t="e">
        <f t="shared" si="227"/>
        <v>#N/A</v>
      </c>
      <c r="CU461" s="57" t="e">
        <f>CU3</f>
        <v>#N/A</v>
      </c>
      <c r="CW461" s="57"/>
      <c r="CX461" s="57" t="e">
        <f t="shared" si="228"/>
        <v>#N/A</v>
      </c>
      <c r="CY461" s="57" t="e">
        <f>CY3</f>
        <v>#N/A</v>
      </c>
      <c r="DA461" s="57"/>
      <c r="DB461" s="57" t="e">
        <f t="shared" si="229"/>
        <v>#N/A</v>
      </c>
      <c r="DC461" s="57" t="e">
        <f>DC3</f>
        <v>#N/A</v>
      </c>
      <c r="DE461" s="57"/>
      <c r="DF461" s="57" t="e">
        <f t="shared" si="230"/>
        <v>#N/A</v>
      </c>
      <c r="DG461" s="57" t="e">
        <f>DG3</f>
        <v>#N/A</v>
      </c>
    </row>
    <row r="462" spans="89:111">
      <c r="CK462" s="55"/>
      <c r="CL462" s="55" t="e">
        <f t="shared" si="225"/>
        <v>#N/A</v>
      </c>
      <c r="CM462" s="55" t="e">
        <f>CM3</f>
        <v>#N/A</v>
      </c>
      <c r="CO462" s="57"/>
      <c r="CP462" s="57" t="e">
        <f t="shared" si="226"/>
        <v>#N/A</v>
      </c>
      <c r="CQ462" s="57" t="e">
        <f>CQ3</f>
        <v>#N/A</v>
      </c>
      <c r="CS462" s="57"/>
      <c r="CT462" s="57" t="e">
        <f t="shared" si="227"/>
        <v>#N/A</v>
      </c>
      <c r="CU462" s="57" t="e">
        <f>CU3</f>
        <v>#N/A</v>
      </c>
      <c r="CW462" s="57"/>
      <c r="CX462" s="57" t="e">
        <f t="shared" si="228"/>
        <v>#N/A</v>
      </c>
      <c r="CY462" s="57" t="e">
        <f>CY3</f>
        <v>#N/A</v>
      </c>
      <c r="DA462" s="57"/>
      <c r="DB462" s="57" t="e">
        <f t="shared" si="229"/>
        <v>#N/A</v>
      </c>
      <c r="DC462" s="57" t="e">
        <f>DC3</f>
        <v>#N/A</v>
      </c>
      <c r="DE462" s="57"/>
      <c r="DF462" s="57" t="e">
        <f t="shared" si="230"/>
        <v>#N/A</v>
      </c>
      <c r="DG462" s="57" t="e">
        <f>DG3</f>
        <v>#N/A</v>
      </c>
    </row>
    <row r="463" spans="89:111">
      <c r="CK463" s="55"/>
      <c r="CL463" s="55" t="e">
        <f t="shared" si="225"/>
        <v>#N/A</v>
      </c>
      <c r="CM463" s="55" t="e">
        <f>CM3</f>
        <v>#N/A</v>
      </c>
      <c r="CO463" s="57"/>
      <c r="CP463" s="57" t="e">
        <f t="shared" si="226"/>
        <v>#N/A</v>
      </c>
      <c r="CQ463" s="57" t="e">
        <f>CQ3</f>
        <v>#N/A</v>
      </c>
      <c r="CS463" s="57"/>
      <c r="CT463" s="57" t="e">
        <f t="shared" si="227"/>
        <v>#N/A</v>
      </c>
      <c r="CU463" s="57" t="e">
        <f>CU3</f>
        <v>#N/A</v>
      </c>
      <c r="CW463" s="57"/>
      <c r="CX463" s="57" t="e">
        <f t="shared" si="228"/>
        <v>#N/A</v>
      </c>
      <c r="CY463" s="57" t="e">
        <f>CY3</f>
        <v>#N/A</v>
      </c>
      <c r="DA463" s="57"/>
      <c r="DB463" s="57" t="e">
        <f t="shared" si="229"/>
        <v>#N/A</v>
      </c>
      <c r="DC463" s="57" t="e">
        <f>DC3</f>
        <v>#N/A</v>
      </c>
      <c r="DE463" s="57"/>
      <c r="DF463" s="57" t="e">
        <f t="shared" si="230"/>
        <v>#N/A</v>
      </c>
      <c r="DG463" s="57" t="e">
        <f>DG3</f>
        <v>#N/A</v>
      </c>
    </row>
    <row r="464" spans="89:111">
      <c r="CK464" s="55"/>
      <c r="CL464" s="55" t="e">
        <f t="shared" si="225"/>
        <v>#N/A</v>
      </c>
      <c r="CM464" s="55" t="e">
        <f>CM3</f>
        <v>#N/A</v>
      </c>
      <c r="CO464" s="57"/>
      <c r="CP464" s="57" t="e">
        <f t="shared" si="226"/>
        <v>#N/A</v>
      </c>
      <c r="CQ464" s="57" t="e">
        <f>CQ3</f>
        <v>#N/A</v>
      </c>
      <c r="CS464" s="57"/>
      <c r="CT464" s="57" t="e">
        <f t="shared" si="227"/>
        <v>#N/A</v>
      </c>
      <c r="CU464" s="57" t="e">
        <f>CU3</f>
        <v>#N/A</v>
      </c>
      <c r="CW464" s="57"/>
      <c r="CX464" s="57" t="e">
        <f t="shared" si="228"/>
        <v>#N/A</v>
      </c>
      <c r="CY464" s="57" t="e">
        <f>CY3</f>
        <v>#N/A</v>
      </c>
      <c r="DA464" s="57"/>
      <c r="DB464" s="57" t="e">
        <f t="shared" si="229"/>
        <v>#N/A</v>
      </c>
      <c r="DC464" s="57" t="e">
        <f>DC3</f>
        <v>#N/A</v>
      </c>
      <c r="DE464" s="57"/>
      <c r="DF464" s="57" t="e">
        <f t="shared" si="230"/>
        <v>#N/A</v>
      </c>
      <c r="DG464" s="57" t="e">
        <f>DG3</f>
        <v>#N/A</v>
      </c>
    </row>
    <row r="465" spans="89:111">
      <c r="CK465" s="55"/>
      <c r="CL465" s="55" t="e">
        <f t="shared" si="225"/>
        <v>#N/A</v>
      </c>
      <c r="CM465" s="55" t="e">
        <f>CM3</f>
        <v>#N/A</v>
      </c>
      <c r="CO465" s="57"/>
      <c r="CP465" s="57" t="e">
        <f t="shared" si="226"/>
        <v>#N/A</v>
      </c>
      <c r="CQ465" s="57" t="e">
        <f>CQ3</f>
        <v>#N/A</v>
      </c>
      <c r="CS465" s="57"/>
      <c r="CT465" s="57" t="e">
        <f t="shared" si="227"/>
        <v>#N/A</v>
      </c>
      <c r="CU465" s="57" t="e">
        <f>CU3</f>
        <v>#N/A</v>
      </c>
      <c r="CW465" s="57"/>
      <c r="CX465" s="57" t="e">
        <f t="shared" si="228"/>
        <v>#N/A</v>
      </c>
      <c r="CY465" s="57" t="e">
        <f>CY3</f>
        <v>#N/A</v>
      </c>
      <c r="DA465" s="57"/>
      <c r="DB465" s="57" t="e">
        <f t="shared" si="229"/>
        <v>#N/A</v>
      </c>
      <c r="DC465" s="57" t="e">
        <f>DC3</f>
        <v>#N/A</v>
      </c>
      <c r="DE465" s="57"/>
      <c r="DF465" s="57" t="e">
        <f t="shared" si="230"/>
        <v>#N/A</v>
      </c>
      <c r="DG465" s="57" t="e">
        <f>DG3</f>
        <v>#N/A</v>
      </c>
    </row>
    <row r="466" spans="89:111">
      <c r="CK466" s="55"/>
      <c r="CL466" s="55" t="e">
        <f t="shared" si="225"/>
        <v>#N/A</v>
      </c>
      <c r="CM466" s="55" t="e">
        <f>CM3</f>
        <v>#N/A</v>
      </c>
      <c r="CO466" s="57"/>
      <c r="CP466" s="57" t="e">
        <f t="shared" si="226"/>
        <v>#N/A</v>
      </c>
      <c r="CQ466" s="57" t="e">
        <f>CQ3</f>
        <v>#N/A</v>
      </c>
      <c r="CS466" s="57"/>
      <c r="CT466" s="57" t="e">
        <f t="shared" si="227"/>
        <v>#N/A</v>
      </c>
      <c r="CU466" s="57" t="e">
        <f>CU3</f>
        <v>#N/A</v>
      </c>
      <c r="CW466" s="57"/>
      <c r="CX466" s="57" t="e">
        <f t="shared" si="228"/>
        <v>#N/A</v>
      </c>
      <c r="CY466" s="57" t="e">
        <f>CY3</f>
        <v>#N/A</v>
      </c>
      <c r="DA466" s="57"/>
      <c r="DB466" s="57" t="e">
        <f t="shared" si="229"/>
        <v>#N/A</v>
      </c>
      <c r="DC466" s="57" t="e">
        <f>DC3</f>
        <v>#N/A</v>
      </c>
      <c r="DE466" s="57"/>
      <c r="DF466" s="57" t="e">
        <f t="shared" si="230"/>
        <v>#N/A</v>
      </c>
      <c r="DG466" s="57" t="e">
        <f>DG3</f>
        <v>#N/A</v>
      </c>
    </row>
    <row r="467" spans="89:111">
      <c r="CK467" s="55"/>
      <c r="CL467" s="55" t="e">
        <f t="shared" si="225"/>
        <v>#N/A</v>
      </c>
      <c r="CM467" s="55" t="e">
        <f>CM3</f>
        <v>#N/A</v>
      </c>
      <c r="CO467" s="57"/>
      <c r="CP467" s="57" t="e">
        <f t="shared" si="226"/>
        <v>#N/A</v>
      </c>
      <c r="CQ467" s="57" t="e">
        <f>CQ3</f>
        <v>#N/A</v>
      </c>
      <c r="CS467" s="57"/>
      <c r="CT467" s="57" t="e">
        <f t="shared" si="227"/>
        <v>#N/A</v>
      </c>
      <c r="CU467" s="57" t="e">
        <f>CU3</f>
        <v>#N/A</v>
      </c>
      <c r="CW467" s="57"/>
      <c r="CX467" s="57" t="e">
        <f t="shared" si="228"/>
        <v>#N/A</v>
      </c>
      <c r="CY467" s="57" t="e">
        <f>CY3</f>
        <v>#N/A</v>
      </c>
      <c r="DA467" s="57"/>
      <c r="DB467" s="57" t="e">
        <f t="shared" si="229"/>
        <v>#N/A</v>
      </c>
      <c r="DC467" s="57" t="e">
        <f>DC3</f>
        <v>#N/A</v>
      </c>
      <c r="DE467" s="57"/>
      <c r="DF467" s="57" t="e">
        <f t="shared" si="230"/>
        <v>#N/A</v>
      </c>
      <c r="DG467" s="57" t="e">
        <f>DG3</f>
        <v>#N/A</v>
      </c>
    </row>
    <row r="468" spans="89:111">
      <c r="CK468" s="55"/>
      <c r="CL468" s="55" t="e">
        <f t="shared" si="225"/>
        <v>#N/A</v>
      </c>
      <c r="CM468" s="55" t="e">
        <f>CM3</f>
        <v>#N/A</v>
      </c>
      <c r="CO468" s="57"/>
      <c r="CP468" s="57" t="e">
        <f t="shared" si="226"/>
        <v>#N/A</v>
      </c>
      <c r="CQ468" s="57" t="e">
        <f>CQ3</f>
        <v>#N/A</v>
      </c>
      <c r="CS468" s="57"/>
      <c r="CT468" s="57" t="e">
        <f t="shared" si="227"/>
        <v>#N/A</v>
      </c>
      <c r="CU468" s="57" t="e">
        <f>CU3</f>
        <v>#N/A</v>
      </c>
      <c r="CW468" s="57"/>
      <c r="CX468" s="57" t="e">
        <f t="shared" si="228"/>
        <v>#N/A</v>
      </c>
      <c r="CY468" s="57" t="e">
        <f>CY3</f>
        <v>#N/A</v>
      </c>
      <c r="DA468" s="57"/>
      <c r="DB468" s="57" t="e">
        <f t="shared" si="229"/>
        <v>#N/A</v>
      </c>
      <c r="DC468" s="57" t="e">
        <f>DC3</f>
        <v>#N/A</v>
      </c>
      <c r="DE468" s="57"/>
      <c r="DF468" s="57" t="e">
        <f t="shared" si="230"/>
        <v>#N/A</v>
      </c>
      <c r="DG468" s="57" t="e">
        <f>DG3</f>
        <v>#N/A</v>
      </c>
    </row>
    <row r="469" spans="89:111">
      <c r="CK469" s="55"/>
      <c r="CL469" s="55" t="e">
        <f t="shared" si="225"/>
        <v>#N/A</v>
      </c>
      <c r="CM469" s="55" t="e">
        <f>CM3</f>
        <v>#N/A</v>
      </c>
      <c r="CO469" s="57"/>
      <c r="CP469" s="57" t="e">
        <f t="shared" si="226"/>
        <v>#N/A</v>
      </c>
      <c r="CQ469" s="57" t="e">
        <f>CQ3</f>
        <v>#N/A</v>
      </c>
      <c r="CS469" s="57"/>
      <c r="CT469" s="57" t="e">
        <f t="shared" si="227"/>
        <v>#N/A</v>
      </c>
      <c r="CU469" s="57" t="e">
        <f>CU3</f>
        <v>#N/A</v>
      </c>
      <c r="CW469" s="57"/>
      <c r="CX469" s="57" t="e">
        <f t="shared" si="228"/>
        <v>#N/A</v>
      </c>
      <c r="CY469" s="57" t="e">
        <f>CY3</f>
        <v>#N/A</v>
      </c>
      <c r="DA469" s="57"/>
      <c r="DB469" s="57" t="e">
        <f t="shared" si="229"/>
        <v>#N/A</v>
      </c>
      <c r="DC469" s="57" t="e">
        <f>DC3</f>
        <v>#N/A</v>
      </c>
      <c r="DE469" s="57"/>
      <c r="DF469" s="57" t="e">
        <f t="shared" si="230"/>
        <v>#N/A</v>
      </c>
      <c r="DG469" s="57" t="e">
        <f>DG3</f>
        <v>#N/A</v>
      </c>
    </row>
    <row r="470" spans="89:111">
      <c r="CK470" s="55"/>
      <c r="CL470" s="55" t="e">
        <f t="shared" si="225"/>
        <v>#N/A</v>
      </c>
      <c r="CM470" s="55" t="e">
        <f>CM3</f>
        <v>#N/A</v>
      </c>
      <c r="CO470" s="57"/>
      <c r="CP470" s="57" t="e">
        <f t="shared" si="226"/>
        <v>#N/A</v>
      </c>
      <c r="CQ470" s="57" t="e">
        <f>CQ3</f>
        <v>#N/A</v>
      </c>
      <c r="CS470" s="57"/>
      <c r="CT470" s="57" t="e">
        <f t="shared" si="227"/>
        <v>#N/A</v>
      </c>
      <c r="CU470" s="57" t="e">
        <f>CU3</f>
        <v>#N/A</v>
      </c>
      <c r="CW470" s="57"/>
      <c r="CX470" s="57" t="e">
        <f t="shared" si="228"/>
        <v>#N/A</v>
      </c>
      <c r="CY470" s="57" t="e">
        <f>CY3</f>
        <v>#N/A</v>
      </c>
      <c r="DA470" s="57"/>
      <c r="DB470" s="57" t="e">
        <f t="shared" si="229"/>
        <v>#N/A</v>
      </c>
      <c r="DC470" s="57" t="e">
        <f>DC3</f>
        <v>#N/A</v>
      </c>
      <c r="DE470" s="57"/>
      <c r="DF470" s="57" t="e">
        <f t="shared" si="230"/>
        <v>#N/A</v>
      </c>
      <c r="DG470" s="57" t="e">
        <f>DG3</f>
        <v>#N/A</v>
      </c>
    </row>
    <row r="471" spans="89:111">
      <c r="CK471" s="55"/>
      <c r="CL471" s="55" t="e">
        <f t="shared" si="225"/>
        <v>#N/A</v>
      </c>
      <c r="CM471" s="55" t="e">
        <f>CM3</f>
        <v>#N/A</v>
      </c>
      <c r="CO471" s="57"/>
      <c r="CP471" s="57" t="e">
        <f t="shared" si="226"/>
        <v>#N/A</v>
      </c>
      <c r="CQ471" s="57" t="e">
        <f>CQ3</f>
        <v>#N/A</v>
      </c>
      <c r="CS471" s="57"/>
      <c r="CT471" s="57" t="e">
        <f t="shared" si="227"/>
        <v>#N/A</v>
      </c>
      <c r="CU471" s="57" t="e">
        <f>CU3</f>
        <v>#N/A</v>
      </c>
      <c r="CW471" s="57"/>
      <c r="CX471" s="57" t="e">
        <f t="shared" si="228"/>
        <v>#N/A</v>
      </c>
      <c r="CY471" s="57" t="e">
        <f>CY3</f>
        <v>#N/A</v>
      </c>
      <c r="DA471" s="57"/>
      <c r="DB471" s="57" t="e">
        <f t="shared" si="229"/>
        <v>#N/A</v>
      </c>
      <c r="DC471" s="57" t="e">
        <f>DC3</f>
        <v>#N/A</v>
      </c>
      <c r="DE471" s="57"/>
      <c r="DF471" s="57" t="e">
        <f t="shared" si="230"/>
        <v>#N/A</v>
      </c>
      <c r="DG471" s="57" t="e">
        <f>DG3</f>
        <v>#N/A</v>
      </c>
    </row>
    <row r="472" spans="89:111">
      <c r="CK472" s="55"/>
      <c r="CL472" s="55" t="e">
        <f t="shared" si="225"/>
        <v>#N/A</v>
      </c>
      <c r="CM472" s="55" t="e">
        <f>CM3</f>
        <v>#N/A</v>
      </c>
      <c r="CO472" s="57"/>
      <c r="CP472" s="57" t="e">
        <f t="shared" si="226"/>
        <v>#N/A</v>
      </c>
      <c r="CQ472" s="57" t="e">
        <f>CQ3</f>
        <v>#N/A</v>
      </c>
      <c r="CS472" s="57"/>
      <c r="CT472" s="57" t="e">
        <f t="shared" si="227"/>
        <v>#N/A</v>
      </c>
      <c r="CU472" s="57" t="e">
        <f>CU3</f>
        <v>#N/A</v>
      </c>
      <c r="CW472" s="57"/>
      <c r="CX472" s="57" t="e">
        <f t="shared" si="228"/>
        <v>#N/A</v>
      </c>
      <c r="CY472" s="57" t="e">
        <f>CY3</f>
        <v>#N/A</v>
      </c>
      <c r="DA472" s="57"/>
      <c r="DB472" s="57" t="e">
        <f t="shared" si="229"/>
        <v>#N/A</v>
      </c>
      <c r="DC472" s="57" t="e">
        <f>DC3</f>
        <v>#N/A</v>
      </c>
      <c r="DE472" s="57"/>
      <c r="DF472" s="57" t="e">
        <f t="shared" si="230"/>
        <v>#N/A</v>
      </c>
      <c r="DG472" s="57" t="e">
        <f>DG3</f>
        <v>#N/A</v>
      </c>
    </row>
    <row r="473" spans="89:111">
      <c r="CK473" s="55"/>
      <c r="CL473" s="55" t="e">
        <f t="shared" si="225"/>
        <v>#N/A</v>
      </c>
      <c r="CM473" s="55" t="e">
        <f>CM3</f>
        <v>#N/A</v>
      </c>
      <c r="CO473" s="57"/>
      <c r="CP473" s="57" t="e">
        <f t="shared" si="226"/>
        <v>#N/A</v>
      </c>
      <c r="CQ473" s="57" t="e">
        <f>CQ3</f>
        <v>#N/A</v>
      </c>
      <c r="CS473" s="57"/>
      <c r="CT473" s="57" t="e">
        <f t="shared" si="227"/>
        <v>#N/A</v>
      </c>
      <c r="CU473" s="57" t="e">
        <f>CU3</f>
        <v>#N/A</v>
      </c>
      <c r="CW473" s="57"/>
      <c r="CX473" s="57" t="e">
        <f t="shared" si="228"/>
        <v>#N/A</v>
      </c>
      <c r="CY473" s="57" t="e">
        <f>CY3</f>
        <v>#N/A</v>
      </c>
      <c r="DA473" s="57"/>
      <c r="DB473" s="57" t="e">
        <f t="shared" si="229"/>
        <v>#N/A</v>
      </c>
      <c r="DC473" s="57" t="e">
        <f>DC3</f>
        <v>#N/A</v>
      </c>
      <c r="DE473" s="57"/>
      <c r="DF473" s="57" t="e">
        <f t="shared" si="230"/>
        <v>#N/A</v>
      </c>
      <c r="DG473" s="57" t="e">
        <f>DG3</f>
        <v>#N/A</v>
      </c>
    </row>
    <row r="474" spans="89:111">
      <c r="CK474" s="55"/>
      <c r="CL474" s="55" t="e">
        <f t="shared" si="225"/>
        <v>#N/A</v>
      </c>
      <c r="CM474" s="55" t="e">
        <f>CM3</f>
        <v>#N/A</v>
      </c>
      <c r="CO474" s="57"/>
      <c r="CP474" s="57" t="e">
        <f t="shared" si="226"/>
        <v>#N/A</v>
      </c>
      <c r="CQ474" s="57" t="e">
        <f>CQ3</f>
        <v>#N/A</v>
      </c>
      <c r="CS474" s="57"/>
      <c r="CT474" s="57" t="e">
        <f t="shared" si="227"/>
        <v>#N/A</v>
      </c>
      <c r="CU474" s="57" t="e">
        <f>CU3</f>
        <v>#N/A</v>
      </c>
      <c r="CW474" s="57"/>
      <c r="CX474" s="57" t="e">
        <f t="shared" si="228"/>
        <v>#N/A</v>
      </c>
      <c r="CY474" s="57" t="e">
        <f>CY3</f>
        <v>#N/A</v>
      </c>
      <c r="DA474" s="57"/>
      <c r="DB474" s="57" t="e">
        <f t="shared" si="229"/>
        <v>#N/A</v>
      </c>
      <c r="DC474" s="57" t="e">
        <f>DC3</f>
        <v>#N/A</v>
      </c>
      <c r="DE474" s="57"/>
      <c r="DF474" s="57" t="e">
        <f t="shared" si="230"/>
        <v>#N/A</v>
      </c>
      <c r="DG474" s="57" t="e">
        <f>DG3</f>
        <v>#N/A</v>
      </c>
    </row>
    <row r="475" spans="89:111">
      <c r="CK475" s="55"/>
      <c r="CL475" s="55" t="e">
        <f t="shared" si="225"/>
        <v>#N/A</v>
      </c>
      <c r="CM475" s="55" t="e">
        <f>CM3</f>
        <v>#N/A</v>
      </c>
      <c r="CO475" s="57"/>
      <c r="CP475" s="57" t="e">
        <f t="shared" si="226"/>
        <v>#N/A</v>
      </c>
      <c r="CQ475" s="57" t="e">
        <f>CQ3</f>
        <v>#N/A</v>
      </c>
      <c r="CS475" s="57"/>
      <c r="CT475" s="57" t="e">
        <f t="shared" si="227"/>
        <v>#N/A</v>
      </c>
      <c r="CU475" s="57" t="e">
        <f>CU3</f>
        <v>#N/A</v>
      </c>
      <c r="CW475" s="57"/>
      <c r="CX475" s="57" t="e">
        <f t="shared" si="228"/>
        <v>#N/A</v>
      </c>
      <c r="CY475" s="57" t="e">
        <f>CY3</f>
        <v>#N/A</v>
      </c>
      <c r="DA475" s="57"/>
      <c r="DB475" s="57" t="e">
        <f t="shared" si="229"/>
        <v>#N/A</v>
      </c>
      <c r="DC475" s="57" t="e">
        <f>DC3</f>
        <v>#N/A</v>
      </c>
      <c r="DE475" s="57"/>
      <c r="DF475" s="57" t="e">
        <f t="shared" si="230"/>
        <v>#N/A</v>
      </c>
      <c r="DG475" s="57" t="e">
        <f>DG3</f>
        <v>#N/A</v>
      </c>
    </row>
    <row r="476" spans="89:111">
      <c r="CK476" s="55"/>
      <c r="CL476" s="55" t="e">
        <f t="shared" si="225"/>
        <v>#N/A</v>
      </c>
      <c r="CM476" s="55" t="e">
        <f>CM3</f>
        <v>#N/A</v>
      </c>
      <c r="CO476" s="57"/>
      <c r="CP476" s="57" t="e">
        <f t="shared" si="226"/>
        <v>#N/A</v>
      </c>
      <c r="CQ476" s="57" t="e">
        <f>CQ3</f>
        <v>#N/A</v>
      </c>
      <c r="CS476" s="57"/>
      <c r="CT476" s="57" t="e">
        <f t="shared" si="227"/>
        <v>#N/A</v>
      </c>
      <c r="CU476" s="57" t="e">
        <f>CU3</f>
        <v>#N/A</v>
      </c>
      <c r="CW476" s="57"/>
      <c r="CX476" s="57" t="e">
        <f t="shared" si="228"/>
        <v>#N/A</v>
      </c>
      <c r="CY476" s="57" t="e">
        <f>CY3</f>
        <v>#N/A</v>
      </c>
      <c r="DA476" s="57"/>
      <c r="DB476" s="57" t="e">
        <f t="shared" si="229"/>
        <v>#N/A</v>
      </c>
      <c r="DC476" s="57" t="e">
        <f>DC3</f>
        <v>#N/A</v>
      </c>
      <c r="DE476" s="57"/>
      <c r="DF476" s="57" t="e">
        <f t="shared" si="230"/>
        <v>#N/A</v>
      </c>
      <c r="DG476" s="57" t="e">
        <f>DG3</f>
        <v>#N/A</v>
      </c>
    </row>
    <row r="477" spans="89:111">
      <c r="CK477" s="55"/>
      <c r="CL477" s="55" t="e">
        <f t="shared" si="225"/>
        <v>#N/A</v>
      </c>
      <c r="CM477" s="55" t="e">
        <f>CM3</f>
        <v>#N/A</v>
      </c>
      <c r="CO477" s="57"/>
      <c r="CP477" s="57" t="e">
        <f t="shared" si="226"/>
        <v>#N/A</v>
      </c>
      <c r="CQ477" s="57" t="e">
        <f>CQ3</f>
        <v>#N/A</v>
      </c>
      <c r="CS477" s="57"/>
      <c r="CT477" s="57" t="e">
        <f t="shared" si="227"/>
        <v>#N/A</v>
      </c>
      <c r="CU477" s="57" t="e">
        <f>CU3</f>
        <v>#N/A</v>
      </c>
      <c r="CW477" s="57"/>
      <c r="CX477" s="57" t="e">
        <f t="shared" si="228"/>
        <v>#N/A</v>
      </c>
      <c r="CY477" s="57" t="e">
        <f>CY3</f>
        <v>#N/A</v>
      </c>
      <c r="DA477" s="57"/>
      <c r="DB477" s="57" t="e">
        <f t="shared" si="229"/>
        <v>#N/A</v>
      </c>
      <c r="DC477" s="57" t="e">
        <f>DC3</f>
        <v>#N/A</v>
      </c>
      <c r="DE477" s="57"/>
      <c r="DF477" s="57" t="e">
        <f t="shared" si="230"/>
        <v>#N/A</v>
      </c>
      <c r="DG477" s="57" t="e">
        <f>DG3</f>
        <v>#N/A</v>
      </c>
    </row>
    <row r="478" spans="89:111">
      <c r="CK478" s="55"/>
      <c r="CL478" s="55" t="e">
        <f t="shared" si="225"/>
        <v>#N/A</v>
      </c>
      <c r="CM478" s="55" t="e">
        <f>CM3</f>
        <v>#N/A</v>
      </c>
      <c r="CO478" s="57"/>
      <c r="CP478" s="57" t="e">
        <f t="shared" si="226"/>
        <v>#N/A</v>
      </c>
      <c r="CQ478" s="57" t="e">
        <f>CQ3</f>
        <v>#N/A</v>
      </c>
      <c r="CS478" s="57"/>
      <c r="CT478" s="57" t="e">
        <f t="shared" si="227"/>
        <v>#N/A</v>
      </c>
      <c r="CU478" s="57" t="e">
        <f>CU3</f>
        <v>#N/A</v>
      </c>
      <c r="CW478" s="57"/>
      <c r="CX478" s="57" t="e">
        <f t="shared" si="228"/>
        <v>#N/A</v>
      </c>
      <c r="CY478" s="57" t="e">
        <f>CY3</f>
        <v>#N/A</v>
      </c>
      <c r="DA478" s="57"/>
      <c r="DB478" s="57" t="e">
        <f t="shared" si="229"/>
        <v>#N/A</v>
      </c>
      <c r="DC478" s="57" t="e">
        <f>DC3</f>
        <v>#N/A</v>
      </c>
      <c r="DE478" s="57"/>
      <c r="DF478" s="57" t="e">
        <f t="shared" si="230"/>
        <v>#N/A</v>
      </c>
      <c r="DG478" s="57" t="e">
        <f>DG3</f>
        <v>#N/A</v>
      </c>
    </row>
    <row r="479" spans="89:111">
      <c r="CK479" s="55"/>
      <c r="CL479" s="55" t="e">
        <f t="shared" si="225"/>
        <v>#N/A</v>
      </c>
      <c r="CM479" s="55" t="e">
        <f>CM3</f>
        <v>#N/A</v>
      </c>
      <c r="CO479" s="57"/>
      <c r="CP479" s="57" t="e">
        <f t="shared" si="226"/>
        <v>#N/A</v>
      </c>
      <c r="CQ479" s="57" t="e">
        <f>CQ3</f>
        <v>#N/A</v>
      </c>
      <c r="CS479" s="57"/>
      <c r="CT479" s="57" t="e">
        <f t="shared" si="227"/>
        <v>#N/A</v>
      </c>
      <c r="CU479" s="57" t="e">
        <f>CU3</f>
        <v>#N/A</v>
      </c>
      <c r="CW479" s="57"/>
      <c r="CX479" s="57" t="e">
        <f t="shared" si="228"/>
        <v>#N/A</v>
      </c>
      <c r="CY479" s="57" t="e">
        <f>CY3</f>
        <v>#N/A</v>
      </c>
      <c r="DA479" s="57"/>
      <c r="DB479" s="57" t="e">
        <f t="shared" si="229"/>
        <v>#N/A</v>
      </c>
      <c r="DC479" s="57" t="e">
        <f>DC3</f>
        <v>#N/A</v>
      </c>
      <c r="DE479" s="57"/>
      <c r="DF479" s="57" t="e">
        <f t="shared" si="230"/>
        <v>#N/A</v>
      </c>
      <c r="DG479" s="57" t="e">
        <f>DG3</f>
        <v>#N/A</v>
      </c>
    </row>
    <row r="480" spans="89:111">
      <c r="CK480" s="55"/>
      <c r="CL480" s="55" t="e">
        <f t="shared" si="225"/>
        <v>#N/A</v>
      </c>
      <c r="CM480" s="55" t="e">
        <f>CM3</f>
        <v>#N/A</v>
      </c>
      <c r="CO480" s="57"/>
      <c r="CP480" s="57" t="e">
        <f t="shared" si="226"/>
        <v>#N/A</v>
      </c>
      <c r="CQ480" s="57" t="e">
        <f>CQ3</f>
        <v>#N/A</v>
      </c>
      <c r="CS480" s="57"/>
      <c r="CT480" s="57" t="e">
        <f t="shared" si="227"/>
        <v>#N/A</v>
      </c>
      <c r="CU480" s="57" t="e">
        <f>CU3</f>
        <v>#N/A</v>
      </c>
      <c r="CW480" s="57"/>
      <c r="CX480" s="57" t="e">
        <f t="shared" si="228"/>
        <v>#N/A</v>
      </c>
      <c r="CY480" s="57" t="e">
        <f>CY3</f>
        <v>#N/A</v>
      </c>
      <c r="DA480" s="57"/>
      <c r="DB480" s="57" t="e">
        <f t="shared" si="229"/>
        <v>#N/A</v>
      </c>
      <c r="DC480" s="57" t="e">
        <f>DC3</f>
        <v>#N/A</v>
      </c>
      <c r="DE480" s="57"/>
      <c r="DF480" s="57" t="e">
        <f t="shared" si="230"/>
        <v>#N/A</v>
      </c>
      <c r="DG480" s="57" t="e">
        <f>DG3</f>
        <v>#N/A</v>
      </c>
    </row>
    <row r="481" spans="89:111">
      <c r="CK481" s="55"/>
      <c r="CL481" s="55" t="e">
        <f t="shared" si="225"/>
        <v>#N/A</v>
      </c>
      <c r="CM481" s="55" t="e">
        <f>CM3</f>
        <v>#N/A</v>
      </c>
      <c r="CO481" s="57"/>
      <c r="CP481" s="57" t="e">
        <f t="shared" si="226"/>
        <v>#N/A</v>
      </c>
      <c r="CQ481" s="57" t="e">
        <f>CQ3</f>
        <v>#N/A</v>
      </c>
      <c r="CS481" s="57"/>
      <c r="CT481" s="57" t="e">
        <f t="shared" si="227"/>
        <v>#N/A</v>
      </c>
      <c r="CU481" s="57" t="e">
        <f>CU3</f>
        <v>#N/A</v>
      </c>
      <c r="CW481" s="57"/>
      <c r="CX481" s="57" t="e">
        <f t="shared" si="228"/>
        <v>#N/A</v>
      </c>
      <c r="CY481" s="57" t="e">
        <f>CY3</f>
        <v>#N/A</v>
      </c>
      <c r="DA481" s="57"/>
      <c r="DB481" s="57" t="e">
        <f t="shared" si="229"/>
        <v>#N/A</v>
      </c>
      <c r="DC481" s="57" t="e">
        <f>DC3</f>
        <v>#N/A</v>
      </c>
      <c r="DE481" s="57"/>
      <c r="DF481" s="57" t="e">
        <f t="shared" si="230"/>
        <v>#N/A</v>
      </c>
      <c r="DG481" s="57" t="e">
        <f>DG3</f>
        <v>#N/A</v>
      </c>
    </row>
    <row r="482" spans="89:111">
      <c r="CK482" s="55"/>
      <c r="CL482" s="55" t="e">
        <f t="shared" si="225"/>
        <v>#N/A</v>
      </c>
      <c r="CM482" s="55" t="e">
        <f>CM3</f>
        <v>#N/A</v>
      </c>
      <c r="CO482" s="57"/>
      <c r="CP482" s="57" t="e">
        <f t="shared" si="226"/>
        <v>#N/A</v>
      </c>
      <c r="CQ482" s="57" t="e">
        <f>CQ3</f>
        <v>#N/A</v>
      </c>
      <c r="CS482" s="57"/>
      <c r="CT482" s="57" t="e">
        <f t="shared" si="227"/>
        <v>#N/A</v>
      </c>
      <c r="CU482" s="57" t="e">
        <f>CU3</f>
        <v>#N/A</v>
      </c>
      <c r="CW482" s="57"/>
      <c r="CX482" s="57" t="e">
        <f t="shared" si="228"/>
        <v>#N/A</v>
      </c>
      <c r="CY482" s="57" t="e">
        <f>CY3</f>
        <v>#N/A</v>
      </c>
      <c r="DA482" s="57"/>
      <c r="DB482" s="57" t="e">
        <f t="shared" si="229"/>
        <v>#N/A</v>
      </c>
      <c r="DC482" s="57" t="e">
        <f>DC3</f>
        <v>#N/A</v>
      </c>
      <c r="DE482" s="57"/>
      <c r="DF482" s="57" t="e">
        <f t="shared" si="230"/>
        <v>#N/A</v>
      </c>
      <c r="DG482" s="57" t="e">
        <f>DG3</f>
        <v>#N/A</v>
      </c>
    </row>
    <row r="483" spans="89:111">
      <c r="CK483" s="55"/>
      <c r="CL483" s="55" t="e">
        <f t="shared" si="225"/>
        <v>#N/A</v>
      </c>
      <c r="CM483" s="55" t="e">
        <f>CM3</f>
        <v>#N/A</v>
      </c>
      <c r="CO483" s="57"/>
      <c r="CP483" s="57" t="e">
        <f t="shared" si="226"/>
        <v>#N/A</v>
      </c>
      <c r="CQ483" s="57" t="e">
        <f>CQ3</f>
        <v>#N/A</v>
      </c>
      <c r="CS483" s="57"/>
      <c r="CT483" s="57" t="e">
        <f t="shared" si="227"/>
        <v>#N/A</v>
      </c>
      <c r="CU483" s="57" t="e">
        <f>CU3</f>
        <v>#N/A</v>
      </c>
      <c r="CW483" s="57"/>
      <c r="CX483" s="57" t="e">
        <f t="shared" si="228"/>
        <v>#N/A</v>
      </c>
      <c r="CY483" s="57" t="e">
        <f>CY3</f>
        <v>#N/A</v>
      </c>
      <c r="DA483" s="57"/>
      <c r="DB483" s="57" t="e">
        <f t="shared" si="229"/>
        <v>#N/A</v>
      </c>
      <c r="DC483" s="57" t="e">
        <f>DC3</f>
        <v>#N/A</v>
      </c>
      <c r="DE483" s="57"/>
      <c r="DF483" s="57" t="e">
        <f t="shared" si="230"/>
        <v>#N/A</v>
      </c>
      <c r="DG483" s="57" t="e">
        <f>DG3</f>
        <v>#N/A</v>
      </c>
    </row>
    <row r="484" spans="89:111">
      <c r="CK484" s="55"/>
      <c r="CL484" s="55" t="e">
        <f t="shared" si="225"/>
        <v>#N/A</v>
      </c>
      <c r="CM484" s="55" t="e">
        <f>CM3</f>
        <v>#N/A</v>
      </c>
      <c r="CO484" s="57"/>
      <c r="CP484" s="57" t="e">
        <f t="shared" si="226"/>
        <v>#N/A</v>
      </c>
      <c r="CQ484" s="57" t="e">
        <f>CQ3</f>
        <v>#N/A</v>
      </c>
      <c r="CS484" s="57"/>
      <c r="CT484" s="57" t="e">
        <f t="shared" si="227"/>
        <v>#N/A</v>
      </c>
      <c r="CU484" s="57" t="e">
        <f>CU3</f>
        <v>#N/A</v>
      </c>
      <c r="CW484" s="57"/>
      <c r="CX484" s="57" t="e">
        <f t="shared" si="228"/>
        <v>#N/A</v>
      </c>
      <c r="CY484" s="57" t="e">
        <f>CY3</f>
        <v>#N/A</v>
      </c>
      <c r="DA484" s="57"/>
      <c r="DB484" s="57" t="e">
        <f t="shared" si="229"/>
        <v>#N/A</v>
      </c>
      <c r="DC484" s="57" t="e">
        <f>DC3</f>
        <v>#N/A</v>
      </c>
      <c r="DE484" s="57"/>
      <c r="DF484" s="57" t="e">
        <f t="shared" si="230"/>
        <v>#N/A</v>
      </c>
      <c r="DG484" s="57" t="e">
        <f>DG3</f>
        <v>#N/A</v>
      </c>
    </row>
    <row r="485" spans="89:111">
      <c r="CK485" s="55"/>
      <c r="CL485" s="55" t="e">
        <f t="shared" si="225"/>
        <v>#N/A</v>
      </c>
      <c r="CM485" s="55" t="e">
        <f>CM3</f>
        <v>#N/A</v>
      </c>
      <c r="CO485" s="57"/>
      <c r="CP485" s="57" t="e">
        <f t="shared" si="226"/>
        <v>#N/A</v>
      </c>
      <c r="CQ485" s="57" t="e">
        <f>CQ3</f>
        <v>#N/A</v>
      </c>
      <c r="CS485" s="57"/>
      <c r="CT485" s="57" t="e">
        <f t="shared" si="227"/>
        <v>#N/A</v>
      </c>
      <c r="CU485" s="57" t="e">
        <f>CU3</f>
        <v>#N/A</v>
      </c>
      <c r="CW485" s="57"/>
      <c r="CX485" s="57" t="e">
        <f t="shared" si="228"/>
        <v>#N/A</v>
      </c>
      <c r="CY485" s="57" t="e">
        <f>CY3</f>
        <v>#N/A</v>
      </c>
      <c r="DA485" s="57"/>
      <c r="DB485" s="57" t="e">
        <f t="shared" si="229"/>
        <v>#N/A</v>
      </c>
      <c r="DC485" s="57" t="e">
        <f>DC3</f>
        <v>#N/A</v>
      </c>
      <c r="DE485" s="57"/>
      <c r="DF485" s="57" t="e">
        <f t="shared" si="230"/>
        <v>#N/A</v>
      </c>
      <c r="DG485" s="57" t="e">
        <f>DG3</f>
        <v>#N/A</v>
      </c>
    </row>
    <row r="486" spans="89:111">
      <c r="CK486" s="55"/>
      <c r="CL486" s="55" t="e">
        <f t="shared" si="225"/>
        <v>#N/A</v>
      </c>
      <c r="CM486" s="55" t="e">
        <f>CM3</f>
        <v>#N/A</v>
      </c>
      <c r="CO486" s="57"/>
      <c r="CP486" s="57" t="e">
        <f t="shared" si="226"/>
        <v>#N/A</v>
      </c>
      <c r="CQ486" s="57" t="e">
        <f>CQ3</f>
        <v>#N/A</v>
      </c>
      <c r="CS486" s="57"/>
      <c r="CT486" s="57" t="e">
        <f t="shared" si="227"/>
        <v>#N/A</v>
      </c>
      <c r="CU486" s="57" t="e">
        <f>CU3</f>
        <v>#N/A</v>
      </c>
      <c r="CW486" s="57"/>
      <c r="CX486" s="57" t="e">
        <f t="shared" si="228"/>
        <v>#N/A</v>
      </c>
      <c r="CY486" s="57" t="e">
        <f>CY3</f>
        <v>#N/A</v>
      </c>
      <c r="DA486" s="57"/>
      <c r="DB486" s="57" t="e">
        <f t="shared" si="229"/>
        <v>#N/A</v>
      </c>
      <c r="DC486" s="57" t="e">
        <f>DC3</f>
        <v>#N/A</v>
      </c>
      <c r="DE486" s="57"/>
      <c r="DF486" s="57" t="e">
        <f t="shared" si="230"/>
        <v>#N/A</v>
      </c>
      <c r="DG486" s="57" t="e">
        <f>DG3</f>
        <v>#N/A</v>
      </c>
    </row>
    <row r="487" spans="89:111">
      <c r="CK487" s="55"/>
      <c r="CL487" s="55" t="e">
        <f t="shared" si="225"/>
        <v>#N/A</v>
      </c>
      <c r="CM487" s="55" t="e">
        <f>CM3</f>
        <v>#N/A</v>
      </c>
      <c r="CO487" s="57"/>
      <c r="CP487" s="57" t="e">
        <f t="shared" si="226"/>
        <v>#N/A</v>
      </c>
      <c r="CQ487" s="57" t="e">
        <f>CQ3</f>
        <v>#N/A</v>
      </c>
      <c r="CS487" s="57"/>
      <c r="CT487" s="57" t="e">
        <f t="shared" si="227"/>
        <v>#N/A</v>
      </c>
      <c r="CU487" s="57" t="e">
        <f>CU3</f>
        <v>#N/A</v>
      </c>
      <c r="CW487" s="57"/>
      <c r="CX487" s="57" t="e">
        <f t="shared" si="228"/>
        <v>#N/A</v>
      </c>
      <c r="CY487" s="57" t="e">
        <f>CY3</f>
        <v>#N/A</v>
      </c>
      <c r="DA487" s="57"/>
      <c r="DB487" s="57" t="e">
        <f t="shared" si="229"/>
        <v>#N/A</v>
      </c>
      <c r="DC487" s="57" t="e">
        <f>DC3</f>
        <v>#N/A</v>
      </c>
      <c r="DE487" s="57"/>
      <c r="DF487" s="57" t="e">
        <f t="shared" si="230"/>
        <v>#N/A</v>
      </c>
      <c r="DG487" s="57" t="e">
        <f>DG3</f>
        <v>#N/A</v>
      </c>
    </row>
    <row r="488" spans="89:111">
      <c r="CK488" s="55"/>
      <c r="CL488" s="55" t="e">
        <f t="shared" si="225"/>
        <v>#N/A</v>
      </c>
      <c r="CM488" s="55" t="e">
        <f>CM3</f>
        <v>#N/A</v>
      </c>
      <c r="CO488" s="57"/>
      <c r="CP488" s="57" t="e">
        <f t="shared" si="226"/>
        <v>#N/A</v>
      </c>
      <c r="CQ488" s="57" t="e">
        <f>CQ3</f>
        <v>#N/A</v>
      </c>
      <c r="CS488" s="57"/>
      <c r="CT488" s="57" t="e">
        <f t="shared" si="227"/>
        <v>#N/A</v>
      </c>
      <c r="CU488" s="57" t="e">
        <f>CU3</f>
        <v>#N/A</v>
      </c>
      <c r="CW488" s="57"/>
      <c r="CX488" s="57" t="e">
        <f t="shared" si="228"/>
        <v>#N/A</v>
      </c>
      <c r="CY488" s="57" t="e">
        <f>CY3</f>
        <v>#N/A</v>
      </c>
      <c r="DA488" s="57"/>
      <c r="DB488" s="57" t="e">
        <f t="shared" si="229"/>
        <v>#N/A</v>
      </c>
      <c r="DC488" s="57" t="e">
        <f>DC3</f>
        <v>#N/A</v>
      </c>
      <c r="DE488" s="57"/>
      <c r="DF488" s="57" t="e">
        <f t="shared" si="230"/>
        <v>#N/A</v>
      </c>
      <c r="DG488" s="57" t="e">
        <f>DG3</f>
        <v>#N/A</v>
      </c>
    </row>
    <row r="489" spans="89:111">
      <c r="CK489" s="55"/>
      <c r="CL489" s="55" t="e">
        <f t="shared" si="225"/>
        <v>#N/A</v>
      </c>
      <c r="CM489" s="55" t="e">
        <f>CM3</f>
        <v>#N/A</v>
      </c>
      <c r="CO489" s="57"/>
      <c r="CP489" s="57" t="e">
        <f t="shared" si="226"/>
        <v>#N/A</v>
      </c>
      <c r="CQ489" s="57" t="e">
        <f>CQ3</f>
        <v>#N/A</v>
      </c>
      <c r="CS489" s="57"/>
      <c r="CT489" s="57" t="e">
        <f t="shared" si="227"/>
        <v>#N/A</v>
      </c>
      <c r="CU489" s="57" t="e">
        <f>CU3</f>
        <v>#N/A</v>
      </c>
      <c r="CW489" s="57"/>
      <c r="CX489" s="57" t="e">
        <f t="shared" si="228"/>
        <v>#N/A</v>
      </c>
      <c r="CY489" s="57" t="e">
        <f>CY3</f>
        <v>#N/A</v>
      </c>
      <c r="DA489" s="57"/>
      <c r="DB489" s="57" t="e">
        <f t="shared" si="229"/>
        <v>#N/A</v>
      </c>
      <c r="DC489" s="57" t="e">
        <f>DC3</f>
        <v>#N/A</v>
      </c>
      <c r="DE489" s="57"/>
      <c r="DF489" s="57" t="e">
        <f t="shared" si="230"/>
        <v>#N/A</v>
      </c>
      <c r="DG489" s="57" t="e">
        <f>DG3</f>
        <v>#N/A</v>
      </c>
    </row>
    <row r="490" spans="89:111">
      <c r="CK490" s="55"/>
      <c r="CL490" s="55" t="e">
        <f t="shared" si="225"/>
        <v>#N/A</v>
      </c>
      <c r="CM490" s="55" t="e">
        <f>CM3</f>
        <v>#N/A</v>
      </c>
      <c r="CO490" s="57"/>
      <c r="CP490" s="57" t="e">
        <f t="shared" si="226"/>
        <v>#N/A</v>
      </c>
      <c r="CQ490" s="57" t="e">
        <f>CQ3</f>
        <v>#N/A</v>
      </c>
      <c r="CS490" s="57"/>
      <c r="CT490" s="57" t="e">
        <f t="shared" si="227"/>
        <v>#N/A</v>
      </c>
      <c r="CU490" s="57" t="e">
        <f>CU3</f>
        <v>#N/A</v>
      </c>
      <c r="CW490" s="57"/>
      <c r="CX490" s="57" t="e">
        <f t="shared" si="228"/>
        <v>#N/A</v>
      </c>
      <c r="CY490" s="57" t="e">
        <f>CY3</f>
        <v>#N/A</v>
      </c>
      <c r="DA490" s="57"/>
      <c r="DB490" s="57" t="e">
        <f t="shared" si="229"/>
        <v>#N/A</v>
      </c>
      <c r="DC490" s="57" t="e">
        <f>DC3</f>
        <v>#N/A</v>
      </c>
      <c r="DE490" s="57"/>
      <c r="DF490" s="57" t="e">
        <f t="shared" si="230"/>
        <v>#N/A</v>
      </c>
      <c r="DG490" s="57" t="e">
        <f>DG3</f>
        <v>#N/A</v>
      </c>
    </row>
    <row r="491" spans="89:111">
      <c r="CK491" s="55"/>
      <c r="CL491" s="55" t="e">
        <f t="shared" si="225"/>
        <v>#N/A</v>
      </c>
      <c r="CM491" s="55" t="e">
        <f>CM3</f>
        <v>#N/A</v>
      </c>
      <c r="CO491" s="57"/>
      <c r="CP491" s="57" t="e">
        <f t="shared" si="226"/>
        <v>#N/A</v>
      </c>
      <c r="CQ491" s="57" t="e">
        <f>CQ3</f>
        <v>#N/A</v>
      </c>
      <c r="CS491" s="57"/>
      <c r="CT491" s="57" t="e">
        <f t="shared" si="227"/>
        <v>#N/A</v>
      </c>
      <c r="CU491" s="57" t="e">
        <f>CU3</f>
        <v>#N/A</v>
      </c>
      <c r="CW491" s="57"/>
      <c r="CX491" s="57" t="e">
        <f t="shared" si="228"/>
        <v>#N/A</v>
      </c>
      <c r="CY491" s="57" t="e">
        <f>CY3</f>
        <v>#N/A</v>
      </c>
      <c r="DA491" s="57"/>
      <c r="DB491" s="57" t="e">
        <f t="shared" si="229"/>
        <v>#N/A</v>
      </c>
      <c r="DC491" s="57" t="e">
        <f>DC3</f>
        <v>#N/A</v>
      </c>
      <c r="DE491" s="57"/>
      <c r="DF491" s="57" t="e">
        <f t="shared" si="230"/>
        <v>#N/A</v>
      </c>
      <c r="DG491" s="57" t="e">
        <f>DG3</f>
        <v>#N/A</v>
      </c>
    </row>
    <row r="492" spans="89:111">
      <c r="CK492" s="55"/>
      <c r="CL492" s="55" t="e">
        <f t="shared" si="225"/>
        <v>#N/A</v>
      </c>
      <c r="CM492" s="55" t="e">
        <f>CM3</f>
        <v>#N/A</v>
      </c>
      <c r="CO492" s="57"/>
      <c r="CP492" s="57" t="e">
        <f t="shared" si="226"/>
        <v>#N/A</v>
      </c>
      <c r="CQ492" s="57" t="e">
        <f>CQ3</f>
        <v>#N/A</v>
      </c>
      <c r="CS492" s="57"/>
      <c r="CT492" s="57" t="e">
        <f t="shared" si="227"/>
        <v>#N/A</v>
      </c>
      <c r="CU492" s="57" t="e">
        <f>CU3</f>
        <v>#N/A</v>
      </c>
      <c r="CW492" s="57"/>
      <c r="CX492" s="57" t="e">
        <f t="shared" si="228"/>
        <v>#N/A</v>
      </c>
      <c r="CY492" s="57" t="e">
        <f>CY3</f>
        <v>#N/A</v>
      </c>
      <c r="DA492" s="57"/>
      <c r="DB492" s="57" t="e">
        <f t="shared" si="229"/>
        <v>#N/A</v>
      </c>
      <c r="DC492" s="57" t="e">
        <f>DC3</f>
        <v>#N/A</v>
      </c>
      <c r="DE492" s="57"/>
      <c r="DF492" s="57" t="e">
        <f t="shared" si="230"/>
        <v>#N/A</v>
      </c>
      <c r="DG492" s="57" t="e">
        <f>DG3</f>
        <v>#N/A</v>
      </c>
    </row>
    <row r="493" spans="89:111">
      <c r="CK493" s="55"/>
      <c r="CL493" s="55" t="e">
        <f t="shared" si="225"/>
        <v>#N/A</v>
      </c>
      <c r="CM493" s="55" t="e">
        <f>CM3</f>
        <v>#N/A</v>
      </c>
      <c r="CO493" s="57"/>
      <c r="CP493" s="57" t="e">
        <f t="shared" si="226"/>
        <v>#N/A</v>
      </c>
      <c r="CQ493" s="57" t="e">
        <f>CQ3</f>
        <v>#N/A</v>
      </c>
      <c r="CS493" s="57"/>
      <c r="CT493" s="57" t="e">
        <f t="shared" si="227"/>
        <v>#N/A</v>
      </c>
      <c r="CU493" s="57" t="e">
        <f>CU3</f>
        <v>#N/A</v>
      </c>
      <c r="CW493" s="57"/>
      <c r="CX493" s="57" t="e">
        <f t="shared" si="228"/>
        <v>#N/A</v>
      </c>
      <c r="CY493" s="57" t="e">
        <f>CY3</f>
        <v>#N/A</v>
      </c>
      <c r="DA493" s="57"/>
      <c r="DB493" s="57" t="e">
        <f t="shared" si="229"/>
        <v>#N/A</v>
      </c>
      <c r="DC493" s="57" t="e">
        <f>DC3</f>
        <v>#N/A</v>
      </c>
      <c r="DE493" s="57"/>
      <c r="DF493" s="57" t="e">
        <f t="shared" si="230"/>
        <v>#N/A</v>
      </c>
      <c r="DG493" s="57" t="e">
        <f>DG3</f>
        <v>#N/A</v>
      </c>
    </row>
    <row r="494" spans="89:111">
      <c r="CK494" s="55"/>
      <c r="CL494" s="55" t="e">
        <f t="shared" si="225"/>
        <v>#N/A</v>
      </c>
      <c r="CM494" s="55" t="e">
        <f>CM3</f>
        <v>#N/A</v>
      </c>
      <c r="CO494" s="57"/>
      <c r="CP494" s="57" t="e">
        <f t="shared" si="226"/>
        <v>#N/A</v>
      </c>
      <c r="CQ494" s="57" t="e">
        <f>CQ3</f>
        <v>#N/A</v>
      </c>
      <c r="CS494" s="57"/>
      <c r="CT494" s="57" t="e">
        <f t="shared" si="227"/>
        <v>#N/A</v>
      </c>
      <c r="CU494" s="57" t="e">
        <f>CU3</f>
        <v>#N/A</v>
      </c>
      <c r="CW494" s="57"/>
      <c r="CX494" s="57" t="e">
        <f t="shared" si="228"/>
        <v>#N/A</v>
      </c>
      <c r="CY494" s="57" t="e">
        <f>CY3</f>
        <v>#N/A</v>
      </c>
      <c r="DA494" s="57"/>
      <c r="DB494" s="57" t="e">
        <f t="shared" si="229"/>
        <v>#N/A</v>
      </c>
      <c r="DC494" s="57" t="e">
        <f>DC3</f>
        <v>#N/A</v>
      </c>
      <c r="DE494" s="57"/>
      <c r="DF494" s="57" t="e">
        <f t="shared" si="230"/>
        <v>#N/A</v>
      </c>
      <c r="DG494" s="57" t="e">
        <f>DG3</f>
        <v>#N/A</v>
      </c>
    </row>
    <row r="495" spans="89:111">
      <c r="CK495" s="55"/>
      <c r="CL495" s="55" t="e">
        <f t="shared" si="225"/>
        <v>#N/A</v>
      </c>
      <c r="CM495" s="55" t="e">
        <f>CM3</f>
        <v>#N/A</v>
      </c>
      <c r="CO495" s="57"/>
      <c r="CP495" s="57" t="e">
        <f t="shared" si="226"/>
        <v>#N/A</v>
      </c>
      <c r="CQ495" s="57" t="e">
        <f>CQ3</f>
        <v>#N/A</v>
      </c>
      <c r="CS495" s="57"/>
      <c r="CT495" s="57" t="e">
        <f t="shared" si="227"/>
        <v>#N/A</v>
      </c>
      <c r="CU495" s="57" t="e">
        <f>CU3</f>
        <v>#N/A</v>
      </c>
      <c r="CW495" s="57"/>
      <c r="CX495" s="57" t="e">
        <f t="shared" si="228"/>
        <v>#N/A</v>
      </c>
      <c r="CY495" s="57" t="e">
        <f>CY3</f>
        <v>#N/A</v>
      </c>
      <c r="DA495" s="57"/>
      <c r="DB495" s="57" t="e">
        <f t="shared" si="229"/>
        <v>#N/A</v>
      </c>
      <c r="DC495" s="57" t="e">
        <f>DC3</f>
        <v>#N/A</v>
      </c>
      <c r="DE495" s="57"/>
      <c r="DF495" s="57" t="e">
        <f t="shared" si="230"/>
        <v>#N/A</v>
      </c>
      <c r="DG495" s="57" t="e">
        <f>DG3</f>
        <v>#N/A</v>
      </c>
    </row>
    <row r="496" spans="89:111">
      <c r="CK496" s="55"/>
      <c r="CL496" s="55" t="e">
        <f t="shared" si="225"/>
        <v>#N/A</v>
      </c>
      <c r="CM496" s="55" t="e">
        <f>CM3</f>
        <v>#N/A</v>
      </c>
      <c r="CO496" s="57"/>
      <c r="CP496" s="57" t="e">
        <f t="shared" si="226"/>
        <v>#N/A</v>
      </c>
      <c r="CQ496" s="57" t="e">
        <f>CQ3</f>
        <v>#N/A</v>
      </c>
      <c r="CS496" s="57"/>
      <c r="CT496" s="57" t="e">
        <f t="shared" si="227"/>
        <v>#N/A</v>
      </c>
      <c r="CU496" s="57" t="e">
        <f>CU3</f>
        <v>#N/A</v>
      </c>
      <c r="CW496" s="57"/>
      <c r="CX496" s="57" t="e">
        <f t="shared" si="228"/>
        <v>#N/A</v>
      </c>
      <c r="CY496" s="57" t="e">
        <f>CY3</f>
        <v>#N/A</v>
      </c>
      <c r="DA496" s="57"/>
      <c r="DB496" s="57" t="e">
        <f t="shared" si="229"/>
        <v>#N/A</v>
      </c>
      <c r="DC496" s="57" t="e">
        <f>DC3</f>
        <v>#N/A</v>
      </c>
      <c r="DE496" s="57"/>
      <c r="DF496" s="57" t="e">
        <f t="shared" si="230"/>
        <v>#N/A</v>
      </c>
      <c r="DG496" s="57" t="e">
        <f>DG3</f>
        <v>#N/A</v>
      </c>
    </row>
    <row r="497" spans="89:111">
      <c r="CK497" s="55"/>
      <c r="CL497" s="55" t="e">
        <f t="shared" si="225"/>
        <v>#N/A</v>
      </c>
      <c r="CM497" s="55" t="e">
        <f>CM3</f>
        <v>#N/A</v>
      </c>
      <c r="CO497" s="57"/>
      <c r="CP497" s="57" t="e">
        <f t="shared" si="226"/>
        <v>#N/A</v>
      </c>
      <c r="CQ497" s="57" t="e">
        <f>CQ3</f>
        <v>#N/A</v>
      </c>
      <c r="CS497" s="57"/>
      <c r="CT497" s="57" t="e">
        <f t="shared" si="227"/>
        <v>#N/A</v>
      </c>
      <c r="CU497" s="57" t="e">
        <f>CU3</f>
        <v>#N/A</v>
      </c>
      <c r="CW497" s="57"/>
      <c r="CX497" s="57" t="e">
        <f t="shared" si="228"/>
        <v>#N/A</v>
      </c>
      <c r="CY497" s="57" t="e">
        <f>CY3</f>
        <v>#N/A</v>
      </c>
      <c r="DA497" s="57"/>
      <c r="DB497" s="57" t="e">
        <f t="shared" si="229"/>
        <v>#N/A</v>
      </c>
      <c r="DC497" s="57" t="e">
        <f>DC3</f>
        <v>#N/A</v>
      </c>
      <c r="DE497" s="57"/>
      <c r="DF497" s="57" t="e">
        <f t="shared" si="230"/>
        <v>#N/A</v>
      </c>
      <c r="DG497" s="57" t="e">
        <f>DG3</f>
        <v>#N/A</v>
      </c>
    </row>
    <row r="498" spans="89:111">
      <c r="CK498" s="55"/>
      <c r="CL498" s="55" t="e">
        <f t="shared" si="225"/>
        <v>#N/A</v>
      </c>
      <c r="CM498" s="55" t="e">
        <f>CM3</f>
        <v>#N/A</v>
      </c>
      <c r="CO498" s="57"/>
      <c r="CP498" s="57" t="e">
        <f t="shared" si="226"/>
        <v>#N/A</v>
      </c>
      <c r="CQ498" s="57" t="e">
        <f>CQ3</f>
        <v>#N/A</v>
      </c>
      <c r="CS498" s="57"/>
      <c r="CT498" s="57" t="e">
        <f t="shared" si="227"/>
        <v>#N/A</v>
      </c>
      <c r="CU498" s="57" t="e">
        <f>CU3</f>
        <v>#N/A</v>
      </c>
      <c r="CW498" s="57"/>
      <c r="CX498" s="57" t="e">
        <f t="shared" si="228"/>
        <v>#N/A</v>
      </c>
      <c r="CY498" s="57" t="e">
        <f>CY3</f>
        <v>#N/A</v>
      </c>
      <c r="DA498" s="57"/>
      <c r="DB498" s="57" t="e">
        <f t="shared" si="229"/>
        <v>#N/A</v>
      </c>
      <c r="DC498" s="57" t="e">
        <f>DC3</f>
        <v>#N/A</v>
      </c>
      <c r="DE498" s="57"/>
      <c r="DF498" s="57" t="e">
        <f t="shared" si="230"/>
        <v>#N/A</v>
      </c>
      <c r="DG498" s="57" t="e">
        <f>DG3</f>
        <v>#N/A</v>
      </c>
    </row>
    <row r="499" spans="89:111">
      <c r="CK499" s="55"/>
      <c r="CL499" s="55" t="e">
        <f t="shared" si="225"/>
        <v>#N/A</v>
      </c>
      <c r="CM499" s="55" t="e">
        <f>CM3</f>
        <v>#N/A</v>
      </c>
      <c r="CO499" s="57"/>
      <c r="CP499" s="57" t="e">
        <f t="shared" si="226"/>
        <v>#N/A</v>
      </c>
      <c r="CQ499" s="57" t="e">
        <f>CQ3</f>
        <v>#N/A</v>
      </c>
      <c r="CS499" s="57"/>
      <c r="CT499" s="57" t="e">
        <f t="shared" si="227"/>
        <v>#N/A</v>
      </c>
      <c r="CU499" s="57" t="e">
        <f>CU3</f>
        <v>#N/A</v>
      </c>
      <c r="CW499" s="57"/>
      <c r="CX499" s="57" t="e">
        <f t="shared" si="228"/>
        <v>#N/A</v>
      </c>
      <c r="CY499" s="57" t="e">
        <f>CY3</f>
        <v>#N/A</v>
      </c>
      <c r="DA499" s="57"/>
      <c r="DB499" s="57" t="e">
        <f t="shared" si="229"/>
        <v>#N/A</v>
      </c>
      <c r="DC499" s="57" t="e">
        <f>DC3</f>
        <v>#N/A</v>
      </c>
      <c r="DE499" s="57"/>
      <c r="DF499" s="57" t="e">
        <f t="shared" si="230"/>
        <v>#N/A</v>
      </c>
      <c r="DG499" s="57" t="e">
        <f>DG3</f>
        <v>#N/A</v>
      </c>
    </row>
    <row r="500" spans="89:111">
      <c r="CK500" s="55"/>
      <c r="CL500" s="55" t="e">
        <f t="shared" si="225"/>
        <v>#N/A</v>
      </c>
      <c r="CM500" s="55" t="e">
        <f>CM3</f>
        <v>#N/A</v>
      </c>
      <c r="CO500" s="57"/>
      <c r="CP500" s="57" t="e">
        <f t="shared" si="226"/>
        <v>#N/A</v>
      </c>
      <c r="CQ500" s="57" t="e">
        <f>CQ3</f>
        <v>#N/A</v>
      </c>
      <c r="CS500" s="57"/>
      <c r="CT500" s="57" t="e">
        <f t="shared" si="227"/>
        <v>#N/A</v>
      </c>
      <c r="CU500" s="57" t="e">
        <f>CU3</f>
        <v>#N/A</v>
      </c>
      <c r="CW500" s="57"/>
      <c r="CX500" s="57" t="e">
        <f t="shared" si="228"/>
        <v>#N/A</v>
      </c>
      <c r="CY500" s="57" t="e">
        <f>CY3</f>
        <v>#N/A</v>
      </c>
      <c r="DA500" s="57"/>
      <c r="DB500" s="57" t="e">
        <f t="shared" si="229"/>
        <v>#N/A</v>
      </c>
      <c r="DC500" s="57" t="e">
        <f>DC3</f>
        <v>#N/A</v>
      </c>
      <c r="DE500" s="57"/>
      <c r="DF500" s="57" t="e">
        <f t="shared" si="230"/>
        <v>#N/A</v>
      </c>
      <c r="DG500" s="57" t="e">
        <f>DG3</f>
        <v>#N/A</v>
      </c>
    </row>
    <row r="501" spans="89:111">
      <c r="CK501" s="55"/>
      <c r="CL501" s="55" t="e">
        <f t="shared" si="225"/>
        <v>#N/A</v>
      </c>
      <c r="CM501" s="55" t="e">
        <f>CM3</f>
        <v>#N/A</v>
      </c>
      <c r="CO501" s="57"/>
      <c r="CP501" s="57" t="e">
        <f t="shared" si="226"/>
        <v>#N/A</v>
      </c>
      <c r="CQ501" s="57" t="e">
        <f>CQ3</f>
        <v>#N/A</v>
      </c>
      <c r="CS501" s="57"/>
      <c r="CT501" s="57" t="e">
        <f t="shared" si="227"/>
        <v>#N/A</v>
      </c>
      <c r="CU501" s="57" t="e">
        <f>CU3</f>
        <v>#N/A</v>
      </c>
      <c r="CW501" s="57"/>
      <c r="CX501" s="57" t="e">
        <f t="shared" si="228"/>
        <v>#N/A</v>
      </c>
      <c r="CY501" s="57" t="e">
        <f>CY3</f>
        <v>#N/A</v>
      </c>
      <c r="DA501" s="57"/>
      <c r="DB501" s="57" t="e">
        <f t="shared" si="229"/>
        <v>#N/A</v>
      </c>
      <c r="DC501" s="57" t="e">
        <f>DC3</f>
        <v>#N/A</v>
      </c>
      <c r="DE501" s="57"/>
      <c r="DF501" s="57" t="e">
        <f t="shared" si="230"/>
        <v>#N/A</v>
      </c>
      <c r="DG501" s="57" t="e">
        <f>DG3</f>
        <v>#N/A</v>
      </c>
    </row>
    <row r="502" spans="89:111">
      <c r="CK502" s="55"/>
      <c r="CL502" s="55" t="e">
        <f t="shared" si="225"/>
        <v>#N/A</v>
      </c>
      <c r="CM502" s="55" t="e">
        <f>CM3</f>
        <v>#N/A</v>
      </c>
      <c r="CO502" s="57"/>
      <c r="CP502" s="57" t="e">
        <f t="shared" si="226"/>
        <v>#N/A</v>
      </c>
      <c r="CQ502" s="57" t="e">
        <f>CQ3</f>
        <v>#N/A</v>
      </c>
      <c r="CS502" s="57"/>
      <c r="CT502" s="57" t="e">
        <f t="shared" si="227"/>
        <v>#N/A</v>
      </c>
      <c r="CU502" s="57" t="e">
        <f>CU3</f>
        <v>#N/A</v>
      </c>
      <c r="CW502" s="57"/>
      <c r="CX502" s="57" t="e">
        <f t="shared" si="228"/>
        <v>#N/A</v>
      </c>
      <c r="CY502" s="57" t="e">
        <f>CY3</f>
        <v>#N/A</v>
      </c>
      <c r="DA502" s="57"/>
      <c r="DB502" s="57" t="e">
        <f t="shared" si="229"/>
        <v>#N/A</v>
      </c>
      <c r="DC502" s="57" t="e">
        <f>DC3</f>
        <v>#N/A</v>
      </c>
      <c r="DE502" s="57"/>
      <c r="DF502" s="57" t="e">
        <f t="shared" si="230"/>
        <v>#N/A</v>
      </c>
      <c r="DG502" s="57" t="e">
        <f>DG3</f>
        <v>#N/A</v>
      </c>
    </row>
    <row r="503" spans="89:111">
      <c r="CK503" s="55"/>
      <c r="CL503" s="55" t="e">
        <f t="shared" si="225"/>
        <v>#N/A</v>
      </c>
      <c r="CM503" s="55" t="e">
        <f>CM3</f>
        <v>#N/A</v>
      </c>
      <c r="CO503" s="57"/>
      <c r="CP503" s="57" t="e">
        <f t="shared" si="226"/>
        <v>#N/A</v>
      </c>
      <c r="CQ503" s="57" t="e">
        <f>CQ3</f>
        <v>#N/A</v>
      </c>
      <c r="CS503" s="57"/>
      <c r="CT503" s="57" t="e">
        <f t="shared" si="227"/>
        <v>#N/A</v>
      </c>
      <c r="CU503" s="57" t="e">
        <f>CU3</f>
        <v>#N/A</v>
      </c>
      <c r="CW503" s="57"/>
      <c r="CX503" s="57" t="e">
        <f t="shared" si="228"/>
        <v>#N/A</v>
      </c>
      <c r="CY503" s="57" t="e">
        <f>CY3</f>
        <v>#N/A</v>
      </c>
      <c r="DA503" s="57"/>
      <c r="DB503" s="57" t="e">
        <f t="shared" si="229"/>
        <v>#N/A</v>
      </c>
      <c r="DC503" s="57" t="e">
        <f>DC3</f>
        <v>#N/A</v>
      </c>
      <c r="DE503" s="57"/>
      <c r="DF503" s="57" t="e">
        <f t="shared" si="230"/>
        <v>#N/A</v>
      </c>
      <c r="DG503" s="57" t="e">
        <f>DG3</f>
        <v>#N/A</v>
      </c>
    </row>
    <row r="504" spans="89:111">
      <c r="CK504" s="55"/>
      <c r="CL504" s="55" t="e">
        <f t="shared" si="225"/>
        <v>#N/A</v>
      </c>
      <c r="CM504" s="55" t="e">
        <f>CM3</f>
        <v>#N/A</v>
      </c>
    </row>
    <row r="505" spans="89:111">
      <c r="CK505" s="55"/>
      <c r="CL505" s="55" t="e">
        <f t="shared" si="225"/>
        <v>#N/A</v>
      </c>
      <c r="CM505" s="55" t="e">
        <f>CM3</f>
        <v>#N/A</v>
      </c>
    </row>
    <row r="506" spans="89:111">
      <c r="CK506" s="55"/>
      <c r="CL506" s="55" t="e">
        <f t="shared" si="225"/>
        <v>#N/A</v>
      </c>
      <c r="CM506" s="55" t="e">
        <f>CM3</f>
        <v>#N/A</v>
      </c>
    </row>
    <row r="507" spans="89:111">
      <c r="CK507" s="55"/>
      <c r="CL507" s="55" t="e">
        <f t="shared" si="225"/>
        <v>#N/A</v>
      </c>
      <c r="CM507" s="55" t="e">
        <f>CM3</f>
        <v>#N/A</v>
      </c>
    </row>
    <row r="508" spans="89:111">
      <c r="CK508" s="55"/>
      <c r="CL508" s="55" t="e">
        <f t="shared" si="225"/>
        <v>#N/A</v>
      </c>
      <c r="CM508" s="55" t="e">
        <f>CM3</f>
        <v>#N/A</v>
      </c>
    </row>
    <row r="509" spans="89:111">
      <c r="CK509" s="55"/>
      <c r="CL509" s="55" t="e">
        <f t="shared" si="225"/>
        <v>#N/A</v>
      </c>
      <c r="CM509" s="55" t="e">
        <f>CM3</f>
        <v>#N/A</v>
      </c>
    </row>
    <row r="510" spans="89:111">
      <c r="CK510" s="55"/>
      <c r="CL510" s="55" t="e">
        <f t="shared" si="225"/>
        <v>#N/A</v>
      </c>
      <c r="CM510" s="55" t="e">
        <f>CM3</f>
        <v>#N/A</v>
      </c>
    </row>
    <row r="511" spans="89:111">
      <c r="CK511" s="55"/>
      <c r="CL511" s="55" t="e">
        <f t="shared" si="225"/>
        <v>#N/A</v>
      </c>
      <c r="CM511" s="55" t="e">
        <f>CM3</f>
        <v>#N/A</v>
      </c>
    </row>
    <row r="512" spans="89:111">
      <c r="CK512" s="55"/>
      <c r="CL512" s="55" t="e">
        <f t="shared" si="225"/>
        <v>#N/A</v>
      </c>
      <c r="CM512" s="55" t="e">
        <f>CM3</f>
        <v>#N/A</v>
      </c>
    </row>
    <row r="513" spans="89:91">
      <c r="CK513" s="55"/>
      <c r="CL513" s="55" t="e">
        <f t="shared" si="225"/>
        <v>#N/A</v>
      </c>
      <c r="CM513" s="55" t="e">
        <f>CM3</f>
        <v>#N/A</v>
      </c>
    </row>
    <row r="514" spans="89:91">
      <c r="CK514" s="55"/>
      <c r="CL514" s="55" t="e">
        <f t="shared" si="225"/>
        <v>#N/A</v>
      </c>
      <c r="CM514" s="55" t="e">
        <f>CM3</f>
        <v>#N/A</v>
      </c>
    </row>
    <row r="515" spans="89:91">
      <c r="CK515" s="55"/>
      <c r="CL515" s="55" t="e">
        <f t="shared" si="225"/>
        <v>#N/A</v>
      </c>
      <c r="CM515" s="55" t="e">
        <f>CM3</f>
        <v>#N/A</v>
      </c>
    </row>
    <row r="516" spans="89:91">
      <c r="CK516" s="55"/>
      <c r="CL516" s="55" t="e">
        <f t="shared" ref="CL516:CL579" si="231">CL515+($CK$6-$CK$4)/1000</f>
        <v>#N/A</v>
      </c>
      <c r="CM516" s="55" t="e">
        <f>CM3</f>
        <v>#N/A</v>
      </c>
    </row>
    <row r="517" spans="89:91">
      <c r="CK517" s="55"/>
      <c r="CL517" s="55" t="e">
        <f t="shared" si="231"/>
        <v>#N/A</v>
      </c>
      <c r="CM517" s="55" t="e">
        <f>CM3</f>
        <v>#N/A</v>
      </c>
    </row>
    <row r="518" spans="89:91">
      <c r="CK518" s="55"/>
      <c r="CL518" s="55" t="e">
        <f t="shared" si="231"/>
        <v>#N/A</v>
      </c>
      <c r="CM518" s="55" t="e">
        <f>CM3</f>
        <v>#N/A</v>
      </c>
    </row>
    <row r="519" spans="89:91">
      <c r="CK519" s="55"/>
      <c r="CL519" s="55" t="e">
        <f t="shared" si="231"/>
        <v>#N/A</v>
      </c>
      <c r="CM519" s="55" t="e">
        <f>CM3</f>
        <v>#N/A</v>
      </c>
    </row>
    <row r="520" spans="89:91">
      <c r="CK520" s="55"/>
      <c r="CL520" s="55" t="e">
        <f t="shared" si="231"/>
        <v>#N/A</v>
      </c>
      <c r="CM520" s="55" t="e">
        <f>CM3</f>
        <v>#N/A</v>
      </c>
    </row>
    <row r="521" spans="89:91">
      <c r="CK521" s="55"/>
      <c r="CL521" s="55" t="e">
        <f t="shared" si="231"/>
        <v>#N/A</v>
      </c>
      <c r="CM521" s="55" t="e">
        <f>CM3</f>
        <v>#N/A</v>
      </c>
    </row>
    <row r="522" spans="89:91">
      <c r="CK522" s="55"/>
      <c r="CL522" s="55" t="e">
        <f t="shared" si="231"/>
        <v>#N/A</v>
      </c>
      <c r="CM522" s="55" t="e">
        <f>CM3</f>
        <v>#N/A</v>
      </c>
    </row>
    <row r="523" spans="89:91">
      <c r="CK523" s="55"/>
      <c r="CL523" s="55" t="e">
        <f t="shared" si="231"/>
        <v>#N/A</v>
      </c>
      <c r="CM523" s="55" t="e">
        <f>CM3</f>
        <v>#N/A</v>
      </c>
    </row>
    <row r="524" spans="89:91">
      <c r="CK524" s="55"/>
      <c r="CL524" s="55" t="e">
        <f t="shared" si="231"/>
        <v>#N/A</v>
      </c>
      <c r="CM524" s="55" t="e">
        <f>CM3</f>
        <v>#N/A</v>
      </c>
    </row>
    <row r="525" spans="89:91">
      <c r="CK525" s="55"/>
      <c r="CL525" s="55" t="e">
        <f t="shared" si="231"/>
        <v>#N/A</v>
      </c>
      <c r="CM525" s="55" t="e">
        <f>CM3</f>
        <v>#N/A</v>
      </c>
    </row>
    <row r="526" spans="89:91">
      <c r="CK526" s="55"/>
      <c r="CL526" s="55" t="e">
        <f t="shared" si="231"/>
        <v>#N/A</v>
      </c>
      <c r="CM526" s="55" t="e">
        <f>CM3</f>
        <v>#N/A</v>
      </c>
    </row>
    <row r="527" spans="89:91">
      <c r="CK527" s="55"/>
      <c r="CL527" s="55" t="e">
        <f t="shared" si="231"/>
        <v>#N/A</v>
      </c>
      <c r="CM527" s="55" t="e">
        <f>CM3</f>
        <v>#N/A</v>
      </c>
    </row>
    <row r="528" spans="89:91">
      <c r="CK528" s="55"/>
      <c r="CL528" s="55" t="e">
        <f t="shared" si="231"/>
        <v>#N/A</v>
      </c>
      <c r="CM528" s="55" t="e">
        <f>CM3</f>
        <v>#N/A</v>
      </c>
    </row>
    <row r="529" spans="89:91">
      <c r="CK529" s="55"/>
      <c r="CL529" s="55" t="e">
        <f t="shared" si="231"/>
        <v>#N/A</v>
      </c>
      <c r="CM529" s="55" t="e">
        <f>CM3</f>
        <v>#N/A</v>
      </c>
    </row>
    <row r="530" spans="89:91">
      <c r="CK530" s="55"/>
      <c r="CL530" s="55" t="e">
        <f t="shared" si="231"/>
        <v>#N/A</v>
      </c>
      <c r="CM530" s="55" t="e">
        <f>CM3</f>
        <v>#N/A</v>
      </c>
    </row>
    <row r="531" spans="89:91">
      <c r="CK531" s="55"/>
      <c r="CL531" s="55" t="e">
        <f t="shared" si="231"/>
        <v>#N/A</v>
      </c>
      <c r="CM531" s="55" t="e">
        <f>CM3</f>
        <v>#N/A</v>
      </c>
    </row>
    <row r="532" spans="89:91">
      <c r="CK532" s="55"/>
      <c r="CL532" s="55" t="e">
        <f t="shared" si="231"/>
        <v>#N/A</v>
      </c>
      <c r="CM532" s="55" t="e">
        <f>CM3</f>
        <v>#N/A</v>
      </c>
    </row>
    <row r="533" spans="89:91">
      <c r="CK533" s="55"/>
      <c r="CL533" s="55" t="e">
        <f t="shared" si="231"/>
        <v>#N/A</v>
      </c>
      <c r="CM533" s="55" t="e">
        <f>CM3</f>
        <v>#N/A</v>
      </c>
    </row>
    <row r="534" spans="89:91">
      <c r="CK534" s="55"/>
      <c r="CL534" s="55" t="e">
        <f t="shared" si="231"/>
        <v>#N/A</v>
      </c>
      <c r="CM534" s="55" t="e">
        <f>CM3</f>
        <v>#N/A</v>
      </c>
    </row>
    <row r="535" spans="89:91">
      <c r="CK535" s="55"/>
      <c r="CL535" s="55" t="e">
        <f t="shared" si="231"/>
        <v>#N/A</v>
      </c>
      <c r="CM535" s="55" t="e">
        <f>CM3</f>
        <v>#N/A</v>
      </c>
    </row>
    <row r="536" spans="89:91">
      <c r="CK536" s="55"/>
      <c r="CL536" s="55" t="e">
        <f t="shared" si="231"/>
        <v>#N/A</v>
      </c>
      <c r="CM536" s="55" t="e">
        <f>CM3</f>
        <v>#N/A</v>
      </c>
    </row>
    <row r="537" spans="89:91">
      <c r="CK537" s="55"/>
      <c r="CL537" s="55" t="e">
        <f t="shared" si="231"/>
        <v>#N/A</v>
      </c>
      <c r="CM537" s="55" t="e">
        <f>CM3</f>
        <v>#N/A</v>
      </c>
    </row>
    <row r="538" spans="89:91">
      <c r="CK538" s="55"/>
      <c r="CL538" s="55" t="e">
        <f t="shared" si="231"/>
        <v>#N/A</v>
      </c>
      <c r="CM538" s="55" t="e">
        <f>CM3</f>
        <v>#N/A</v>
      </c>
    </row>
    <row r="539" spans="89:91">
      <c r="CK539" s="55"/>
      <c r="CL539" s="55" t="e">
        <f t="shared" si="231"/>
        <v>#N/A</v>
      </c>
      <c r="CM539" s="55" t="e">
        <f>CM3</f>
        <v>#N/A</v>
      </c>
    </row>
    <row r="540" spans="89:91">
      <c r="CK540" s="55"/>
      <c r="CL540" s="55" t="e">
        <f t="shared" si="231"/>
        <v>#N/A</v>
      </c>
      <c r="CM540" s="55" t="e">
        <f>CM3</f>
        <v>#N/A</v>
      </c>
    </row>
    <row r="541" spans="89:91">
      <c r="CK541" s="55"/>
      <c r="CL541" s="55" t="e">
        <f t="shared" si="231"/>
        <v>#N/A</v>
      </c>
      <c r="CM541" s="55" t="e">
        <f>CM3</f>
        <v>#N/A</v>
      </c>
    </row>
    <row r="542" spans="89:91">
      <c r="CK542" s="55"/>
      <c r="CL542" s="55" t="e">
        <f t="shared" si="231"/>
        <v>#N/A</v>
      </c>
      <c r="CM542" s="55" t="e">
        <f>CM3</f>
        <v>#N/A</v>
      </c>
    </row>
    <row r="543" spans="89:91">
      <c r="CK543" s="55"/>
      <c r="CL543" s="55" t="e">
        <f t="shared" si="231"/>
        <v>#N/A</v>
      </c>
      <c r="CM543" s="55" t="e">
        <f>CM3</f>
        <v>#N/A</v>
      </c>
    </row>
    <row r="544" spans="89:91">
      <c r="CK544" s="55"/>
      <c r="CL544" s="55" t="e">
        <f t="shared" si="231"/>
        <v>#N/A</v>
      </c>
      <c r="CM544" s="55" t="e">
        <f>CM3</f>
        <v>#N/A</v>
      </c>
    </row>
    <row r="545" spans="89:91">
      <c r="CK545" s="55"/>
      <c r="CL545" s="55" t="e">
        <f t="shared" si="231"/>
        <v>#N/A</v>
      </c>
      <c r="CM545" s="55" t="e">
        <f>CM3</f>
        <v>#N/A</v>
      </c>
    </row>
    <row r="546" spans="89:91">
      <c r="CK546" s="55"/>
      <c r="CL546" s="55" t="e">
        <f t="shared" si="231"/>
        <v>#N/A</v>
      </c>
      <c r="CM546" s="55" t="e">
        <f>CM3</f>
        <v>#N/A</v>
      </c>
    </row>
    <row r="547" spans="89:91">
      <c r="CK547" s="55"/>
      <c r="CL547" s="55" t="e">
        <f t="shared" si="231"/>
        <v>#N/A</v>
      </c>
      <c r="CM547" s="55" t="e">
        <f>CM3</f>
        <v>#N/A</v>
      </c>
    </row>
    <row r="548" spans="89:91">
      <c r="CK548" s="55"/>
      <c r="CL548" s="55" t="e">
        <f t="shared" si="231"/>
        <v>#N/A</v>
      </c>
      <c r="CM548" s="55" t="e">
        <f>CM3</f>
        <v>#N/A</v>
      </c>
    </row>
    <row r="549" spans="89:91">
      <c r="CK549" s="55"/>
      <c r="CL549" s="55" t="e">
        <f t="shared" si="231"/>
        <v>#N/A</v>
      </c>
      <c r="CM549" s="55" t="e">
        <f>CM3</f>
        <v>#N/A</v>
      </c>
    </row>
    <row r="550" spans="89:91">
      <c r="CK550" s="55"/>
      <c r="CL550" s="55" t="e">
        <f t="shared" si="231"/>
        <v>#N/A</v>
      </c>
      <c r="CM550" s="55" t="e">
        <f>CM3</f>
        <v>#N/A</v>
      </c>
    </row>
    <row r="551" spans="89:91">
      <c r="CK551" s="55"/>
      <c r="CL551" s="55" t="e">
        <f t="shared" si="231"/>
        <v>#N/A</v>
      </c>
      <c r="CM551" s="55" t="e">
        <f>CM3</f>
        <v>#N/A</v>
      </c>
    </row>
    <row r="552" spans="89:91">
      <c r="CK552" s="55"/>
      <c r="CL552" s="55" t="e">
        <f t="shared" si="231"/>
        <v>#N/A</v>
      </c>
      <c r="CM552" s="55" t="e">
        <f>CM3</f>
        <v>#N/A</v>
      </c>
    </row>
    <row r="553" spans="89:91">
      <c r="CK553" s="55"/>
      <c r="CL553" s="55" t="e">
        <f t="shared" si="231"/>
        <v>#N/A</v>
      </c>
      <c r="CM553" s="55" t="e">
        <f>CM3</f>
        <v>#N/A</v>
      </c>
    </row>
    <row r="554" spans="89:91">
      <c r="CK554" s="55"/>
      <c r="CL554" s="55" t="e">
        <f t="shared" si="231"/>
        <v>#N/A</v>
      </c>
      <c r="CM554" s="55" t="e">
        <f>CM3</f>
        <v>#N/A</v>
      </c>
    </row>
    <row r="555" spans="89:91">
      <c r="CK555" s="55"/>
      <c r="CL555" s="55" t="e">
        <f t="shared" si="231"/>
        <v>#N/A</v>
      </c>
      <c r="CM555" s="55" t="e">
        <f>CM3</f>
        <v>#N/A</v>
      </c>
    </row>
    <row r="556" spans="89:91">
      <c r="CK556" s="55"/>
      <c r="CL556" s="55" t="e">
        <f t="shared" si="231"/>
        <v>#N/A</v>
      </c>
      <c r="CM556" s="55" t="e">
        <f>CM3</f>
        <v>#N/A</v>
      </c>
    </row>
    <row r="557" spans="89:91">
      <c r="CK557" s="55"/>
      <c r="CL557" s="55" t="e">
        <f t="shared" si="231"/>
        <v>#N/A</v>
      </c>
      <c r="CM557" s="55" t="e">
        <f>CM3</f>
        <v>#N/A</v>
      </c>
    </row>
    <row r="558" spans="89:91">
      <c r="CK558" s="55"/>
      <c r="CL558" s="55" t="e">
        <f t="shared" si="231"/>
        <v>#N/A</v>
      </c>
      <c r="CM558" s="55" t="e">
        <f>CM3</f>
        <v>#N/A</v>
      </c>
    </row>
    <row r="559" spans="89:91">
      <c r="CK559" s="55"/>
      <c r="CL559" s="55" t="e">
        <f t="shared" si="231"/>
        <v>#N/A</v>
      </c>
      <c r="CM559" s="55" t="e">
        <f>CM3</f>
        <v>#N/A</v>
      </c>
    </row>
    <row r="560" spans="89:91">
      <c r="CK560" s="55"/>
      <c r="CL560" s="55" t="e">
        <f t="shared" si="231"/>
        <v>#N/A</v>
      </c>
      <c r="CM560" s="55" t="e">
        <f>CM3</f>
        <v>#N/A</v>
      </c>
    </row>
    <row r="561" spans="89:91">
      <c r="CK561" s="55"/>
      <c r="CL561" s="55" t="e">
        <f t="shared" si="231"/>
        <v>#N/A</v>
      </c>
      <c r="CM561" s="55" t="e">
        <f>CM3</f>
        <v>#N/A</v>
      </c>
    </row>
    <row r="562" spans="89:91">
      <c r="CK562" s="55"/>
      <c r="CL562" s="55" t="e">
        <f t="shared" si="231"/>
        <v>#N/A</v>
      </c>
      <c r="CM562" s="55" t="e">
        <f>CM3</f>
        <v>#N/A</v>
      </c>
    </row>
    <row r="563" spans="89:91">
      <c r="CK563" s="55"/>
      <c r="CL563" s="55" t="e">
        <f t="shared" si="231"/>
        <v>#N/A</v>
      </c>
      <c r="CM563" s="55" t="e">
        <f>CM3</f>
        <v>#N/A</v>
      </c>
    </row>
    <row r="564" spans="89:91">
      <c r="CK564" s="55"/>
      <c r="CL564" s="55" t="e">
        <f t="shared" si="231"/>
        <v>#N/A</v>
      </c>
      <c r="CM564" s="55" t="e">
        <f>CM3</f>
        <v>#N/A</v>
      </c>
    </row>
    <row r="565" spans="89:91">
      <c r="CK565" s="55"/>
      <c r="CL565" s="55" t="e">
        <f t="shared" si="231"/>
        <v>#N/A</v>
      </c>
      <c r="CM565" s="55" t="e">
        <f>CM3</f>
        <v>#N/A</v>
      </c>
    </row>
    <row r="566" spans="89:91">
      <c r="CK566" s="55"/>
      <c r="CL566" s="55" t="e">
        <f t="shared" si="231"/>
        <v>#N/A</v>
      </c>
      <c r="CM566" s="55" t="e">
        <f>CM3</f>
        <v>#N/A</v>
      </c>
    </row>
    <row r="567" spans="89:91">
      <c r="CK567" s="55"/>
      <c r="CL567" s="55" t="e">
        <f t="shared" si="231"/>
        <v>#N/A</v>
      </c>
      <c r="CM567" s="55" t="e">
        <f>CM3</f>
        <v>#N/A</v>
      </c>
    </row>
    <row r="568" spans="89:91">
      <c r="CK568" s="55"/>
      <c r="CL568" s="55" t="e">
        <f t="shared" si="231"/>
        <v>#N/A</v>
      </c>
      <c r="CM568" s="55" t="e">
        <f>CM3</f>
        <v>#N/A</v>
      </c>
    </row>
    <row r="569" spans="89:91">
      <c r="CK569" s="55"/>
      <c r="CL569" s="55" t="e">
        <f t="shared" si="231"/>
        <v>#N/A</v>
      </c>
      <c r="CM569" s="55" t="e">
        <f>CM3</f>
        <v>#N/A</v>
      </c>
    </row>
    <row r="570" spans="89:91">
      <c r="CK570" s="55"/>
      <c r="CL570" s="55" t="e">
        <f t="shared" si="231"/>
        <v>#N/A</v>
      </c>
      <c r="CM570" s="55" t="e">
        <f>CM3</f>
        <v>#N/A</v>
      </c>
    </row>
    <row r="571" spans="89:91">
      <c r="CK571" s="55"/>
      <c r="CL571" s="55" t="e">
        <f t="shared" si="231"/>
        <v>#N/A</v>
      </c>
      <c r="CM571" s="55" t="e">
        <f>CM3</f>
        <v>#N/A</v>
      </c>
    </row>
    <row r="572" spans="89:91">
      <c r="CK572" s="55"/>
      <c r="CL572" s="55" t="e">
        <f t="shared" si="231"/>
        <v>#N/A</v>
      </c>
      <c r="CM572" s="55" t="e">
        <f>CM3</f>
        <v>#N/A</v>
      </c>
    </row>
    <row r="573" spans="89:91">
      <c r="CK573" s="55"/>
      <c r="CL573" s="55" t="e">
        <f t="shared" si="231"/>
        <v>#N/A</v>
      </c>
      <c r="CM573" s="55" t="e">
        <f>CM3</f>
        <v>#N/A</v>
      </c>
    </row>
    <row r="574" spans="89:91">
      <c r="CK574" s="55"/>
      <c r="CL574" s="55" t="e">
        <f t="shared" si="231"/>
        <v>#N/A</v>
      </c>
      <c r="CM574" s="55" t="e">
        <f>CM3</f>
        <v>#N/A</v>
      </c>
    </row>
    <row r="575" spans="89:91">
      <c r="CK575" s="55"/>
      <c r="CL575" s="55" t="e">
        <f t="shared" si="231"/>
        <v>#N/A</v>
      </c>
      <c r="CM575" s="55" t="e">
        <f>CM3</f>
        <v>#N/A</v>
      </c>
    </row>
    <row r="576" spans="89:91">
      <c r="CK576" s="55"/>
      <c r="CL576" s="55" t="e">
        <f t="shared" si="231"/>
        <v>#N/A</v>
      </c>
      <c r="CM576" s="55" t="e">
        <f>CM3</f>
        <v>#N/A</v>
      </c>
    </row>
    <row r="577" spans="89:91">
      <c r="CK577" s="55"/>
      <c r="CL577" s="55" t="e">
        <f t="shared" si="231"/>
        <v>#N/A</v>
      </c>
      <c r="CM577" s="55" t="e">
        <f>CM3</f>
        <v>#N/A</v>
      </c>
    </row>
    <row r="578" spans="89:91">
      <c r="CK578" s="55"/>
      <c r="CL578" s="55" t="e">
        <f t="shared" si="231"/>
        <v>#N/A</v>
      </c>
      <c r="CM578" s="55" t="e">
        <f>CM3</f>
        <v>#N/A</v>
      </c>
    </row>
    <row r="579" spans="89:91">
      <c r="CK579" s="55"/>
      <c r="CL579" s="55" t="e">
        <f t="shared" si="231"/>
        <v>#N/A</v>
      </c>
      <c r="CM579" s="55" t="e">
        <f>CM3</f>
        <v>#N/A</v>
      </c>
    </row>
    <row r="580" spans="89:91">
      <c r="CK580" s="55"/>
      <c r="CL580" s="55" t="e">
        <f t="shared" ref="CL580:CL643" si="232">CL579+($CK$6-$CK$4)/1000</f>
        <v>#N/A</v>
      </c>
      <c r="CM580" s="55" t="e">
        <f>CM3</f>
        <v>#N/A</v>
      </c>
    </row>
    <row r="581" spans="89:91">
      <c r="CK581" s="55"/>
      <c r="CL581" s="55" t="e">
        <f t="shared" si="232"/>
        <v>#N/A</v>
      </c>
      <c r="CM581" s="55" t="e">
        <f>CM3</f>
        <v>#N/A</v>
      </c>
    </row>
    <row r="582" spans="89:91">
      <c r="CK582" s="55"/>
      <c r="CL582" s="55" t="e">
        <f t="shared" si="232"/>
        <v>#N/A</v>
      </c>
      <c r="CM582" s="55" t="e">
        <f>CM3</f>
        <v>#N/A</v>
      </c>
    </row>
    <row r="583" spans="89:91">
      <c r="CK583" s="55"/>
      <c r="CL583" s="55" t="e">
        <f t="shared" si="232"/>
        <v>#N/A</v>
      </c>
      <c r="CM583" s="55" t="e">
        <f>CM3</f>
        <v>#N/A</v>
      </c>
    </row>
    <row r="584" spans="89:91">
      <c r="CK584" s="55"/>
      <c r="CL584" s="55" t="e">
        <f t="shared" si="232"/>
        <v>#N/A</v>
      </c>
      <c r="CM584" s="55" t="e">
        <f>CM3</f>
        <v>#N/A</v>
      </c>
    </row>
    <row r="585" spans="89:91">
      <c r="CK585" s="55"/>
      <c r="CL585" s="55" t="e">
        <f t="shared" si="232"/>
        <v>#N/A</v>
      </c>
      <c r="CM585" s="55" t="e">
        <f>CM3</f>
        <v>#N/A</v>
      </c>
    </row>
    <row r="586" spans="89:91">
      <c r="CK586" s="55"/>
      <c r="CL586" s="55" t="e">
        <f t="shared" si="232"/>
        <v>#N/A</v>
      </c>
      <c r="CM586" s="55" t="e">
        <f>CM3</f>
        <v>#N/A</v>
      </c>
    </row>
    <row r="587" spans="89:91">
      <c r="CK587" s="55"/>
      <c r="CL587" s="55" t="e">
        <f t="shared" si="232"/>
        <v>#N/A</v>
      </c>
      <c r="CM587" s="55" t="e">
        <f>CM3</f>
        <v>#N/A</v>
      </c>
    </row>
    <row r="588" spans="89:91">
      <c r="CK588" s="55"/>
      <c r="CL588" s="55" t="e">
        <f t="shared" si="232"/>
        <v>#N/A</v>
      </c>
      <c r="CM588" s="55" t="e">
        <f>CM3</f>
        <v>#N/A</v>
      </c>
    </row>
    <row r="589" spans="89:91">
      <c r="CK589" s="55"/>
      <c r="CL589" s="55" t="e">
        <f t="shared" si="232"/>
        <v>#N/A</v>
      </c>
      <c r="CM589" s="55" t="e">
        <f>CM3</f>
        <v>#N/A</v>
      </c>
    </row>
    <row r="590" spans="89:91">
      <c r="CK590" s="55"/>
      <c r="CL590" s="55" t="e">
        <f t="shared" si="232"/>
        <v>#N/A</v>
      </c>
      <c r="CM590" s="55" t="e">
        <f>CM3</f>
        <v>#N/A</v>
      </c>
    </row>
    <row r="591" spans="89:91">
      <c r="CK591" s="55"/>
      <c r="CL591" s="55" t="e">
        <f t="shared" si="232"/>
        <v>#N/A</v>
      </c>
      <c r="CM591" s="55" t="e">
        <f>CM3</f>
        <v>#N/A</v>
      </c>
    </row>
    <row r="592" spans="89:91">
      <c r="CK592" s="55"/>
      <c r="CL592" s="55" t="e">
        <f t="shared" si="232"/>
        <v>#N/A</v>
      </c>
      <c r="CM592" s="55" t="e">
        <f>CM3</f>
        <v>#N/A</v>
      </c>
    </row>
    <row r="593" spans="89:91">
      <c r="CK593" s="55"/>
      <c r="CL593" s="55" t="e">
        <f t="shared" si="232"/>
        <v>#N/A</v>
      </c>
      <c r="CM593" s="55" t="e">
        <f>CM3</f>
        <v>#N/A</v>
      </c>
    </row>
    <row r="594" spans="89:91">
      <c r="CK594" s="55"/>
      <c r="CL594" s="55" t="e">
        <f t="shared" si="232"/>
        <v>#N/A</v>
      </c>
      <c r="CM594" s="55" t="e">
        <f>CM3</f>
        <v>#N/A</v>
      </c>
    </row>
    <row r="595" spans="89:91">
      <c r="CK595" s="55"/>
      <c r="CL595" s="55" t="e">
        <f t="shared" si="232"/>
        <v>#N/A</v>
      </c>
      <c r="CM595" s="55" t="e">
        <f>CM3</f>
        <v>#N/A</v>
      </c>
    </row>
    <row r="596" spans="89:91">
      <c r="CK596" s="55"/>
      <c r="CL596" s="55" t="e">
        <f t="shared" si="232"/>
        <v>#N/A</v>
      </c>
      <c r="CM596" s="55" t="e">
        <f>CM3</f>
        <v>#N/A</v>
      </c>
    </row>
    <row r="597" spans="89:91">
      <c r="CK597" s="55"/>
      <c r="CL597" s="55" t="e">
        <f t="shared" si="232"/>
        <v>#N/A</v>
      </c>
      <c r="CM597" s="55" t="e">
        <f>CM3</f>
        <v>#N/A</v>
      </c>
    </row>
    <row r="598" spans="89:91">
      <c r="CK598" s="55"/>
      <c r="CL598" s="55" t="e">
        <f t="shared" si="232"/>
        <v>#N/A</v>
      </c>
      <c r="CM598" s="55" t="e">
        <f>CM3</f>
        <v>#N/A</v>
      </c>
    </row>
    <row r="599" spans="89:91">
      <c r="CK599" s="55"/>
      <c r="CL599" s="55" t="e">
        <f t="shared" si="232"/>
        <v>#N/A</v>
      </c>
      <c r="CM599" s="55" t="e">
        <f>CM3</f>
        <v>#N/A</v>
      </c>
    </row>
    <row r="600" spans="89:91">
      <c r="CK600" s="55"/>
      <c r="CL600" s="55" t="e">
        <f t="shared" si="232"/>
        <v>#N/A</v>
      </c>
      <c r="CM600" s="55" t="e">
        <f>CM3</f>
        <v>#N/A</v>
      </c>
    </row>
    <row r="601" spans="89:91">
      <c r="CK601" s="55"/>
      <c r="CL601" s="55" t="e">
        <f t="shared" si="232"/>
        <v>#N/A</v>
      </c>
      <c r="CM601" s="55" t="e">
        <f>CM3</f>
        <v>#N/A</v>
      </c>
    </row>
    <row r="602" spans="89:91">
      <c r="CK602" s="55"/>
      <c r="CL602" s="55" t="e">
        <f t="shared" si="232"/>
        <v>#N/A</v>
      </c>
      <c r="CM602" s="55" t="e">
        <f>CM3</f>
        <v>#N/A</v>
      </c>
    </row>
    <row r="603" spans="89:91">
      <c r="CK603" s="55"/>
      <c r="CL603" s="55" t="e">
        <f t="shared" si="232"/>
        <v>#N/A</v>
      </c>
      <c r="CM603" s="55" t="e">
        <f>CM3</f>
        <v>#N/A</v>
      </c>
    </row>
    <row r="604" spans="89:91">
      <c r="CK604" s="55"/>
      <c r="CL604" s="55" t="e">
        <f t="shared" si="232"/>
        <v>#N/A</v>
      </c>
      <c r="CM604" s="55" t="e">
        <f>CM3</f>
        <v>#N/A</v>
      </c>
    </row>
    <row r="605" spans="89:91">
      <c r="CK605" s="55"/>
      <c r="CL605" s="55" t="e">
        <f t="shared" si="232"/>
        <v>#N/A</v>
      </c>
      <c r="CM605" s="55" t="e">
        <f>CM3</f>
        <v>#N/A</v>
      </c>
    </row>
    <row r="606" spans="89:91">
      <c r="CK606" s="55"/>
      <c r="CL606" s="55" t="e">
        <f t="shared" si="232"/>
        <v>#N/A</v>
      </c>
      <c r="CM606" s="55" t="e">
        <f>CM3</f>
        <v>#N/A</v>
      </c>
    </row>
    <row r="607" spans="89:91">
      <c r="CK607" s="55"/>
      <c r="CL607" s="55" t="e">
        <f t="shared" si="232"/>
        <v>#N/A</v>
      </c>
      <c r="CM607" s="55" t="e">
        <f>CM3</f>
        <v>#N/A</v>
      </c>
    </row>
    <row r="608" spans="89:91">
      <c r="CK608" s="55"/>
      <c r="CL608" s="55" t="e">
        <f t="shared" si="232"/>
        <v>#N/A</v>
      </c>
      <c r="CM608" s="55" t="e">
        <f>CM3</f>
        <v>#N/A</v>
      </c>
    </row>
    <row r="609" spans="89:91">
      <c r="CK609" s="55"/>
      <c r="CL609" s="55" t="e">
        <f t="shared" si="232"/>
        <v>#N/A</v>
      </c>
      <c r="CM609" s="55" t="e">
        <f>CM3</f>
        <v>#N/A</v>
      </c>
    </row>
    <row r="610" spans="89:91">
      <c r="CK610" s="55"/>
      <c r="CL610" s="55" t="e">
        <f t="shared" si="232"/>
        <v>#N/A</v>
      </c>
      <c r="CM610" s="55" t="e">
        <f>CM3</f>
        <v>#N/A</v>
      </c>
    </row>
    <row r="611" spans="89:91">
      <c r="CK611" s="55"/>
      <c r="CL611" s="55" t="e">
        <f t="shared" si="232"/>
        <v>#N/A</v>
      </c>
      <c r="CM611" s="55" t="e">
        <f>CM3</f>
        <v>#N/A</v>
      </c>
    </row>
    <row r="612" spans="89:91">
      <c r="CK612" s="55"/>
      <c r="CL612" s="55" t="e">
        <f t="shared" si="232"/>
        <v>#N/A</v>
      </c>
      <c r="CM612" s="55" t="e">
        <f>CM3</f>
        <v>#N/A</v>
      </c>
    </row>
    <row r="613" spans="89:91">
      <c r="CK613" s="55"/>
      <c r="CL613" s="55" t="e">
        <f t="shared" si="232"/>
        <v>#N/A</v>
      </c>
      <c r="CM613" s="55" t="e">
        <f>CM3</f>
        <v>#N/A</v>
      </c>
    </row>
    <row r="614" spans="89:91">
      <c r="CK614" s="55"/>
      <c r="CL614" s="55" t="e">
        <f t="shared" si="232"/>
        <v>#N/A</v>
      </c>
      <c r="CM614" s="55" t="e">
        <f>CM3</f>
        <v>#N/A</v>
      </c>
    </row>
    <row r="615" spans="89:91">
      <c r="CK615" s="55"/>
      <c r="CL615" s="55" t="e">
        <f t="shared" si="232"/>
        <v>#N/A</v>
      </c>
      <c r="CM615" s="55" t="e">
        <f>CM3</f>
        <v>#N/A</v>
      </c>
    </row>
    <row r="616" spans="89:91">
      <c r="CK616" s="55"/>
      <c r="CL616" s="55" t="e">
        <f t="shared" si="232"/>
        <v>#N/A</v>
      </c>
      <c r="CM616" s="55" t="e">
        <f>CM3</f>
        <v>#N/A</v>
      </c>
    </row>
    <row r="617" spans="89:91">
      <c r="CK617" s="55"/>
      <c r="CL617" s="55" t="e">
        <f t="shared" si="232"/>
        <v>#N/A</v>
      </c>
      <c r="CM617" s="55" t="e">
        <f>CM3</f>
        <v>#N/A</v>
      </c>
    </row>
    <row r="618" spans="89:91">
      <c r="CK618" s="55"/>
      <c r="CL618" s="55" t="e">
        <f t="shared" si="232"/>
        <v>#N/A</v>
      </c>
      <c r="CM618" s="55" t="e">
        <f>CM3</f>
        <v>#N/A</v>
      </c>
    </row>
    <row r="619" spans="89:91">
      <c r="CK619" s="55"/>
      <c r="CL619" s="55" t="e">
        <f t="shared" si="232"/>
        <v>#N/A</v>
      </c>
      <c r="CM619" s="55" t="e">
        <f>CM3</f>
        <v>#N/A</v>
      </c>
    </row>
    <row r="620" spans="89:91">
      <c r="CK620" s="55"/>
      <c r="CL620" s="55" t="e">
        <f t="shared" si="232"/>
        <v>#N/A</v>
      </c>
      <c r="CM620" s="55" t="e">
        <f>CM3</f>
        <v>#N/A</v>
      </c>
    </row>
    <row r="621" spans="89:91">
      <c r="CK621" s="55"/>
      <c r="CL621" s="55" t="e">
        <f t="shared" si="232"/>
        <v>#N/A</v>
      </c>
      <c r="CM621" s="55" t="e">
        <f>CM3</f>
        <v>#N/A</v>
      </c>
    </row>
    <row r="622" spans="89:91">
      <c r="CK622" s="55"/>
      <c r="CL622" s="55" t="e">
        <f t="shared" si="232"/>
        <v>#N/A</v>
      </c>
      <c r="CM622" s="55" t="e">
        <f>CM3</f>
        <v>#N/A</v>
      </c>
    </row>
    <row r="623" spans="89:91">
      <c r="CK623" s="55"/>
      <c r="CL623" s="55" t="e">
        <f t="shared" si="232"/>
        <v>#N/A</v>
      </c>
      <c r="CM623" s="55" t="e">
        <f>CM3</f>
        <v>#N/A</v>
      </c>
    </row>
    <row r="624" spans="89:91">
      <c r="CK624" s="55"/>
      <c r="CL624" s="55" t="e">
        <f t="shared" si="232"/>
        <v>#N/A</v>
      </c>
      <c r="CM624" s="55" t="e">
        <f>CM3</f>
        <v>#N/A</v>
      </c>
    </row>
    <row r="625" spans="89:91">
      <c r="CK625" s="55"/>
      <c r="CL625" s="55" t="e">
        <f t="shared" si="232"/>
        <v>#N/A</v>
      </c>
      <c r="CM625" s="55" t="e">
        <f>CM3</f>
        <v>#N/A</v>
      </c>
    </row>
    <row r="626" spans="89:91">
      <c r="CK626" s="55"/>
      <c r="CL626" s="55" t="e">
        <f t="shared" si="232"/>
        <v>#N/A</v>
      </c>
      <c r="CM626" s="55" t="e">
        <f>CM3</f>
        <v>#N/A</v>
      </c>
    </row>
    <row r="627" spans="89:91">
      <c r="CK627" s="55"/>
      <c r="CL627" s="55" t="e">
        <f t="shared" si="232"/>
        <v>#N/A</v>
      </c>
      <c r="CM627" s="55" t="e">
        <f>CM3</f>
        <v>#N/A</v>
      </c>
    </row>
    <row r="628" spans="89:91">
      <c r="CK628" s="55"/>
      <c r="CL628" s="55" t="e">
        <f t="shared" si="232"/>
        <v>#N/A</v>
      </c>
      <c r="CM628" s="55" t="e">
        <f>CM3</f>
        <v>#N/A</v>
      </c>
    </row>
    <row r="629" spans="89:91">
      <c r="CK629" s="55"/>
      <c r="CL629" s="55" t="e">
        <f t="shared" si="232"/>
        <v>#N/A</v>
      </c>
      <c r="CM629" s="55" t="e">
        <f>CM3</f>
        <v>#N/A</v>
      </c>
    </row>
    <row r="630" spans="89:91">
      <c r="CK630" s="55"/>
      <c r="CL630" s="55" t="e">
        <f t="shared" si="232"/>
        <v>#N/A</v>
      </c>
      <c r="CM630" s="55" t="e">
        <f>CM3</f>
        <v>#N/A</v>
      </c>
    </row>
    <row r="631" spans="89:91">
      <c r="CK631" s="55"/>
      <c r="CL631" s="55" t="e">
        <f t="shared" si="232"/>
        <v>#N/A</v>
      </c>
      <c r="CM631" s="55" t="e">
        <f>CM3</f>
        <v>#N/A</v>
      </c>
    </row>
    <row r="632" spans="89:91">
      <c r="CK632" s="55"/>
      <c r="CL632" s="55" t="e">
        <f t="shared" si="232"/>
        <v>#N/A</v>
      </c>
      <c r="CM632" s="55" t="e">
        <f>CM3</f>
        <v>#N/A</v>
      </c>
    </row>
    <row r="633" spans="89:91">
      <c r="CK633" s="55"/>
      <c r="CL633" s="55" t="e">
        <f t="shared" si="232"/>
        <v>#N/A</v>
      </c>
      <c r="CM633" s="55" t="e">
        <f>CM3</f>
        <v>#N/A</v>
      </c>
    </row>
    <row r="634" spans="89:91">
      <c r="CK634" s="55"/>
      <c r="CL634" s="55" t="e">
        <f t="shared" si="232"/>
        <v>#N/A</v>
      </c>
      <c r="CM634" s="55" t="e">
        <f>CM3</f>
        <v>#N/A</v>
      </c>
    </row>
    <row r="635" spans="89:91">
      <c r="CK635" s="55"/>
      <c r="CL635" s="55" t="e">
        <f t="shared" si="232"/>
        <v>#N/A</v>
      </c>
      <c r="CM635" s="55" t="e">
        <f>CM3</f>
        <v>#N/A</v>
      </c>
    </row>
    <row r="636" spans="89:91">
      <c r="CK636" s="55"/>
      <c r="CL636" s="55" t="e">
        <f t="shared" si="232"/>
        <v>#N/A</v>
      </c>
      <c r="CM636" s="55" t="e">
        <f>CM3</f>
        <v>#N/A</v>
      </c>
    </row>
    <row r="637" spans="89:91">
      <c r="CK637" s="55"/>
      <c r="CL637" s="55" t="e">
        <f t="shared" si="232"/>
        <v>#N/A</v>
      </c>
      <c r="CM637" s="55" t="e">
        <f>CM3</f>
        <v>#N/A</v>
      </c>
    </row>
    <row r="638" spans="89:91">
      <c r="CK638" s="55"/>
      <c r="CL638" s="55" t="e">
        <f t="shared" si="232"/>
        <v>#N/A</v>
      </c>
      <c r="CM638" s="55" t="e">
        <f>CM3</f>
        <v>#N/A</v>
      </c>
    </row>
    <row r="639" spans="89:91">
      <c r="CK639" s="55"/>
      <c r="CL639" s="55" t="e">
        <f t="shared" si="232"/>
        <v>#N/A</v>
      </c>
      <c r="CM639" s="55" t="e">
        <f>CM3</f>
        <v>#N/A</v>
      </c>
    </row>
    <row r="640" spans="89:91">
      <c r="CK640" s="55"/>
      <c r="CL640" s="55" t="e">
        <f t="shared" si="232"/>
        <v>#N/A</v>
      </c>
      <c r="CM640" s="55" t="e">
        <f>CM3</f>
        <v>#N/A</v>
      </c>
    </row>
    <row r="641" spans="89:91">
      <c r="CK641" s="55"/>
      <c r="CL641" s="55" t="e">
        <f t="shared" si="232"/>
        <v>#N/A</v>
      </c>
      <c r="CM641" s="55" t="e">
        <f>CM3</f>
        <v>#N/A</v>
      </c>
    </row>
    <row r="642" spans="89:91">
      <c r="CK642" s="55"/>
      <c r="CL642" s="55" t="e">
        <f t="shared" si="232"/>
        <v>#N/A</v>
      </c>
      <c r="CM642" s="55" t="e">
        <f>CM3</f>
        <v>#N/A</v>
      </c>
    </row>
    <row r="643" spans="89:91">
      <c r="CK643" s="55"/>
      <c r="CL643" s="55" t="e">
        <f t="shared" si="232"/>
        <v>#N/A</v>
      </c>
      <c r="CM643" s="55" t="e">
        <f>CM3</f>
        <v>#N/A</v>
      </c>
    </row>
    <row r="644" spans="89:91">
      <c r="CK644" s="55"/>
      <c r="CL644" s="55" t="e">
        <f t="shared" ref="CL644:CL707" si="233">CL643+($CK$6-$CK$4)/1000</f>
        <v>#N/A</v>
      </c>
      <c r="CM644" s="55" t="e">
        <f>CM3</f>
        <v>#N/A</v>
      </c>
    </row>
    <row r="645" spans="89:91">
      <c r="CK645" s="55"/>
      <c r="CL645" s="55" t="e">
        <f t="shared" si="233"/>
        <v>#N/A</v>
      </c>
      <c r="CM645" s="55" t="e">
        <f>CM3</f>
        <v>#N/A</v>
      </c>
    </row>
    <row r="646" spans="89:91">
      <c r="CK646" s="55"/>
      <c r="CL646" s="55" t="e">
        <f t="shared" si="233"/>
        <v>#N/A</v>
      </c>
      <c r="CM646" s="55" t="e">
        <f>CM3</f>
        <v>#N/A</v>
      </c>
    </row>
    <row r="647" spans="89:91">
      <c r="CK647" s="55"/>
      <c r="CL647" s="55" t="e">
        <f t="shared" si="233"/>
        <v>#N/A</v>
      </c>
      <c r="CM647" s="55" t="e">
        <f>CM3</f>
        <v>#N/A</v>
      </c>
    </row>
    <row r="648" spans="89:91">
      <c r="CK648" s="55"/>
      <c r="CL648" s="55" t="e">
        <f t="shared" si="233"/>
        <v>#N/A</v>
      </c>
      <c r="CM648" s="55" t="e">
        <f>CM3</f>
        <v>#N/A</v>
      </c>
    </row>
    <row r="649" spans="89:91">
      <c r="CK649" s="55"/>
      <c r="CL649" s="55" t="e">
        <f t="shared" si="233"/>
        <v>#N/A</v>
      </c>
      <c r="CM649" s="55" t="e">
        <f>CM3</f>
        <v>#N/A</v>
      </c>
    </row>
    <row r="650" spans="89:91">
      <c r="CK650" s="55"/>
      <c r="CL650" s="55" t="e">
        <f t="shared" si="233"/>
        <v>#N/A</v>
      </c>
      <c r="CM650" s="55" t="e">
        <f>CM3</f>
        <v>#N/A</v>
      </c>
    </row>
    <row r="651" spans="89:91">
      <c r="CK651" s="55"/>
      <c r="CL651" s="55" t="e">
        <f t="shared" si="233"/>
        <v>#N/A</v>
      </c>
      <c r="CM651" s="55" t="e">
        <f>CM3</f>
        <v>#N/A</v>
      </c>
    </row>
    <row r="652" spans="89:91">
      <c r="CK652" s="55"/>
      <c r="CL652" s="55" t="e">
        <f t="shared" si="233"/>
        <v>#N/A</v>
      </c>
      <c r="CM652" s="55" t="e">
        <f>CM3</f>
        <v>#N/A</v>
      </c>
    </row>
    <row r="653" spans="89:91">
      <c r="CK653" s="55"/>
      <c r="CL653" s="55" t="e">
        <f t="shared" si="233"/>
        <v>#N/A</v>
      </c>
      <c r="CM653" s="55" t="e">
        <f>CM3</f>
        <v>#N/A</v>
      </c>
    </row>
    <row r="654" spans="89:91">
      <c r="CK654" s="55"/>
      <c r="CL654" s="55" t="e">
        <f t="shared" si="233"/>
        <v>#N/A</v>
      </c>
      <c r="CM654" s="55" t="e">
        <f>CM3</f>
        <v>#N/A</v>
      </c>
    </row>
    <row r="655" spans="89:91">
      <c r="CK655" s="55"/>
      <c r="CL655" s="55" t="e">
        <f t="shared" si="233"/>
        <v>#N/A</v>
      </c>
      <c r="CM655" s="55" t="e">
        <f>CM3</f>
        <v>#N/A</v>
      </c>
    </row>
    <row r="656" spans="89:91">
      <c r="CK656" s="55"/>
      <c r="CL656" s="55" t="e">
        <f t="shared" si="233"/>
        <v>#N/A</v>
      </c>
      <c r="CM656" s="55" t="e">
        <f>CM3</f>
        <v>#N/A</v>
      </c>
    </row>
    <row r="657" spans="89:91">
      <c r="CK657" s="55"/>
      <c r="CL657" s="55" t="e">
        <f t="shared" si="233"/>
        <v>#N/A</v>
      </c>
      <c r="CM657" s="55" t="e">
        <f>CM3</f>
        <v>#N/A</v>
      </c>
    </row>
    <row r="658" spans="89:91">
      <c r="CK658" s="55"/>
      <c r="CL658" s="55" t="e">
        <f t="shared" si="233"/>
        <v>#N/A</v>
      </c>
      <c r="CM658" s="55" t="e">
        <f>CM3</f>
        <v>#N/A</v>
      </c>
    </row>
    <row r="659" spans="89:91">
      <c r="CK659" s="55"/>
      <c r="CL659" s="55" t="e">
        <f t="shared" si="233"/>
        <v>#N/A</v>
      </c>
      <c r="CM659" s="55" t="e">
        <f>CM3</f>
        <v>#N/A</v>
      </c>
    </row>
    <row r="660" spans="89:91">
      <c r="CK660" s="55"/>
      <c r="CL660" s="55" t="e">
        <f t="shared" si="233"/>
        <v>#N/A</v>
      </c>
      <c r="CM660" s="55" t="e">
        <f>CM3</f>
        <v>#N/A</v>
      </c>
    </row>
    <row r="661" spans="89:91">
      <c r="CK661" s="55"/>
      <c r="CL661" s="55" t="e">
        <f t="shared" si="233"/>
        <v>#N/A</v>
      </c>
      <c r="CM661" s="55" t="e">
        <f>CM3</f>
        <v>#N/A</v>
      </c>
    </row>
    <row r="662" spans="89:91">
      <c r="CK662" s="55"/>
      <c r="CL662" s="55" t="e">
        <f t="shared" si="233"/>
        <v>#N/A</v>
      </c>
      <c r="CM662" s="55" t="e">
        <f>CM3</f>
        <v>#N/A</v>
      </c>
    </row>
    <row r="663" spans="89:91">
      <c r="CK663" s="55"/>
      <c r="CL663" s="55" t="e">
        <f t="shared" si="233"/>
        <v>#N/A</v>
      </c>
      <c r="CM663" s="55" t="e">
        <f>CM3</f>
        <v>#N/A</v>
      </c>
    </row>
    <row r="664" spans="89:91">
      <c r="CK664" s="55"/>
      <c r="CL664" s="55" t="e">
        <f t="shared" si="233"/>
        <v>#N/A</v>
      </c>
      <c r="CM664" s="55" t="e">
        <f>CM3</f>
        <v>#N/A</v>
      </c>
    </row>
    <row r="665" spans="89:91">
      <c r="CK665" s="55"/>
      <c r="CL665" s="55" t="e">
        <f t="shared" si="233"/>
        <v>#N/A</v>
      </c>
      <c r="CM665" s="55" t="e">
        <f>CM3</f>
        <v>#N/A</v>
      </c>
    </row>
    <row r="666" spans="89:91">
      <c r="CK666" s="55"/>
      <c r="CL666" s="55" t="e">
        <f t="shared" si="233"/>
        <v>#N/A</v>
      </c>
      <c r="CM666" s="55" t="e">
        <f>CM3</f>
        <v>#N/A</v>
      </c>
    </row>
    <row r="667" spans="89:91">
      <c r="CK667" s="55"/>
      <c r="CL667" s="55" t="e">
        <f t="shared" si="233"/>
        <v>#N/A</v>
      </c>
      <c r="CM667" s="55" t="e">
        <f>CM3</f>
        <v>#N/A</v>
      </c>
    </row>
    <row r="668" spans="89:91">
      <c r="CK668" s="55"/>
      <c r="CL668" s="55" t="e">
        <f t="shared" si="233"/>
        <v>#N/A</v>
      </c>
      <c r="CM668" s="55" t="e">
        <f>CM3</f>
        <v>#N/A</v>
      </c>
    </row>
    <row r="669" spans="89:91">
      <c r="CK669" s="55"/>
      <c r="CL669" s="55" t="e">
        <f t="shared" si="233"/>
        <v>#N/A</v>
      </c>
      <c r="CM669" s="55" t="e">
        <f>CM3</f>
        <v>#N/A</v>
      </c>
    </row>
    <row r="670" spans="89:91">
      <c r="CK670" s="55"/>
      <c r="CL670" s="55" t="e">
        <f t="shared" si="233"/>
        <v>#N/A</v>
      </c>
      <c r="CM670" s="55" t="e">
        <f>CM3</f>
        <v>#N/A</v>
      </c>
    </row>
    <row r="671" spans="89:91">
      <c r="CK671" s="55"/>
      <c r="CL671" s="55" t="e">
        <f t="shared" si="233"/>
        <v>#N/A</v>
      </c>
      <c r="CM671" s="55" t="e">
        <f>CM3</f>
        <v>#N/A</v>
      </c>
    </row>
    <row r="672" spans="89:91">
      <c r="CK672" s="55"/>
      <c r="CL672" s="55" t="e">
        <f t="shared" si="233"/>
        <v>#N/A</v>
      </c>
      <c r="CM672" s="55" t="e">
        <f>CM3</f>
        <v>#N/A</v>
      </c>
    </row>
    <row r="673" spans="89:91">
      <c r="CK673" s="55"/>
      <c r="CL673" s="55" t="e">
        <f t="shared" si="233"/>
        <v>#N/A</v>
      </c>
      <c r="CM673" s="55" t="e">
        <f>CM3</f>
        <v>#N/A</v>
      </c>
    </row>
    <row r="674" spans="89:91">
      <c r="CK674" s="55"/>
      <c r="CL674" s="55" t="e">
        <f t="shared" si="233"/>
        <v>#N/A</v>
      </c>
      <c r="CM674" s="55" t="e">
        <f>CM3</f>
        <v>#N/A</v>
      </c>
    </row>
    <row r="675" spans="89:91">
      <c r="CK675" s="55"/>
      <c r="CL675" s="55" t="e">
        <f t="shared" si="233"/>
        <v>#N/A</v>
      </c>
      <c r="CM675" s="55" t="e">
        <f>CM3</f>
        <v>#N/A</v>
      </c>
    </row>
    <row r="676" spans="89:91">
      <c r="CK676" s="55"/>
      <c r="CL676" s="55" t="e">
        <f t="shared" si="233"/>
        <v>#N/A</v>
      </c>
      <c r="CM676" s="55" t="e">
        <f>CM3</f>
        <v>#N/A</v>
      </c>
    </row>
    <row r="677" spans="89:91">
      <c r="CK677" s="55"/>
      <c r="CL677" s="55" t="e">
        <f t="shared" si="233"/>
        <v>#N/A</v>
      </c>
      <c r="CM677" s="55" t="e">
        <f>CM3</f>
        <v>#N/A</v>
      </c>
    </row>
    <row r="678" spans="89:91">
      <c r="CK678" s="55"/>
      <c r="CL678" s="55" t="e">
        <f t="shared" si="233"/>
        <v>#N/A</v>
      </c>
      <c r="CM678" s="55" t="e">
        <f>CM3</f>
        <v>#N/A</v>
      </c>
    </row>
    <row r="679" spans="89:91">
      <c r="CK679" s="55"/>
      <c r="CL679" s="55" t="e">
        <f t="shared" si="233"/>
        <v>#N/A</v>
      </c>
      <c r="CM679" s="55" t="e">
        <f>CM3</f>
        <v>#N/A</v>
      </c>
    </row>
    <row r="680" spans="89:91">
      <c r="CK680" s="55"/>
      <c r="CL680" s="55" t="e">
        <f t="shared" si="233"/>
        <v>#N/A</v>
      </c>
      <c r="CM680" s="55" t="e">
        <f>CM3</f>
        <v>#N/A</v>
      </c>
    </row>
    <row r="681" spans="89:91">
      <c r="CK681" s="55"/>
      <c r="CL681" s="55" t="e">
        <f t="shared" si="233"/>
        <v>#N/A</v>
      </c>
      <c r="CM681" s="55" t="e">
        <f>CM3</f>
        <v>#N/A</v>
      </c>
    </row>
    <row r="682" spans="89:91">
      <c r="CK682" s="55"/>
      <c r="CL682" s="55" t="e">
        <f t="shared" si="233"/>
        <v>#N/A</v>
      </c>
      <c r="CM682" s="55" t="e">
        <f>CM3</f>
        <v>#N/A</v>
      </c>
    </row>
    <row r="683" spans="89:91">
      <c r="CK683" s="55"/>
      <c r="CL683" s="55" t="e">
        <f t="shared" si="233"/>
        <v>#N/A</v>
      </c>
      <c r="CM683" s="55" t="e">
        <f>CM3</f>
        <v>#N/A</v>
      </c>
    </row>
    <row r="684" spans="89:91">
      <c r="CK684" s="55"/>
      <c r="CL684" s="55" t="e">
        <f t="shared" si="233"/>
        <v>#N/A</v>
      </c>
      <c r="CM684" s="55" t="e">
        <f>CM3</f>
        <v>#N/A</v>
      </c>
    </row>
    <row r="685" spans="89:91">
      <c r="CK685" s="55"/>
      <c r="CL685" s="55" t="e">
        <f t="shared" si="233"/>
        <v>#N/A</v>
      </c>
      <c r="CM685" s="55" t="e">
        <f>CM3</f>
        <v>#N/A</v>
      </c>
    </row>
    <row r="686" spans="89:91">
      <c r="CK686" s="55"/>
      <c r="CL686" s="55" t="e">
        <f t="shared" si="233"/>
        <v>#N/A</v>
      </c>
      <c r="CM686" s="55" t="e">
        <f>CM3</f>
        <v>#N/A</v>
      </c>
    </row>
    <row r="687" spans="89:91">
      <c r="CK687" s="55"/>
      <c r="CL687" s="55" t="e">
        <f t="shared" si="233"/>
        <v>#N/A</v>
      </c>
      <c r="CM687" s="55" t="e">
        <f>CM3</f>
        <v>#N/A</v>
      </c>
    </row>
    <row r="688" spans="89:91">
      <c r="CK688" s="55"/>
      <c r="CL688" s="55" t="e">
        <f t="shared" si="233"/>
        <v>#N/A</v>
      </c>
      <c r="CM688" s="55" t="e">
        <f>CM3</f>
        <v>#N/A</v>
      </c>
    </row>
    <row r="689" spans="89:91">
      <c r="CK689" s="55"/>
      <c r="CL689" s="55" t="e">
        <f t="shared" si="233"/>
        <v>#N/A</v>
      </c>
      <c r="CM689" s="55" t="e">
        <f>CM3</f>
        <v>#N/A</v>
      </c>
    </row>
    <row r="690" spans="89:91">
      <c r="CK690" s="55"/>
      <c r="CL690" s="55" t="e">
        <f t="shared" si="233"/>
        <v>#N/A</v>
      </c>
      <c r="CM690" s="55" t="e">
        <f>CM3</f>
        <v>#N/A</v>
      </c>
    </row>
    <row r="691" spans="89:91">
      <c r="CK691" s="55"/>
      <c r="CL691" s="55" t="e">
        <f t="shared" si="233"/>
        <v>#N/A</v>
      </c>
      <c r="CM691" s="55" t="e">
        <f>CM3</f>
        <v>#N/A</v>
      </c>
    </row>
    <row r="692" spans="89:91">
      <c r="CK692" s="55"/>
      <c r="CL692" s="55" t="e">
        <f t="shared" si="233"/>
        <v>#N/A</v>
      </c>
      <c r="CM692" s="55" t="e">
        <f>CM3</f>
        <v>#N/A</v>
      </c>
    </row>
    <row r="693" spans="89:91">
      <c r="CK693" s="55"/>
      <c r="CL693" s="55" t="e">
        <f t="shared" si="233"/>
        <v>#N/A</v>
      </c>
      <c r="CM693" s="55" t="e">
        <f>CM3</f>
        <v>#N/A</v>
      </c>
    </row>
    <row r="694" spans="89:91">
      <c r="CK694" s="55"/>
      <c r="CL694" s="55" t="e">
        <f t="shared" si="233"/>
        <v>#N/A</v>
      </c>
      <c r="CM694" s="55" t="e">
        <f>CM3</f>
        <v>#N/A</v>
      </c>
    </row>
    <row r="695" spans="89:91">
      <c r="CK695" s="55"/>
      <c r="CL695" s="55" t="e">
        <f t="shared" si="233"/>
        <v>#N/A</v>
      </c>
      <c r="CM695" s="55" t="e">
        <f>CM3</f>
        <v>#N/A</v>
      </c>
    </row>
    <row r="696" spans="89:91">
      <c r="CK696" s="55"/>
      <c r="CL696" s="55" t="e">
        <f t="shared" si="233"/>
        <v>#N/A</v>
      </c>
      <c r="CM696" s="55" t="e">
        <f>CM3</f>
        <v>#N/A</v>
      </c>
    </row>
    <row r="697" spans="89:91">
      <c r="CK697" s="55"/>
      <c r="CL697" s="55" t="e">
        <f t="shared" si="233"/>
        <v>#N/A</v>
      </c>
      <c r="CM697" s="55" t="e">
        <f>CM3</f>
        <v>#N/A</v>
      </c>
    </row>
    <row r="698" spans="89:91">
      <c r="CK698" s="55"/>
      <c r="CL698" s="55" t="e">
        <f t="shared" si="233"/>
        <v>#N/A</v>
      </c>
      <c r="CM698" s="55" t="e">
        <f>CM3</f>
        <v>#N/A</v>
      </c>
    </row>
    <row r="699" spans="89:91">
      <c r="CK699" s="55"/>
      <c r="CL699" s="55" t="e">
        <f t="shared" si="233"/>
        <v>#N/A</v>
      </c>
      <c r="CM699" s="55" t="e">
        <f>CM3</f>
        <v>#N/A</v>
      </c>
    </row>
    <row r="700" spans="89:91">
      <c r="CK700" s="55"/>
      <c r="CL700" s="55" t="e">
        <f t="shared" si="233"/>
        <v>#N/A</v>
      </c>
      <c r="CM700" s="55" t="e">
        <f>CM3</f>
        <v>#N/A</v>
      </c>
    </row>
    <row r="701" spans="89:91">
      <c r="CK701" s="55"/>
      <c r="CL701" s="55" t="e">
        <f t="shared" si="233"/>
        <v>#N/A</v>
      </c>
      <c r="CM701" s="55" t="e">
        <f>CM3</f>
        <v>#N/A</v>
      </c>
    </row>
    <row r="702" spans="89:91">
      <c r="CK702" s="55"/>
      <c r="CL702" s="55" t="e">
        <f t="shared" si="233"/>
        <v>#N/A</v>
      </c>
      <c r="CM702" s="55" t="e">
        <f>CM3</f>
        <v>#N/A</v>
      </c>
    </row>
    <row r="703" spans="89:91">
      <c r="CK703" s="55"/>
      <c r="CL703" s="55" t="e">
        <f t="shared" si="233"/>
        <v>#N/A</v>
      </c>
      <c r="CM703" s="55" t="e">
        <f>CM3</f>
        <v>#N/A</v>
      </c>
    </row>
    <row r="704" spans="89:91">
      <c r="CK704" s="55"/>
      <c r="CL704" s="55" t="e">
        <f t="shared" si="233"/>
        <v>#N/A</v>
      </c>
      <c r="CM704" s="55" t="e">
        <f>CM3</f>
        <v>#N/A</v>
      </c>
    </row>
    <row r="705" spans="89:91">
      <c r="CK705" s="55"/>
      <c r="CL705" s="55" t="e">
        <f t="shared" si="233"/>
        <v>#N/A</v>
      </c>
      <c r="CM705" s="55" t="e">
        <f>CM3</f>
        <v>#N/A</v>
      </c>
    </row>
    <row r="706" spans="89:91">
      <c r="CK706" s="55"/>
      <c r="CL706" s="55" t="e">
        <f t="shared" si="233"/>
        <v>#N/A</v>
      </c>
      <c r="CM706" s="55" t="e">
        <f>CM3</f>
        <v>#N/A</v>
      </c>
    </row>
    <row r="707" spans="89:91">
      <c r="CK707" s="55"/>
      <c r="CL707" s="55" t="e">
        <f t="shared" si="233"/>
        <v>#N/A</v>
      </c>
      <c r="CM707" s="55" t="e">
        <f>CM3</f>
        <v>#N/A</v>
      </c>
    </row>
    <row r="708" spans="89:91">
      <c r="CK708" s="55"/>
      <c r="CL708" s="55" t="e">
        <f t="shared" ref="CL708:CL771" si="234">CL707+($CK$6-$CK$4)/1000</f>
        <v>#N/A</v>
      </c>
      <c r="CM708" s="55" t="e">
        <f>CM3</f>
        <v>#N/A</v>
      </c>
    </row>
    <row r="709" spans="89:91">
      <c r="CK709" s="55"/>
      <c r="CL709" s="55" t="e">
        <f t="shared" si="234"/>
        <v>#N/A</v>
      </c>
      <c r="CM709" s="55" t="e">
        <f>CM3</f>
        <v>#N/A</v>
      </c>
    </row>
    <row r="710" spans="89:91">
      <c r="CK710" s="55"/>
      <c r="CL710" s="55" t="e">
        <f t="shared" si="234"/>
        <v>#N/A</v>
      </c>
      <c r="CM710" s="55" t="e">
        <f>CM3</f>
        <v>#N/A</v>
      </c>
    </row>
    <row r="711" spans="89:91">
      <c r="CK711" s="55"/>
      <c r="CL711" s="55" t="e">
        <f t="shared" si="234"/>
        <v>#N/A</v>
      </c>
      <c r="CM711" s="55" t="e">
        <f>CM3</f>
        <v>#N/A</v>
      </c>
    </row>
    <row r="712" spans="89:91">
      <c r="CK712" s="55"/>
      <c r="CL712" s="55" t="e">
        <f t="shared" si="234"/>
        <v>#N/A</v>
      </c>
      <c r="CM712" s="55" t="e">
        <f>CM3</f>
        <v>#N/A</v>
      </c>
    </row>
    <row r="713" spans="89:91">
      <c r="CK713" s="55"/>
      <c r="CL713" s="55" t="e">
        <f t="shared" si="234"/>
        <v>#N/A</v>
      </c>
      <c r="CM713" s="55" t="e">
        <f>CM3</f>
        <v>#N/A</v>
      </c>
    </row>
    <row r="714" spans="89:91">
      <c r="CK714" s="55"/>
      <c r="CL714" s="55" t="e">
        <f t="shared" si="234"/>
        <v>#N/A</v>
      </c>
      <c r="CM714" s="55" t="e">
        <f>CM3</f>
        <v>#N/A</v>
      </c>
    </row>
    <row r="715" spans="89:91">
      <c r="CK715" s="55"/>
      <c r="CL715" s="55" t="e">
        <f t="shared" si="234"/>
        <v>#N/A</v>
      </c>
      <c r="CM715" s="55" t="e">
        <f>CM3</f>
        <v>#N/A</v>
      </c>
    </row>
    <row r="716" spans="89:91">
      <c r="CK716" s="55"/>
      <c r="CL716" s="55" t="e">
        <f t="shared" si="234"/>
        <v>#N/A</v>
      </c>
      <c r="CM716" s="55" t="e">
        <f>CM3</f>
        <v>#N/A</v>
      </c>
    </row>
    <row r="717" spans="89:91">
      <c r="CK717" s="55"/>
      <c r="CL717" s="55" t="e">
        <f t="shared" si="234"/>
        <v>#N/A</v>
      </c>
      <c r="CM717" s="55" t="e">
        <f>CM3</f>
        <v>#N/A</v>
      </c>
    </row>
    <row r="718" spans="89:91">
      <c r="CK718" s="55"/>
      <c r="CL718" s="55" t="e">
        <f t="shared" si="234"/>
        <v>#N/A</v>
      </c>
      <c r="CM718" s="55" t="e">
        <f>CM3</f>
        <v>#N/A</v>
      </c>
    </row>
    <row r="719" spans="89:91">
      <c r="CK719" s="55"/>
      <c r="CL719" s="55" t="e">
        <f t="shared" si="234"/>
        <v>#N/A</v>
      </c>
      <c r="CM719" s="55" t="e">
        <f>CM3</f>
        <v>#N/A</v>
      </c>
    </row>
    <row r="720" spans="89:91">
      <c r="CK720" s="55"/>
      <c r="CL720" s="55" t="e">
        <f t="shared" si="234"/>
        <v>#N/A</v>
      </c>
      <c r="CM720" s="55" t="e">
        <f>CM3</f>
        <v>#N/A</v>
      </c>
    </row>
    <row r="721" spans="89:91">
      <c r="CK721" s="55"/>
      <c r="CL721" s="55" t="e">
        <f t="shared" si="234"/>
        <v>#N/A</v>
      </c>
      <c r="CM721" s="55" t="e">
        <f>CM3</f>
        <v>#N/A</v>
      </c>
    </row>
    <row r="722" spans="89:91">
      <c r="CK722" s="55"/>
      <c r="CL722" s="55" t="e">
        <f t="shared" si="234"/>
        <v>#N/A</v>
      </c>
      <c r="CM722" s="55" t="e">
        <f>CM3</f>
        <v>#N/A</v>
      </c>
    </row>
    <row r="723" spans="89:91">
      <c r="CK723" s="55"/>
      <c r="CL723" s="55" t="e">
        <f t="shared" si="234"/>
        <v>#N/A</v>
      </c>
      <c r="CM723" s="55" t="e">
        <f>CM3</f>
        <v>#N/A</v>
      </c>
    </row>
    <row r="724" spans="89:91">
      <c r="CK724" s="55"/>
      <c r="CL724" s="55" t="e">
        <f t="shared" si="234"/>
        <v>#N/A</v>
      </c>
      <c r="CM724" s="55" t="e">
        <f>CM3</f>
        <v>#N/A</v>
      </c>
    </row>
    <row r="725" spans="89:91">
      <c r="CK725" s="55"/>
      <c r="CL725" s="55" t="e">
        <f t="shared" si="234"/>
        <v>#N/A</v>
      </c>
      <c r="CM725" s="55" t="e">
        <f>CM3</f>
        <v>#N/A</v>
      </c>
    </row>
    <row r="726" spans="89:91">
      <c r="CK726" s="55"/>
      <c r="CL726" s="55" t="e">
        <f t="shared" si="234"/>
        <v>#N/A</v>
      </c>
      <c r="CM726" s="55" t="e">
        <f>CM3</f>
        <v>#N/A</v>
      </c>
    </row>
    <row r="727" spans="89:91">
      <c r="CK727" s="55"/>
      <c r="CL727" s="55" t="e">
        <f t="shared" si="234"/>
        <v>#N/A</v>
      </c>
      <c r="CM727" s="55" t="e">
        <f>CM3</f>
        <v>#N/A</v>
      </c>
    </row>
    <row r="728" spans="89:91">
      <c r="CK728" s="55"/>
      <c r="CL728" s="55" t="e">
        <f t="shared" si="234"/>
        <v>#N/A</v>
      </c>
      <c r="CM728" s="55" t="e">
        <f>CM3</f>
        <v>#N/A</v>
      </c>
    </row>
    <row r="729" spans="89:91">
      <c r="CK729" s="55"/>
      <c r="CL729" s="55" t="e">
        <f t="shared" si="234"/>
        <v>#N/A</v>
      </c>
      <c r="CM729" s="55" t="e">
        <f>CM3</f>
        <v>#N/A</v>
      </c>
    </row>
    <row r="730" spans="89:91">
      <c r="CK730" s="55"/>
      <c r="CL730" s="55" t="e">
        <f t="shared" si="234"/>
        <v>#N/A</v>
      </c>
      <c r="CM730" s="55" t="e">
        <f>CM3</f>
        <v>#N/A</v>
      </c>
    </row>
    <row r="731" spans="89:91">
      <c r="CK731" s="55"/>
      <c r="CL731" s="55" t="e">
        <f t="shared" si="234"/>
        <v>#N/A</v>
      </c>
      <c r="CM731" s="55" t="e">
        <f>CM3</f>
        <v>#N/A</v>
      </c>
    </row>
    <row r="732" spans="89:91">
      <c r="CK732" s="55"/>
      <c r="CL732" s="55" t="e">
        <f t="shared" si="234"/>
        <v>#N/A</v>
      </c>
      <c r="CM732" s="55" t="e">
        <f>CM3</f>
        <v>#N/A</v>
      </c>
    </row>
    <row r="733" spans="89:91">
      <c r="CK733" s="55"/>
      <c r="CL733" s="55" t="e">
        <f t="shared" si="234"/>
        <v>#N/A</v>
      </c>
      <c r="CM733" s="55" t="e">
        <f>CM3</f>
        <v>#N/A</v>
      </c>
    </row>
    <row r="734" spans="89:91">
      <c r="CK734" s="55"/>
      <c r="CL734" s="55" t="e">
        <f t="shared" si="234"/>
        <v>#N/A</v>
      </c>
      <c r="CM734" s="55" t="e">
        <f>CM3</f>
        <v>#N/A</v>
      </c>
    </row>
    <row r="735" spans="89:91">
      <c r="CK735" s="55"/>
      <c r="CL735" s="55" t="e">
        <f t="shared" si="234"/>
        <v>#N/A</v>
      </c>
      <c r="CM735" s="55" t="e">
        <f>CM3</f>
        <v>#N/A</v>
      </c>
    </row>
    <row r="736" spans="89:91">
      <c r="CK736" s="55"/>
      <c r="CL736" s="55" t="e">
        <f t="shared" si="234"/>
        <v>#N/A</v>
      </c>
      <c r="CM736" s="55" t="e">
        <f>CM3</f>
        <v>#N/A</v>
      </c>
    </row>
    <row r="737" spans="89:91">
      <c r="CK737" s="55"/>
      <c r="CL737" s="55" t="e">
        <f t="shared" si="234"/>
        <v>#N/A</v>
      </c>
      <c r="CM737" s="55" t="e">
        <f>CM3</f>
        <v>#N/A</v>
      </c>
    </row>
    <row r="738" spans="89:91">
      <c r="CK738" s="55"/>
      <c r="CL738" s="55" t="e">
        <f t="shared" si="234"/>
        <v>#N/A</v>
      </c>
      <c r="CM738" s="55" t="e">
        <f>CM3</f>
        <v>#N/A</v>
      </c>
    </row>
    <row r="739" spans="89:91">
      <c r="CK739" s="55"/>
      <c r="CL739" s="55" t="e">
        <f t="shared" si="234"/>
        <v>#N/A</v>
      </c>
      <c r="CM739" s="55" t="e">
        <f>CM3</f>
        <v>#N/A</v>
      </c>
    </row>
    <row r="740" spans="89:91">
      <c r="CK740" s="55"/>
      <c r="CL740" s="55" t="e">
        <f t="shared" si="234"/>
        <v>#N/A</v>
      </c>
      <c r="CM740" s="55" t="e">
        <f>CM3</f>
        <v>#N/A</v>
      </c>
    </row>
    <row r="741" spans="89:91">
      <c r="CK741" s="55"/>
      <c r="CL741" s="55" t="e">
        <f t="shared" si="234"/>
        <v>#N/A</v>
      </c>
      <c r="CM741" s="55" t="e">
        <f>CM3</f>
        <v>#N/A</v>
      </c>
    </row>
    <row r="742" spans="89:91">
      <c r="CK742" s="55"/>
      <c r="CL742" s="55" t="e">
        <f t="shared" si="234"/>
        <v>#N/A</v>
      </c>
      <c r="CM742" s="55" t="e">
        <f>CM3</f>
        <v>#N/A</v>
      </c>
    </row>
    <row r="743" spans="89:91">
      <c r="CK743" s="55"/>
      <c r="CL743" s="55" t="e">
        <f t="shared" si="234"/>
        <v>#N/A</v>
      </c>
      <c r="CM743" s="55" t="e">
        <f>CM3</f>
        <v>#N/A</v>
      </c>
    </row>
    <row r="744" spans="89:91">
      <c r="CK744" s="55"/>
      <c r="CL744" s="55" t="e">
        <f t="shared" si="234"/>
        <v>#N/A</v>
      </c>
      <c r="CM744" s="55" t="e">
        <f>CM3</f>
        <v>#N/A</v>
      </c>
    </row>
    <row r="745" spans="89:91">
      <c r="CK745" s="55"/>
      <c r="CL745" s="55" t="e">
        <f t="shared" si="234"/>
        <v>#N/A</v>
      </c>
      <c r="CM745" s="55" t="e">
        <f>CM3</f>
        <v>#N/A</v>
      </c>
    </row>
    <row r="746" spans="89:91">
      <c r="CK746" s="55"/>
      <c r="CL746" s="55" t="e">
        <f t="shared" si="234"/>
        <v>#N/A</v>
      </c>
      <c r="CM746" s="55" t="e">
        <f>CM3</f>
        <v>#N/A</v>
      </c>
    </row>
    <row r="747" spans="89:91">
      <c r="CK747" s="55"/>
      <c r="CL747" s="55" t="e">
        <f t="shared" si="234"/>
        <v>#N/A</v>
      </c>
      <c r="CM747" s="55" t="e">
        <f>CM3</f>
        <v>#N/A</v>
      </c>
    </row>
    <row r="748" spans="89:91">
      <c r="CK748" s="55"/>
      <c r="CL748" s="55" t="e">
        <f t="shared" si="234"/>
        <v>#N/A</v>
      </c>
      <c r="CM748" s="55" t="e">
        <f>CM3</f>
        <v>#N/A</v>
      </c>
    </row>
    <row r="749" spans="89:91">
      <c r="CK749" s="55"/>
      <c r="CL749" s="55" t="e">
        <f t="shared" si="234"/>
        <v>#N/A</v>
      </c>
      <c r="CM749" s="55" t="e">
        <f>CM3</f>
        <v>#N/A</v>
      </c>
    </row>
    <row r="750" spans="89:91">
      <c r="CK750" s="55"/>
      <c r="CL750" s="55" t="e">
        <f t="shared" si="234"/>
        <v>#N/A</v>
      </c>
      <c r="CM750" s="55" t="e">
        <f>CM3</f>
        <v>#N/A</v>
      </c>
    </row>
    <row r="751" spans="89:91">
      <c r="CK751" s="55"/>
      <c r="CL751" s="55" t="e">
        <f t="shared" si="234"/>
        <v>#N/A</v>
      </c>
      <c r="CM751" s="55" t="e">
        <f>CM3</f>
        <v>#N/A</v>
      </c>
    </row>
    <row r="752" spans="89:91">
      <c r="CK752" s="55"/>
      <c r="CL752" s="55" t="e">
        <f t="shared" si="234"/>
        <v>#N/A</v>
      </c>
      <c r="CM752" s="55" t="e">
        <f>CM3</f>
        <v>#N/A</v>
      </c>
    </row>
    <row r="753" spans="89:91">
      <c r="CK753" s="55"/>
      <c r="CL753" s="55" t="e">
        <f t="shared" si="234"/>
        <v>#N/A</v>
      </c>
      <c r="CM753" s="55" t="e">
        <f>CM3</f>
        <v>#N/A</v>
      </c>
    </row>
    <row r="754" spans="89:91">
      <c r="CK754" s="55"/>
      <c r="CL754" s="55" t="e">
        <f t="shared" si="234"/>
        <v>#N/A</v>
      </c>
      <c r="CM754" s="55" t="e">
        <f>CM3</f>
        <v>#N/A</v>
      </c>
    </row>
    <row r="755" spans="89:91">
      <c r="CK755" s="55"/>
      <c r="CL755" s="55" t="e">
        <f t="shared" si="234"/>
        <v>#N/A</v>
      </c>
      <c r="CM755" s="55" t="e">
        <f>CM3</f>
        <v>#N/A</v>
      </c>
    </row>
    <row r="756" spans="89:91">
      <c r="CK756" s="55"/>
      <c r="CL756" s="55" t="e">
        <f t="shared" si="234"/>
        <v>#N/A</v>
      </c>
      <c r="CM756" s="55" t="e">
        <f>CM3</f>
        <v>#N/A</v>
      </c>
    </row>
    <row r="757" spans="89:91">
      <c r="CK757" s="55"/>
      <c r="CL757" s="55" t="e">
        <f t="shared" si="234"/>
        <v>#N/A</v>
      </c>
      <c r="CM757" s="55" t="e">
        <f>CM3</f>
        <v>#N/A</v>
      </c>
    </row>
    <row r="758" spans="89:91">
      <c r="CK758" s="55"/>
      <c r="CL758" s="55" t="e">
        <f t="shared" si="234"/>
        <v>#N/A</v>
      </c>
      <c r="CM758" s="55" t="e">
        <f>CM3</f>
        <v>#N/A</v>
      </c>
    </row>
    <row r="759" spans="89:91">
      <c r="CK759" s="55"/>
      <c r="CL759" s="55" t="e">
        <f t="shared" si="234"/>
        <v>#N/A</v>
      </c>
      <c r="CM759" s="55" t="e">
        <f>CM3</f>
        <v>#N/A</v>
      </c>
    </row>
    <row r="760" spans="89:91">
      <c r="CK760" s="55"/>
      <c r="CL760" s="55" t="e">
        <f t="shared" si="234"/>
        <v>#N/A</v>
      </c>
      <c r="CM760" s="55" t="e">
        <f>CM3</f>
        <v>#N/A</v>
      </c>
    </row>
    <row r="761" spans="89:91">
      <c r="CK761" s="55"/>
      <c r="CL761" s="55" t="e">
        <f t="shared" si="234"/>
        <v>#N/A</v>
      </c>
      <c r="CM761" s="55" t="e">
        <f>CM3</f>
        <v>#N/A</v>
      </c>
    </row>
    <row r="762" spans="89:91">
      <c r="CK762" s="55"/>
      <c r="CL762" s="55" t="e">
        <f t="shared" si="234"/>
        <v>#N/A</v>
      </c>
      <c r="CM762" s="55" t="e">
        <f>CM3</f>
        <v>#N/A</v>
      </c>
    </row>
    <row r="763" spans="89:91">
      <c r="CK763" s="55"/>
      <c r="CL763" s="55" t="e">
        <f t="shared" si="234"/>
        <v>#N/A</v>
      </c>
      <c r="CM763" s="55" t="e">
        <f>CM3</f>
        <v>#N/A</v>
      </c>
    </row>
    <row r="764" spans="89:91">
      <c r="CK764" s="55"/>
      <c r="CL764" s="55" t="e">
        <f t="shared" si="234"/>
        <v>#N/A</v>
      </c>
      <c r="CM764" s="55" t="e">
        <f>CM3</f>
        <v>#N/A</v>
      </c>
    </row>
    <row r="765" spans="89:91">
      <c r="CK765" s="55"/>
      <c r="CL765" s="55" t="e">
        <f t="shared" si="234"/>
        <v>#N/A</v>
      </c>
      <c r="CM765" s="55" t="e">
        <f>CM3</f>
        <v>#N/A</v>
      </c>
    </row>
    <row r="766" spans="89:91">
      <c r="CK766" s="55"/>
      <c r="CL766" s="55" t="e">
        <f t="shared" si="234"/>
        <v>#N/A</v>
      </c>
      <c r="CM766" s="55" t="e">
        <f>CM3</f>
        <v>#N/A</v>
      </c>
    </row>
    <row r="767" spans="89:91">
      <c r="CK767" s="55"/>
      <c r="CL767" s="55" t="e">
        <f t="shared" si="234"/>
        <v>#N/A</v>
      </c>
      <c r="CM767" s="55" t="e">
        <f>CM3</f>
        <v>#N/A</v>
      </c>
    </row>
    <row r="768" spans="89:91">
      <c r="CK768" s="55"/>
      <c r="CL768" s="55" t="e">
        <f t="shared" si="234"/>
        <v>#N/A</v>
      </c>
      <c r="CM768" s="55" t="e">
        <f>CM3</f>
        <v>#N/A</v>
      </c>
    </row>
    <row r="769" spans="89:91">
      <c r="CK769" s="55"/>
      <c r="CL769" s="55" t="e">
        <f t="shared" si="234"/>
        <v>#N/A</v>
      </c>
      <c r="CM769" s="55" t="e">
        <f>CM3</f>
        <v>#N/A</v>
      </c>
    </row>
    <row r="770" spans="89:91">
      <c r="CK770" s="55"/>
      <c r="CL770" s="55" t="e">
        <f t="shared" si="234"/>
        <v>#N/A</v>
      </c>
      <c r="CM770" s="55" t="e">
        <f>CM3</f>
        <v>#N/A</v>
      </c>
    </row>
    <row r="771" spans="89:91">
      <c r="CK771" s="55"/>
      <c r="CL771" s="55" t="e">
        <f t="shared" si="234"/>
        <v>#N/A</v>
      </c>
      <c r="CM771" s="55" t="e">
        <f>CM3</f>
        <v>#N/A</v>
      </c>
    </row>
    <row r="772" spans="89:91">
      <c r="CK772" s="55"/>
      <c r="CL772" s="55" t="e">
        <f t="shared" ref="CL772:CL835" si="235">CL771+($CK$6-$CK$4)/1000</f>
        <v>#N/A</v>
      </c>
      <c r="CM772" s="55" t="e">
        <f>CM3</f>
        <v>#N/A</v>
      </c>
    </row>
    <row r="773" spans="89:91">
      <c r="CK773" s="55"/>
      <c r="CL773" s="55" t="e">
        <f t="shared" si="235"/>
        <v>#N/A</v>
      </c>
      <c r="CM773" s="55" t="e">
        <f>CM3</f>
        <v>#N/A</v>
      </c>
    </row>
    <row r="774" spans="89:91">
      <c r="CK774" s="55"/>
      <c r="CL774" s="55" t="e">
        <f t="shared" si="235"/>
        <v>#N/A</v>
      </c>
      <c r="CM774" s="55" t="e">
        <f>CM3</f>
        <v>#N/A</v>
      </c>
    </row>
    <row r="775" spans="89:91">
      <c r="CK775" s="55"/>
      <c r="CL775" s="55" t="e">
        <f t="shared" si="235"/>
        <v>#N/A</v>
      </c>
      <c r="CM775" s="55" t="e">
        <f>CM3</f>
        <v>#N/A</v>
      </c>
    </row>
    <row r="776" spans="89:91">
      <c r="CK776" s="55"/>
      <c r="CL776" s="55" t="e">
        <f t="shared" si="235"/>
        <v>#N/A</v>
      </c>
      <c r="CM776" s="55" t="e">
        <f>CM3</f>
        <v>#N/A</v>
      </c>
    </row>
    <row r="777" spans="89:91">
      <c r="CK777" s="55"/>
      <c r="CL777" s="55" t="e">
        <f t="shared" si="235"/>
        <v>#N/A</v>
      </c>
      <c r="CM777" s="55" t="e">
        <f>CM3</f>
        <v>#N/A</v>
      </c>
    </row>
    <row r="778" spans="89:91">
      <c r="CK778" s="55"/>
      <c r="CL778" s="55" t="e">
        <f t="shared" si="235"/>
        <v>#N/A</v>
      </c>
      <c r="CM778" s="55" t="e">
        <f>CM3</f>
        <v>#N/A</v>
      </c>
    </row>
    <row r="779" spans="89:91">
      <c r="CK779" s="55"/>
      <c r="CL779" s="55" t="e">
        <f t="shared" si="235"/>
        <v>#N/A</v>
      </c>
      <c r="CM779" s="55" t="e">
        <f>CM3</f>
        <v>#N/A</v>
      </c>
    </row>
    <row r="780" spans="89:91">
      <c r="CK780" s="55"/>
      <c r="CL780" s="55" t="e">
        <f t="shared" si="235"/>
        <v>#N/A</v>
      </c>
      <c r="CM780" s="55" t="e">
        <f>CM3</f>
        <v>#N/A</v>
      </c>
    </row>
    <row r="781" spans="89:91">
      <c r="CK781" s="55"/>
      <c r="CL781" s="55" t="e">
        <f t="shared" si="235"/>
        <v>#N/A</v>
      </c>
      <c r="CM781" s="55" t="e">
        <f>CM3</f>
        <v>#N/A</v>
      </c>
    </row>
    <row r="782" spans="89:91">
      <c r="CK782" s="55"/>
      <c r="CL782" s="55" t="e">
        <f t="shared" si="235"/>
        <v>#N/A</v>
      </c>
      <c r="CM782" s="55" t="e">
        <f>CM3</f>
        <v>#N/A</v>
      </c>
    </row>
    <row r="783" spans="89:91">
      <c r="CK783" s="55"/>
      <c r="CL783" s="55" t="e">
        <f t="shared" si="235"/>
        <v>#N/A</v>
      </c>
      <c r="CM783" s="55" t="e">
        <f>CM3</f>
        <v>#N/A</v>
      </c>
    </row>
    <row r="784" spans="89:91">
      <c r="CK784" s="55"/>
      <c r="CL784" s="55" t="e">
        <f t="shared" si="235"/>
        <v>#N/A</v>
      </c>
      <c r="CM784" s="55" t="e">
        <f>CM3</f>
        <v>#N/A</v>
      </c>
    </row>
    <row r="785" spans="89:91">
      <c r="CK785" s="55"/>
      <c r="CL785" s="55" t="e">
        <f t="shared" si="235"/>
        <v>#N/A</v>
      </c>
      <c r="CM785" s="55" t="e">
        <f>CM3</f>
        <v>#N/A</v>
      </c>
    </row>
    <row r="786" spans="89:91">
      <c r="CK786" s="55"/>
      <c r="CL786" s="55" t="e">
        <f t="shared" si="235"/>
        <v>#N/A</v>
      </c>
      <c r="CM786" s="55" t="e">
        <f>CM3</f>
        <v>#N/A</v>
      </c>
    </row>
    <row r="787" spans="89:91">
      <c r="CK787" s="55"/>
      <c r="CL787" s="55" t="e">
        <f t="shared" si="235"/>
        <v>#N/A</v>
      </c>
      <c r="CM787" s="55" t="e">
        <f>CM3</f>
        <v>#N/A</v>
      </c>
    </row>
    <row r="788" spans="89:91">
      <c r="CK788" s="55"/>
      <c r="CL788" s="55" t="e">
        <f t="shared" si="235"/>
        <v>#N/A</v>
      </c>
      <c r="CM788" s="55" t="e">
        <f>CM3</f>
        <v>#N/A</v>
      </c>
    </row>
    <row r="789" spans="89:91">
      <c r="CK789" s="55"/>
      <c r="CL789" s="55" t="e">
        <f t="shared" si="235"/>
        <v>#N/A</v>
      </c>
      <c r="CM789" s="55" t="e">
        <f>CM3</f>
        <v>#N/A</v>
      </c>
    </row>
    <row r="790" spans="89:91">
      <c r="CK790" s="55"/>
      <c r="CL790" s="55" t="e">
        <f t="shared" si="235"/>
        <v>#N/A</v>
      </c>
      <c r="CM790" s="55" t="e">
        <f>CM3</f>
        <v>#N/A</v>
      </c>
    </row>
    <row r="791" spans="89:91">
      <c r="CK791" s="55"/>
      <c r="CL791" s="55" t="e">
        <f t="shared" si="235"/>
        <v>#N/A</v>
      </c>
      <c r="CM791" s="55" t="e">
        <f>CM3</f>
        <v>#N/A</v>
      </c>
    </row>
    <row r="792" spans="89:91">
      <c r="CK792" s="55"/>
      <c r="CL792" s="55" t="e">
        <f t="shared" si="235"/>
        <v>#N/A</v>
      </c>
      <c r="CM792" s="55" t="e">
        <f>CM3</f>
        <v>#N/A</v>
      </c>
    </row>
    <row r="793" spans="89:91">
      <c r="CK793" s="55"/>
      <c r="CL793" s="55" t="e">
        <f t="shared" si="235"/>
        <v>#N/A</v>
      </c>
      <c r="CM793" s="55" t="e">
        <f>CM3</f>
        <v>#N/A</v>
      </c>
    </row>
    <row r="794" spans="89:91">
      <c r="CK794" s="55"/>
      <c r="CL794" s="55" t="e">
        <f t="shared" si="235"/>
        <v>#N/A</v>
      </c>
      <c r="CM794" s="55" t="e">
        <f>CM3</f>
        <v>#N/A</v>
      </c>
    </row>
    <row r="795" spans="89:91">
      <c r="CK795" s="55"/>
      <c r="CL795" s="55" t="e">
        <f t="shared" si="235"/>
        <v>#N/A</v>
      </c>
      <c r="CM795" s="55" t="e">
        <f>CM3</f>
        <v>#N/A</v>
      </c>
    </row>
    <row r="796" spans="89:91">
      <c r="CK796" s="55"/>
      <c r="CL796" s="55" t="e">
        <f t="shared" si="235"/>
        <v>#N/A</v>
      </c>
      <c r="CM796" s="55" t="e">
        <f>CM3</f>
        <v>#N/A</v>
      </c>
    </row>
    <row r="797" spans="89:91">
      <c r="CK797" s="55"/>
      <c r="CL797" s="55" t="e">
        <f t="shared" si="235"/>
        <v>#N/A</v>
      </c>
      <c r="CM797" s="55" t="e">
        <f>CM3</f>
        <v>#N/A</v>
      </c>
    </row>
    <row r="798" spans="89:91">
      <c r="CK798" s="55"/>
      <c r="CL798" s="55" t="e">
        <f t="shared" si="235"/>
        <v>#N/A</v>
      </c>
      <c r="CM798" s="55" t="e">
        <f>CM3</f>
        <v>#N/A</v>
      </c>
    </row>
    <row r="799" spans="89:91">
      <c r="CK799" s="55"/>
      <c r="CL799" s="55" t="e">
        <f t="shared" si="235"/>
        <v>#N/A</v>
      </c>
      <c r="CM799" s="55" t="e">
        <f>CM3</f>
        <v>#N/A</v>
      </c>
    </row>
    <row r="800" spans="89:91">
      <c r="CK800" s="55"/>
      <c r="CL800" s="55" t="e">
        <f t="shared" si="235"/>
        <v>#N/A</v>
      </c>
      <c r="CM800" s="55" t="e">
        <f>CM3</f>
        <v>#N/A</v>
      </c>
    </row>
    <row r="801" spans="89:91">
      <c r="CK801" s="55"/>
      <c r="CL801" s="55" t="e">
        <f t="shared" si="235"/>
        <v>#N/A</v>
      </c>
      <c r="CM801" s="55" t="e">
        <f>CM3</f>
        <v>#N/A</v>
      </c>
    </row>
    <row r="802" spans="89:91">
      <c r="CK802" s="55"/>
      <c r="CL802" s="55" t="e">
        <f t="shared" si="235"/>
        <v>#N/A</v>
      </c>
      <c r="CM802" s="55" t="e">
        <f>CM3</f>
        <v>#N/A</v>
      </c>
    </row>
    <row r="803" spans="89:91">
      <c r="CK803" s="55"/>
      <c r="CL803" s="55" t="e">
        <f t="shared" si="235"/>
        <v>#N/A</v>
      </c>
      <c r="CM803" s="55" t="e">
        <f>CM3</f>
        <v>#N/A</v>
      </c>
    </row>
    <row r="804" spans="89:91">
      <c r="CK804" s="55"/>
      <c r="CL804" s="55" t="e">
        <f t="shared" si="235"/>
        <v>#N/A</v>
      </c>
      <c r="CM804" s="55" t="e">
        <f>CM3</f>
        <v>#N/A</v>
      </c>
    </row>
    <row r="805" spans="89:91">
      <c r="CK805" s="55"/>
      <c r="CL805" s="55" t="e">
        <f t="shared" si="235"/>
        <v>#N/A</v>
      </c>
      <c r="CM805" s="55" t="e">
        <f>CM3</f>
        <v>#N/A</v>
      </c>
    </row>
    <row r="806" spans="89:91">
      <c r="CK806" s="55"/>
      <c r="CL806" s="55" t="e">
        <f t="shared" si="235"/>
        <v>#N/A</v>
      </c>
      <c r="CM806" s="55" t="e">
        <f>CM3</f>
        <v>#N/A</v>
      </c>
    </row>
    <row r="807" spans="89:91">
      <c r="CK807" s="55"/>
      <c r="CL807" s="55" t="e">
        <f t="shared" si="235"/>
        <v>#N/A</v>
      </c>
      <c r="CM807" s="55" t="e">
        <f>CM3</f>
        <v>#N/A</v>
      </c>
    </row>
    <row r="808" spans="89:91">
      <c r="CK808" s="55"/>
      <c r="CL808" s="55" t="e">
        <f t="shared" si="235"/>
        <v>#N/A</v>
      </c>
      <c r="CM808" s="55" t="e">
        <f>CM3</f>
        <v>#N/A</v>
      </c>
    </row>
    <row r="809" spans="89:91">
      <c r="CK809" s="55"/>
      <c r="CL809" s="55" t="e">
        <f t="shared" si="235"/>
        <v>#N/A</v>
      </c>
      <c r="CM809" s="55" t="e">
        <f>CM3</f>
        <v>#N/A</v>
      </c>
    </row>
    <row r="810" spans="89:91">
      <c r="CK810" s="55"/>
      <c r="CL810" s="55" t="e">
        <f t="shared" si="235"/>
        <v>#N/A</v>
      </c>
      <c r="CM810" s="55" t="e">
        <f>CM3</f>
        <v>#N/A</v>
      </c>
    </row>
    <row r="811" spans="89:91">
      <c r="CK811" s="55"/>
      <c r="CL811" s="55" t="e">
        <f t="shared" si="235"/>
        <v>#N/A</v>
      </c>
      <c r="CM811" s="55" t="e">
        <f>CM3</f>
        <v>#N/A</v>
      </c>
    </row>
    <row r="812" spans="89:91">
      <c r="CK812" s="55"/>
      <c r="CL812" s="55" t="e">
        <f t="shared" si="235"/>
        <v>#N/A</v>
      </c>
      <c r="CM812" s="55" t="e">
        <f>CM3</f>
        <v>#N/A</v>
      </c>
    </row>
    <row r="813" spans="89:91">
      <c r="CK813" s="55"/>
      <c r="CL813" s="55" t="e">
        <f t="shared" si="235"/>
        <v>#N/A</v>
      </c>
      <c r="CM813" s="55" t="e">
        <f>CM3</f>
        <v>#N/A</v>
      </c>
    </row>
    <row r="814" spans="89:91">
      <c r="CK814" s="55"/>
      <c r="CL814" s="55" t="e">
        <f t="shared" si="235"/>
        <v>#N/A</v>
      </c>
      <c r="CM814" s="55" t="e">
        <f>CM3</f>
        <v>#N/A</v>
      </c>
    </row>
    <row r="815" spans="89:91">
      <c r="CK815" s="55"/>
      <c r="CL815" s="55" t="e">
        <f t="shared" si="235"/>
        <v>#N/A</v>
      </c>
      <c r="CM815" s="55" t="e">
        <f>CM3</f>
        <v>#N/A</v>
      </c>
    </row>
    <row r="816" spans="89:91">
      <c r="CK816" s="55"/>
      <c r="CL816" s="55" t="e">
        <f t="shared" si="235"/>
        <v>#N/A</v>
      </c>
      <c r="CM816" s="55" t="e">
        <f>CM3</f>
        <v>#N/A</v>
      </c>
    </row>
    <row r="817" spans="89:91">
      <c r="CK817" s="55"/>
      <c r="CL817" s="55" t="e">
        <f t="shared" si="235"/>
        <v>#N/A</v>
      </c>
      <c r="CM817" s="55" t="e">
        <f>CM3</f>
        <v>#N/A</v>
      </c>
    </row>
    <row r="818" spans="89:91">
      <c r="CK818" s="55"/>
      <c r="CL818" s="55" t="e">
        <f t="shared" si="235"/>
        <v>#N/A</v>
      </c>
      <c r="CM818" s="55" t="e">
        <f>CM3</f>
        <v>#N/A</v>
      </c>
    </row>
    <row r="819" spans="89:91">
      <c r="CK819" s="55"/>
      <c r="CL819" s="55" t="e">
        <f t="shared" si="235"/>
        <v>#N/A</v>
      </c>
      <c r="CM819" s="55" t="e">
        <f>CM3</f>
        <v>#N/A</v>
      </c>
    </row>
    <row r="820" spans="89:91">
      <c r="CK820" s="55"/>
      <c r="CL820" s="55" t="e">
        <f t="shared" si="235"/>
        <v>#N/A</v>
      </c>
      <c r="CM820" s="55" t="e">
        <f>CM3</f>
        <v>#N/A</v>
      </c>
    </row>
    <row r="821" spans="89:91">
      <c r="CK821" s="55"/>
      <c r="CL821" s="55" t="e">
        <f t="shared" si="235"/>
        <v>#N/A</v>
      </c>
      <c r="CM821" s="55" t="e">
        <f>CM3</f>
        <v>#N/A</v>
      </c>
    </row>
    <row r="822" spans="89:91">
      <c r="CK822" s="55"/>
      <c r="CL822" s="55" t="e">
        <f t="shared" si="235"/>
        <v>#N/A</v>
      </c>
      <c r="CM822" s="55" t="e">
        <f>CM3</f>
        <v>#N/A</v>
      </c>
    </row>
    <row r="823" spans="89:91">
      <c r="CK823" s="55"/>
      <c r="CL823" s="55" t="e">
        <f t="shared" si="235"/>
        <v>#N/A</v>
      </c>
      <c r="CM823" s="55" t="e">
        <f>CM3</f>
        <v>#N/A</v>
      </c>
    </row>
    <row r="824" spans="89:91">
      <c r="CK824" s="55"/>
      <c r="CL824" s="55" t="e">
        <f t="shared" si="235"/>
        <v>#N/A</v>
      </c>
      <c r="CM824" s="55" t="e">
        <f>CM3</f>
        <v>#N/A</v>
      </c>
    </row>
    <row r="825" spans="89:91">
      <c r="CK825" s="55"/>
      <c r="CL825" s="55" t="e">
        <f t="shared" si="235"/>
        <v>#N/A</v>
      </c>
      <c r="CM825" s="55" t="e">
        <f>CM3</f>
        <v>#N/A</v>
      </c>
    </row>
    <row r="826" spans="89:91">
      <c r="CK826" s="55"/>
      <c r="CL826" s="55" t="e">
        <f t="shared" si="235"/>
        <v>#N/A</v>
      </c>
      <c r="CM826" s="55" t="e">
        <f>CM3</f>
        <v>#N/A</v>
      </c>
    </row>
    <row r="827" spans="89:91">
      <c r="CK827" s="55"/>
      <c r="CL827" s="55" t="e">
        <f t="shared" si="235"/>
        <v>#N/A</v>
      </c>
      <c r="CM827" s="55" t="e">
        <f>CM3</f>
        <v>#N/A</v>
      </c>
    </row>
    <row r="828" spans="89:91">
      <c r="CK828" s="55"/>
      <c r="CL828" s="55" t="e">
        <f t="shared" si="235"/>
        <v>#N/A</v>
      </c>
      <c r="CM828" s="55" t="e">
        <f>CM3</f>
        <v>#N/A</v>
      </c>
    </row>
    <row r="829" spans="89:91">
      <c r="CK829" s="55"/>
      <c r="CL829" s="55" t="e">
        <f t="shared" si="235"/>
        <v>#N/A</v>
      </c>
      <c r="CM829" s="55" t="e">
        <f>CM3</f>
        <v>#N/A</v>
      </c>
    </row>
    <row r="830" spans="89:91">
      <c r="CK830" s="55"/>
      <c r="CL830" s="55" t="e">
        <f t="shared" si="235"/>
        <v>#N/A</v>
      </c>
      <c r="CM830" s="55" t="e">
        <f>CM3</f>
        <v>#N/A</v>
      </c>
    </row>
    <row r="831" spans="89:91">
      <c r="CK831" s="55"/>
      <c r="CL831" s="55" t="e">
        <f t="shared" si="235"/>
        <v>#N/A</v>
      </c>
      <c r="CM831" s="55" t="e">
        <f>CM3</f>
        <v>#N/A</v>
      </c>
    </row>
    <row r="832" spans="89:91">
      <c r="CK832" s="55"/>
      <c r="CL832" s="55" t="e">
        <f t="shared" si="235"/>
        <v>#N/A</v>
      </c>
      <c r="CM832" s="55" t="e">
        <f>CM3</f>
        <v>#N/A</v>
      </c>
    </row>
    <row r="833" spans="89:91">
      <c r="CK833" s="55"/>
      <c r="CL833" s="55" t="e">
        <f t="shared" si="235"/>
        <v>#N/A</v>
      </c>
      <c r="CM833" s="55" t="e">
        <f>CM3</f>
        <v>#N/A</v>
      </c>
    </row>
    <row r="834" spans="89:91">
      <c r="CK834" s="55"/>
      <c r="CL834" s="55" t="e">
        <f t="shared" si="235"/>
        <v>#N/A</v>
      </c>
      <c r="CM834" s="55" t="e">
        <f>CM3</f>
        <v>#N/A</v>
      </c>
    </row>
    <row r="835" spans="89:91">
      <c r="CK835" s="55"/>
      <c r="CL835" s="55" t="e">
        <f t="shared" si="235"/>
        <v>#N/A</v>
      </c>
      <c r="CM835" s="55" t="e">
        <f>CM3</f>
        <v>#N/A</v>
      </c>
    </row>
    <row r="836" spans="89:91">
      <c r="CK836" s="55"/>
      <c r="CL836" s="55" t="e">
        <f t="shared" ref="CL836:CL899" si="236">CL835+($CK$6-$CK$4)/1000</f>
        <v>#N/A</v>
      </c>
      <c r="CM836" s="55" t="e">
        <f>CM3</f>
        <v>#N/A</v>
      </c>
    </row>
    <row r="837" spans="89:91">
      <c r="CK837" s="55"/>
      <c r="CL837" s="55" t="e">
        <f t="shared" si="236"/>
        <v>#N/A</v>
      </c>
      <c r="CM837" s="55" t="e">
        <f>CM3</f>
        <v>#N/A</v>
      </c>
    </row>
    <row r="838" spans="89:91">
      <c r="CK838" s="55"/>
      <c r="CL838" s="55" t="e">
        <f t="shared" si="236"/>
        <v>#N/A</v>
      </c>
      <c r="CM838" s="55" t="e">
        <f>CM3</f>
        <v>#N/A</v>
      </c>
    </row>
    <row r="839" spans="89:91">
      <c r="CK839" s="55"/>
      <c r="CL839" s="55" t="e">
        <f t="shared" si="236"/>
        <v>#N/A</v>
      </c>
      <c r="CM839" s="55" t="e">
        <f>CM3</f>
        <v>#N/A</v>
      </c>
    </row>
    <row r="840" spans="89:91">
      <c r="CK840" s="55"/>
      <c r="CL840" s="55" t="e">
        <f t="shared" si="236"/>
        <v>#N/A</v>
      </c>
      <c r="CM840" s="55" t="e">
        <f>CM3</f>
        <v>#N/A</v>
      </c>
    </row>
    <row r="841" spans="89:91">
      <c r="CK841" s="55"/>
      <c r="CL841" s="55" t="e">
        <f t="shared" si="236"/>
        <v>#N/A</v>
      </c>
      <c r="CM841" s="55" t="e">
        <f>CM3</f>
        <v>#N/A</v>
      </c>
    </row>
    <row r="842" spans="89:91">
      <c r="CK842" s="55"/>
      <c r="CL842" s="55" t="e">
        <f t="shared" si="236"/>
        <v>#N/A</v>
      </c>
      <c r="CM842" s="55" t="e">
        <f>CM3</f>
        <v>#N/A</v>
      </c>
    </row>
    <row r="843" spans="89:91">
      <c r="CK843" s="55"/>
      <c r="CL843" s="55" t="e">
        <f t="shared" si="236"/>
        <v>#N/A</v>
      </c>
      <c r="CM843" s="55" t="e">
        <f>CM3</f>
        <v>#N/A</v>
      </c>
    </row>
    <row r="844" spans="89:91">
      <c r="CK844" s="55"/>
      <c r="CL844" s="55" t="e">
        <f t="shared" si="236"/>
        <v>#N/A</v>
      </c>
      <c r="CM844" s="55" t="e">
        <f>CM3</f>
        <v>#N/A</v>
      </c>
    </row>
    <row r="845" spans="89:91">
      <c r="CK845" s="55"/>
      <c r="CL845" s="55" t="e">
        <f t="shared" si="236"/>
        <v>#N/A</v>
      </c>
      <c r="CM845" s="55" t="e">
        <f>CM3</f>
        <v>#N/A</v>
      </c>
    </row>
    <row r="846" spans="89:91">
      <c r="CK846" s="55"/>
      <c r="CL846" s="55" t="e">
        <f t="shared" si="236"/>
        <v>#N/A</v>
      </c>
      <c r="CM846" s="55" t="e">
        <f>CM3</f>
        <v>#N/A</v>
      </c>
    </row>
    <row r="847" spans="89:91">
      <c r="CK847" s="55"/>
      <c r="CL847" s="55" t="e">
        <f t="shared" si="236"/>
        <v>#N/A</v>
      </c>
      <c r="CM847" s="55" t="e">
        <f>CM3</f>
        <v>#N/A</v>
      </c>
    </row>
    <row r="848" spans="89:91">
      <c r="CK848" s="55"/>
      <c r="CL848" s="55" t="e">
        <f t="shared" si="236"/>
        <v>#N/A</v>
      </c>
      <c r="CM848" s="55" t="e">
        <f>CM3</f>
        <v>#N/A</v>
      </c>
    </row>
    <row r="849" spans="89:91">
      <c r="CK849" s="55"/>
      <c r="CL849" s="55" t="e">
        <f t="shared" si="236"/>
        <v>#N/A</v>
      </c>
      <c r="CM849" s="55" t="e">
        <f>CM3</f>
        <v>#N/A</v>
      </c>
    </row>
    <row r="850" spans="89:91">
      <c r="CK850" s="55"/>
      <c r="CL850" s="55" t="e">
        <f t="shared" si="236"/>
        <v>#N/A</v>
      </c>
      <c r="CM850" s="55" t="e">
        <f>CM3</f>
        <v>#N/A</v>
      </c>
    </row>
    <row r="851" spans="89:91">
      <c r="CK851" s="55"/>
      <c r="CL851" s="55" t="e">
        <f t="shared" si="236"/>
        <v>#N/A</v>
      </c>
      <c r="CM851" s="55" t="e">
        <f>CM3</f>
        <v>#N/A</v>
      </c>
    </row>
    <row r="852" spans="89:91">
      <c r="CK852" s="55"/>
      <c r="CL852" s="55" t="e">
        <f t="shared" si="236"/>
        <v>#N/A</v>
      </c>
      <c r="CM852" s="55" t="e">
        <f>CM3</f>
        <v>#N/A</v>
      </c>
    </row>
    <row r="853" spans="89:91">
      <c r="CK853" s="55"/>
      <c r="CL853" s="55" t="e">
        <f t="shared" si="236"/>
        <v>#N/A</v>
      </c>
      <c r="CM853" s="55" t="e">
        <f>CM3</f>
        <v>#N/A</v>
      </c>
    </row>
    <row r="854" spans="89:91">
      <c r="CK854" s="55"/>
      <c r="CL854" s="55" t="e">
        <f t="shared" si="236"/>
        <v>#N/A</v>
      </c>
      <c r="CM854" s="55" t="e">
        <f>CM3</f>
        <v>#N/A</v>
      </c>
    </row>
    <row r="855" spans="89:91">
      <c r="CK855" s="55"/>
      <c r="CL855" s="55" t="e">
        <f t="shared" si="236"/>
        <v>#N/A</v>
      </c>
      <c r="CM855" s="55" t="e">
        <f>CM3</f>
        <v>#N/A</v>
      </c>
    </row>
    <row r="856" spans="89:91">
      <c r="CK856" s="55"/>
      <c r="CL856" s="55" t="e">
        <f t="shared" si="236"/>
        <v>#N/A</v>
      </c>
      <c r="CM856" s="55" t="e">
        <f>CM3</f>
        <v>#N/A</v>
      </c>
    </row>
    <row r="857" spans="89:91">
      <c r="CK857" s="55"/>
      <c r="CL857" s="55" t="e">
        <f t="shared" si="236"/>
        <v>#N/A</v>
      </c>
      <c r="CM857" s="55" t="e">
        <f>CM3</f>
        <v>#N/A</v>
      </c>
    </row>
    <row r="858" spans="89:91">
      <c r="CK858" s="55"/>
      <c r="CL858" s="55" t="e">
        <f t="shared" si="236"/>
        <v>#N/A</v>
      </c>
      <c r="CM858" s="55" t="e">
        <f>CM3</f>
        <v>#N/A</v>
      </c>
    </row>
    <row r="859" spans="89:91">
      <c r="CK859" s="55"/>
      <c r="CL859" s="55" t="e">
        <f t="shared" si="236"/>
        <v>#N/A</v>
      </c>
      <c r="CM859" s="55" t="e">
        <f>CM3</f>
        <v>#N/A</v>
      </c>
    </row>
    <row r="860" spans="89:91">
      <c r="CK860" s="55"/>
      <c r="CL860" s="55" t="e">
        <f t="shared" si="236"/>
        <v>#N/A</v>
      </c>
      <c r="CM860" s="55" t="e">
        <f>CM3</f>
        <v>#N/A</v>
      </c>
    </row>
    <row r="861" spans="89:91">
      <c r="CK861" s="55"/>
      <c r="CL861" s="55" t="e">
        <f t="shared" si="236"/>
        <v>#N/A</v>
      </c>
      <c r="CM861" s="55" t="e">
        <f>CM3</f>
        <v>#N/A</v>
      </c>
    </row>
    <row r="862" spans="89:91">
      <c r="CK862" s="55"/>
      <c r="CL862" s="55" t="e">
        <f t="shared" si="236"/>
        <v>#N/A</v>
      </c>
      <c r="CM862" s="55" t="e">
        <f>CM3</f>
        <v>#N/A</v>
      </c>
    </row>
    <row r="863" spans="89:91">
      <c r="CK863" s="55"/>
      <c r="CL863" s="55" t="e">
        <f t="shared" si="236"/>
        <v>#N/A</v>
      </c>
      <c r="CM863" s="55" t="e">
        <f>CM3</f>
        <v>#N/A</v>
      </c>
    </row>
    <row r="864" spans="89:91">
      <c r="CK864" s="55"/>
      <c r="CL864" s="55" t="e">
        <f t="shared" si="236"/>
        <v>#N/A</v>
      </c>
      <c r="CM864" s="55" t="e">
        <f>CM3</f>
        <v>#N/A</v>
      </c>
    </row>
    <row r="865" spans="89:91">
      <c r="CK865" s="55"/>
      <c r="CL865" s="55" t="e">
        <f t="shared" si="236"/>
        <v>#N/A</v>
      </c>
      <c r="CM865" s="55" t="e">
        <f>CM3</f>
        <v>#N/A</v>
      </c>
    </row>
    <row r="866" spans="89:91">
      <c r="CK866" s="55"/>
      <c r="CL866" s="55" t="e">
        <f t="shared" si="236"/>
        <v>#N/A</v>
      </c>
      <c r="CM866" s="55" t="e">
        <f>CM3</f>
        <v>#N/A</v>
      </c>
    </row>
    <row r="867" spans="89:91">
      <c r="CK867" s="55"/>
      <c r="CL867" s="55" t="e">
        <f t="shared" si="236"/>
        <v>#N/A</v>
      </c>
      <c r="CM867" s="55" t="e">
        <f>CM3</f>
        <v>#N/A</v>
      </c>
    </row>
    <row r="868" spans="89:91">
      <c r="CK868" s="55"/>
      <c r="CL868" s="55" t="e">
        <f t="shared" si="236"/>
        <v>#N/A</v>
      </c>
      <c r="CM868" s="55" t="e">
        <f>CM3</f>
        <v>#N/A</v>
      </c>
    </row>
    <row r="869" spans="89:91">
      <c r="CK869" s="55"/>
      <c r="CL869" s="55" t="e">
        <f t="shared" si="236"/>
        <v>#N/A</v>
      </c>
      <c r="CM869" s="55" t="e">
        <f>CM3</f>
        <v>#N/A</v>
      </c>
    </row>
    <row r="870" spans="89:91">
      <c r="CK870" s="55"/>
      <c r="CL870" s="55" t="e">
        <f t="shared" si="236"/>
        <v>#N/A</v>
      </c>
      <c r="CM870" s="55" t="e">
        <f>CM3</f>
        <v>#N/A</v>
      </c>
    </row>
    <row r="871" spans="89:91">
      <c r="CK871" s="55"/>
      <c r="CL871" s="55" t="e">
        <f t="shared" si="236"/>
        <v>#N/A</v>
      </c>
      <c r="CM871" s="55" t="e">
        <f>CM3</f>
        <v>#N/A</v>
      </c>
    </row>
    <row r="872" spans="89:91">
      <c r="CK872" s="55"/>
      <c r="CL872" s="55" t="e">
        <f t="shared" si="236"/>
        <v>#N/A</v>
      </c>
      <c r="CM872" s="55" t="e">
        <f>CM3</f>
        <v>#N/A</v>
      </c>
    </row>
    <row r="873" spans="89:91">
      <c r="CK873" s="55"/>
      <c r="CL873" s="55" t="e">
        <f t="shared" si="236"/>
        <v>#N/A</v>
      </c>
      <c r="CM873" s="55" t="e">
        <f>CM3</f>
        <v>#N/A</v>
      </c>
    </row>
    <row r="874" spans="89:91">
      <c r="CK874" s="55"/>
      <c r="CL874" s="55" t="e">
        <f t="shared" si="236"/>
        <v>#N/A</v>
      </c>
      <c r="CM874" s="55" t="e">
        <f>CM3</f>
        <v>#N/A</v>
      </c>
    </row>
    <row r="875" spans="89:91">
      <c r="CK875" s="55"/>
      <c r="CL875" s="55" t="e">
        <f t="shared" si="236"/>
        <v>#N/A</v>
      </c>
      <c r="CM875" s="55" t="e">
        <f>CM3</f>
        <v>#N/A</v>
      </c>
    </row>
    <row r="876" spans="89:91">
      <c r="CK876" s="55"/>
      <c r="CL876" s="55" t="e">
        <f t="shared" si="236"/>
        <v>#N/A</v>
      </c>
      <c r="CM876" s="55" t="e">
        <f>CM3</f>
        <v>#N/A</v>
      </c>
    </row>
    <row r="877" spans="89:91">
      <c r="CK877" s="55"/>
      <c r="CL877" s="55" t="e">
        <f t="shared" si="236"/>
        <v>#N/A</v>
      </c>
      <c r="CM877" s="55" t="e">
        <f>CM3</f>
        <v>#N/A</v>
      </c>
    </row>
    <row r="878" spans="89:91">
      <c r="CK878" s="55"/>
      <c r="CL878" s="55" t="e">
        <f t="shared" si="236"/>
        <v>#N/A</v>
      </c>
      <c r="CM878" s="55" t="e">
        <f>CM3</f>
        <v>#N/A</v>
      </c>
    </row>
    <row r="879" spans="89:91">
      <c r="CK879" s="55"/>
      <c r="CL879" s="55" t="e">
        <f t="shared" si="236"/>
        <v>#N/A</v>
      </c>
      <c r="CM879" s="55" t="e">
        <f>CM3</f>
        <v>#N/A</v>
      </c>
    </row>
    <row r="880" spans="89:91">
      <c r="CK880" s="55"/>
      <c r="CL880" s="55" t="e">
        <f t="shared" si="236"/>
        <v>#N/A</v>
      </c>
      <c r="CM880" s="55" t="e">
        <f>CM3</f>
        <v>#N/A</v>
      </c>
    </row>
    <row r="881" spans="89:91">
      <c r="CK881" s="55"/>
      <c r="CL881" s="55" t="e">
        <f t="shared" si="236"/>
        <v>#N/A</v>
      </c>
      <c r="CM881" s="55" t="e">
        <f>CM3</f>
        <v>#N/A</v>
      </c>
    </row>
    <row r="882" spans="89:91">
      <c r="CK882" s="55"/>
      <c r="CL882" s="55" t="e">
        <f t="shared" si="236"/>
        <v>#N/A</v>
      </c>
      <c r="CM882" s="55" t="e">
        <f>CM3</f>
        <v>#N/A</v>
      </c>
    </row>
    <row r="883" spans="89:91">
      <c r="CK883" s="55"/>
      <c r="CL883" s="55" t="e">
        <f t="shared" si="236"/>
        <v>#N/A</v>
      </c>
      <c r="CM883" s="55" t="e">
        <f>CM3</f>
        <v>#N/A</v>
      </c>
    </row>
    <row r="884" spans="89:91">
      <c r="CK884" s="55"/>
      <c r="CL884" s="55" t="e">
        <f t="shared" si="236"/>
        <v>#N/A</v>
      </c>
      <c r="CM884" s="55" t="e">
        <f>CM3</f>
        <v>#N/A</v>
      </c>
    </row>
    <row r="885" spans="89:91">
      <c r="CK885" s="55"/>
      <c r="CL885" s="55" t="e">
        <f t="shared" si="236"/>
        <v>#N/A</v>
      </c>
      <c r="CM885" s="55" t="e">
        <f>CM3</f>
        <v>#N/A</v>
      </c>
    </row>
    <row r="886" spans="89:91">
      <c r="CK886" s="55"/>
      <c r="CL886" s="55" t="e">
        <f t="shared" si="236"/>
        <v>#N/A</v>
      </c>
      <c r="CM886" s="55" t="e">
        <f>CM3</f>
        <v>#N/A</v>
      </c>
    </row>
    <row r="887" spans="89:91">
      <c r="CK887" s="55"/>
      <c r="CL887" s="55" t="e">
        <f t="shared" si="236"/>
        <v>#N/A</v>
      </c>
      <c r="CM887" s="55" t="e">
        <f>CM3</f>
        <v>#N/A</v>
      </c>
    </row>
    <row r="888" spans="89:91">
      <c r="CK888" s="55"/>
      <c r="CL888" s="55" t="e">
        <f t="shared" si="236"/>
        <v>#N/A</v>
      </c>
      <c r="CM888" s="55" t="e">
        <f>CM3</f>
        <v>#N/A</v>
      </c>
    </row>
    <row r="889" spans="89:91">
      <c r="CK889" s="55"/>
      <c r="CL889" s="55" t="e">
        <f t="shared" si="236"/>
        <v>#N/A</v>
      </c>
      <c r="CM889" s="55" t="e">
        <f>CM3</f>
        <v>#N/A</v>
      </c>
    </row>
    <row r="890" spans="89:91">
      <c r="CK890" s="55"/>
      <c r="CL890" s="55" t="e">
        <f t="shared" si="236"/>
        <v>#N/A</v>
      </c>
      <c r="CM890" s="55" t="e">
        <f>CM3</f>
        <v>#N/A</v>
      </c>
    </row>
    <row r="891" spans="89:91">
      <c r="CK891" s="55"/>
      <c r="CL891" s="55" t="e">
        <f t="shared" si="236"/>
        <v>#N/A</v>
      </c>
      <c r="CM891" s="55" t="e">
        <f>CM3</f>
        <v>#N/A</v>
      </c>
    </row>
    <row r="892" spans="89:91">
      <c r="CK892" s="55"/>
      <c r="CL892" s="55" t="e">
        <f t="shared" si="236"/>
        <v>#N/A</v>
      </c>
      <c r="CM892" s="55" t="e">
        <f>CM3</f>
        <v>#N/A</v>
      </c>
    </row>
    <row r="893" spans="89:91">
      <c r="CK893" s="55"/>
      <c r="CL893" s="55" t="e">
        <f t="shared" si="236"/>
        <v>#N/A</v>
      </c>
      <c r="CM893" s="55" t="e">
        <f>CM3</f>
        <v>#N/A</v>
      </c>
    </row>
    <row r="894" spans="89:91">
      <c r="CK894" s="55"/>
      <c r="CL894" s="55" t="e">
        <f t="shared" si="236"/>
        <v>#N/A</v>
      </c>
      <c r="CM894" s="55" t="e">
        <f>CM3</f>
        <v>#N/A</v>
      </c>
    </row>
    <row r="895" spans="89:91">
      <c r="CK895" s="55"/>
      <c r="CL895" s="55" t="e">
        <f t="shared" si="236"/>
        <v>#N/A</v>
      </c>
      <c r="CM895" s="55" t="e">
        <f>CM3</f>
        <v>#N/A</v>
      </c>
    </row>
    <row r="896" spans="89:91">
      <c r="CK896" s="55"/>
      <c r="CL896" s="55" t="e">
        <f t="shared" si="236"/>
        <v>#N/A</v>
      </c>
      <c r="CM896" s="55" t="e">
        <f>CM3</f>
        <v>#N/A</v>
      </c>
    </row>
    <row r="897" spans="89:91">
      <c r="CK897" s="55"/>
      <c r="CL897" s="55" t="e">
        <f t="shared" si="236"/>
        <v>#N/A</v>
      </c>
      <c r="CM897" s="55" t="e">
        <f>CM3</f>
        <v>#N/A</v>
      </c>
    </row>
    <row r="898" spans="89:91">
      <c r="CK898" s="55"/>
      <c r="CL898" s="55" t="e">
        <f t="shared" si="236"/>
        <v>#N/A</v>
      </c>
      <c r="CM898" s="55" t="e">
        <f>CM3</f>
        <v>#N/A</v>
      </c>
    </row>
    <row r="899" spans="89:91">
      <c r="CK899" s="55"/>
      <c r="CL899" s="55" t="e">
        <f t="shared" si="236"/>
        <v>#N/A</v>
      </c>
      <c r="CM899" s="55" t="e">
        <f>CM3</f>
        <v>#N/A</v>
      </c>
    </row>
    <row r="900" spans="89:91">
      <c r="CK900" s="55"/>
      <c r="CL900" s="55" t="e">
        <f t="shared" ref="CL900:CL963" si="237">CL899+($CK$6-$CK$4)/1000</f>
        <v>#N/A</v>
      </c>
      <c r="CM900" s="55" t="e">
        <f>CM3</f>
        <v>#N/A</v>
      </c>
    </row>
    <row r="901" spans="89:91">
      <c r="CK901" s="55"/>
      <c r="CL901" s="55" t="e">
        <f t="shared" si="237"/>
        <v>#N/A</v>
      </c>
      <c r="CM901" s="55" t="e">
        <f>CM3</f>
        <v>#N/A</v>
      </c>
    </row>
    <row r="902" spans="89:91">
      <c r="CK902" s="55"/>
      <c r="CL902" s="55" t="e">
        <f t="shared" si="237"/>
        <v>#N/A</v>
      </c>
      <c r="CM902" s="55" t="e">
        <f>CM3</f>
        <v>#N/A</v>
      </c>
    </row>
    <row r="903" spans="89:91">
      <c r="CK903" s="55"/>
      <c r="CL903" s="55" t="e">
        <f t="shared" si="237"/>
        <v>#N/A</v>
      </c>
      <c r="CM903" s="55" t="e">
        <f>CM3</f>
        <v>#N/A</v>
      </c>
    </row>
    <row r="904" spans="89:91">
      <c r="CK904" s="55"/>
      <c r="CL904" s="55" t="e">
        <f t="shared" si="237"/>
        <v>#N/A</v>
      </c>
      <c r="CM904" s="55" t="e">
        <f>CM3</f>
        <v>#N/A</v>
      </c>
    </row>
    <row r="905" spans="89:91">
      <c r="CK905" s="55"/>
      <c r="CL905" s="55" t="e">
        <f t="shared" si="237"/>
        <v>#N/A</v>
      </c>
      <c r="CM905" s="55" t="e">
        <f>CM3</f>
        <v>#N/A</v>
      </c>
    </row>
    <row r="906" spans="89:91">
      <c r="CK906" s="55"/>
      <c r="CL906" s="55" t="e">
        <f t="shared" si="237"/>
        <v>#N/A</v>
      </c>
      <c r="CM906" s="55" t="e">
        <f>CM3</f>
        <v>#N/A</v>
      </c>
    </row>
    <row r="907" spans="89:91">
      <c r="CK907" s="55"/>
      <c r="CL907" s="55" t="e">
        <f t="shared" si="237"/>
        <v>#N/A</v>
      </c>
      <c r="CM907" s="55" t="e">
        <f>CM3</f>
        <v>#N/A</v>
      </c>
    </row>
    <row r="908" spans="89:91">
      <c r="CK908" s="55"/>
      <c r="CL908" s="55" t="e">
        <f t="shared" si="237"/>
        <v>#N/A</v>
      </c>
      <c r="CM908" s="55" t="e">
        <f>CM3</f>
        <v>#N/A</v>
      </c>
    </row>
    <row r="909" spans="89:91">
      <c r="CK909" s="55"/>
      <c r="CL909" s="55" t="e">
        <f t="shared" si="237"/>
        <v>#N/A</v>
      </c>
      <c r="CM909" s="55" t="e">
        <f>CM3</f>
        <v>#N/A</v>
      </c>
    </row>
    <row r="910" spans="89:91">
      <c r="CK910" s="55"/>
      <c r="CL910" s="55" t="e">
        <f t="shared" si="237"/>
        <v>#N/A</v>
      </c>
      <c r="CM910" s="55" t="e">
        <f>CM3</f>
        <v>#N/A</v>
      </c>
    </row>
    <row r="911" spans="89:91">
      <c r="CK911" s="55"/>
      <c r="CL911" s="55" t="e">
        <f t="shared" si="237"/>
        <v>#N/A</v>
      </c>
      <c r="CM911" s="55" t="e">
        <f>CM3</f>
        <v>#N/A</v>
      </c>
    </row>
    <row r="912" spans="89:91">
      <c r="CK912" s="55"/>
      <c r="CL912" s="55" t="e">
        <f t="shared" si="237"/>
        <v>#N/A</v>
      </c>
      <c r="CM912" s="55" t="e">
        <f>CM3</f>
        <v>#N/A</v>
      </c>
    </row>
    <row r="913" spans="89:91">
      <c r="CK913" s="55"/>
      <c r="CL913" s="55" t="e">
        <f t="shared" si="237"/>
        <v>#N/A</v>
      </c>
      <c r="CM913" s="55" t="e">
        <f>CM3</f>
        <v>#N/A</v>
      </c>
    </row>
    <row r="914" spans="89:91">
      <c r="CK914" s="55"/>
      <c r="CL914" s="55" t="e">
        <f t="shared" si="237"/>
        <v>#N/A</v>
      </c>
      <c r="CM914" s="55" t="e">
        <f>CM3</f>
        <v>#N/A</v>
      </c>
    </row>
    <row r="915" spans="89:91">
      <c r="CK915" s="55"/>
      <c r="CL915" s="55" t="e">
        <f t="shared" si="237"/>
        <v>#N/A</v>
      </c>
      <c r="CM915" s="55" t="e">
        <f>CM3</f>
        <v>#N/A</v>
      </c>
    </row>
    <row r="916" spans="89:91">
      <c r="CK916" s="55"/>
      <c r="CL916" s="55" t="e">
        <f t="shared" si="237"/>
        <v>#N/A</v>
      </c>
      <c r="CM916" s="55" t="e">
        <f>CM3</f>
        <v>#N/A</v>
      </c>
    </row>
    <row r="917" spans="89:91">
      <c r="CK917" s="55"/>
      <c r="CL917" s="55" t="e">
        <f t="shared" si="237"/>
        <v>#N/A</v>
      </c>
      <c r="CM917" s="55" t="e">
        <f>CM3</f>
        <v>#N/A</v>
      </c>
    </row>
    <row r="918" spans="89:91">
      <c r="CK918" s="55"/>
      <c r="CL918" s="55" t="e">
        <f t="shared" si="237"/>
        <v>#N/A</v>
      </c>
      <c r="CM918" s="55" t="e">
        <f>CM3</f>
        <v>#N/A</v>
      </c>
    </row>
    <row r="919" spans="89:91">
      <c r="CK919" s="55"/>
      <c r="CL919" s="55" t="e">
        <f t="shared" si="237"/>
        <v>#N/A</v>
      </c>
      <c r="CM919" s="55" t="e">
        <f>CM3</f>
        <v>#N/A</v>
      </c>
    </row>
    <row r="920" spans="89:91">
      <c r="CK920" s="55"/>
      <c r="CL920" s="55" t="e">
        <f t="shared" si="237"/>
        <v>#N/A</v>
      </c>
      <c r="CM920" s="55" t="e">
        <f>CM3</f>
        <v>#N/A</v>
      </c>
    </row>
    <row r="921" spans="89:91">
      <c r="CK921" s="55"/>
      <c r="CL921" s="55" t="e">
        <f t="shared" si="237"/>
        <v>#N/A</v>
      </c>
      <c r="CM921" s="55" t="e">
        <f>CM3</f>
        <v>#N/A</v>
      </c>
    </row>
    <row r="922" spans="89:91">
      <c r="CK922" s="55"/>
      <c r="CL922" s="55" t="e">
        <f t="shared" si="237"/>
        <v>#N/A</v>
      </c>
      <c r="CM922" s="55" t="e">
        <f>CM3</f>
        <v>#N/A</v>
      </c>
    </row>
    <row r="923" spans="89:91">
      <c r="CK923" s="55"/>
      <c r="CL923" s="55" t="e">
        <f t="shared" si="237"/>
        <v>#N/A</v>
      </c>
      <c r="CM923" s="55" t="e">
        <f>CM3</f>
        <v>#N/A</v>
      </c>
    </row>
    <row r="924" spans="89:91">
      <c r="CK924" s="55"/>
      <c r="CL924" s="55" t="e">
        <f t="shared" si="237"/>
        <v>#N/A</v>
      </c>
      <c r="CM924" s="55" t="e">
        <f>CM3</f>
        <v>#N/A</v>
      </c>
    </row>
    <row r="925" spans="89:91">
      <c r="CK925" s="55"/>
      <c r="CL925" s="55" t="e">
        <f t="shared" si="237"/>
        <v>#N/A</v>
      </c>
      <c r="CM925" s="55" t="e">
        <f>CM3</f>
        <v>#N/A</v>
      </c>
    </row>
    <row r="926" spans="89:91">
      <c r="CK926" s="55"/>
      <c r="CL926" s="55" t="e">
        <f t="shared" si="237"/>
        <v>#N/A</v>
      </c>
      <c r="CM926" s="55" t="e">
        <f>CM3</f>
        <v>#N/A</v>
      </c>
    </row>
    <row r="927" spans="89:91">
      <c r="CK927" s="55"/>
      <c r="CL927" s="55" t="e">
        <f t="shared" si="237"/>
        <v>#N/A</v>
      </c>
      <c r="CM927" s="55" t="e">
        <f>CM3</f>
        <v>#N/A</v>
      </c>
    </row>
    <row r="928" spans="89:91">
      <c r="CK928" s="55"/>
      <c r="CL928" s="55" t="e">
        <f t="shared" si="237"/>
        <v>#N/A</v>
      </c>
      <c r="CM928" s="55" t="e">
        <f>CM3</f>
        <v>#N/A</v>
      </c>
    </row>
    <row r="929" spans="89:91">
      <c r="CK929" s="55"/>
      <c r="CL929" s="55" t="e">
        <f t="shared" si="237"/>
        <v>#N/A</v>
      </c>
      <c r="CM929" s="55" t="e">
        <f>CM3</f>
        <v>#N/A</v>
      </c>
    </row>
    <row r="930" spans="89:91">
      <c r="CK930" s="55"/>
      <c r="CL930" s="55" t="e">
        <f t="shared" si="237"/>
        <v>#N/A</v>
      </c>
      <c r="CM930" s="55" t="e">
        <f>CM3</f>
        <v>#N/A</v>
      </c>
    </row>
    <row r="931" spans="89:91">
      <c r="CK931" s="55"/>
      <c r="CL931" s="55" t="e">
        <f t="shared" si="237"/>
        <v>#N/A</v>
      </c>
      <c r="CM931" s="55" t="e">
        <f>CM3</f>
        <v>#N/A</v>
      </c>
    </row>
    <row r="932" spans="89:91">
      <c r="CK932" s="55"/>
      <c r="CL932" s="55" t="e">
        <f t="shared" si="237"/>
        <v>#N/A</v>
      </c>
      <c r="CM932" s="55" t="e">
        <f>CM3</f>
        <v>#N/A</v>
      </c>
    </row>
    <row r="933" spans="89:91">
      <c r="CK933" s="55"/>
      <c r="CL933" s="55" t="e">
        <f t="shared" si="237"/>
        <v>#N/A</v>
      </c>
      <c r="CM933" s="55" t="e">
        <f>CM3</f>
        <v>#N/A</v>
      </c>
    </row>
    <row r="934" spans="89:91">
      <c r="CK934" s="55"/>
      <c r="CL934" s="55" t="e">
        <f t="shared" si="237"/>
        <v>#N/A</v>
      </c>
      <c r="CM934" s="55" t="e">
        <f>CM3</f>
        <v>#N/A</v>
      </c>
    </row>
    <row r="935" spans="89:91">
      <c r="CK935" s="55"/>
      <c r="CL935" s="55" t="e">
        <f t="shared" si="237"/>
        <v>#N/A</v>
      </c>
      <c r="CM935" s="55" t="e">
        <f>CM3</f>
        <v>#N/A</v>
      </c>
    </row>
    <row r="936" spans="89:91">
      <c r="CK936" s="55"/>
      <c r="CL936" s="55" t="e">
        <f t="shared" si="237"/>
        <v>#N/A</v>
      </c>
      <c r="CM936" s="55" t="e">
        <f>CM3</f>
        <v>#N/A</v>
      </c>
    </row>
    <row r="937" spans="89:91">
      <c r="CK937" s="55"/>
      <c r="CL937" s="55" t="e">
        <f t="shared" si="237"/>
        <v>#N/A</v>
      </c>
      <c r="CM937" s="55" t="e">
        <f>CM3</f>
        <v>#N/A</v>
      </c>
    </row>
    <row r="938" spans="89:91">
      <c r="CK938" s="55"/>
      <c r="CL938" s="55" t="e">
        <f t="shared" si="237"/>
        <v>#N/A</v>
      </c>
      <c r="CM938" s="55" t="e">
        <f>CM3</f>
        <v>#N/A</v>
      </c>
    </row>
    <row r="939" spans="89:91">
      <c r="CK939" s="55"/>
      <c r="CL939" s="55" t="e">
        <f t="shared" si="237"/>
        <v>#N/A</v>
      </c>
      <c r="CM939" s="55" t="e">
        <f>CM3</f>
        <v>#N/A</v>
      </c>
    </row>
    <row r="940" spans="89:91">
      <c r="CK940" s="55"/>
      <c r="CL940" s="55" t="e">
        <f t="shared" si="237"/>
        <v>#N/A</v>
      </c>
      <c r="CM940" s="55" t="e">
        <f>CM3</f>
        <v>#N/A</v>
      </c>
    </row>
    <row r="941" spans="89:91">
      <c r="CK941" s="55"/>
      <c r="CL941" s="55" t="e">
        <f t="shared" si="237"/>
        <v>#N/A</v>
      </c>
      <c r="CM941" s="55" t="e">
        <f>CM3</f>
        <v>#N/A</v>
      </c>
    </row>
    <row r="942" spans="89:91">
      <c r="CK942" s="55"/>
      <c r="CL942" s="55" t="e">
        <f t="shared" si="237"/>
        <v>#N/A</v>
      </c>
      <c r="CM942" s="55" t="e">
        <f>CM3</f>
        <v>#N/A</v>
      </c>
    </row>
    <row r="943" spans="89:91">
      <c r="CK943" s="55"/>
      <c r="CL943" s="55" t="e">
        <f t="shared" si="237"/>
        <v>#N/A</v>
      </c>
      <c r="CM943" s="55" t="e">
        <f>CM3</f>
        <v>#N/A</v>
      </c>
    </row>
    <row r="944" spans="89:91">
      <c r="CK944" s="55"/>
      <c r="CL944" s="55" t="e">
        <f t="shared" si="237"/>
        <v>#N/A</v>
      </c>
      <c r="CM944" s="55" t="e">
        <f>CM3</f>
        <v>#N/A</v>
      </c>
    </row>
    <row r="945" spans="89:91">
      <c r="CK945" s="55"/>
      <c r="CL945" s="55" t="e">
        <f t="shared" si="237"/>
        <v>#N/A</v>
      </c>
      <c r="CM945" s="55" t="e">
        <f>CM3</f>
        <v>#N/A</v>
      </c>
    </row>
    <row r="946" spans="89:91">
      <c r="CK946" s="55"/>
      <c r="CL946" s="55" t="e">
        <f t="shared" si="237"/>
        <v>#N/A</v>
      </c>
      <c r="CM946" s="55" t="e">
        <f>CM3</f>
        <v>#N/A</v>
      </c>
    </row>
    <row r="947" spans="89:91">
      <c r="CK947" s="55"/>
      <c r="CL947" s="55" t="e">
        <f t="shared" si="237"/>
        <v>#N/A</v>
      </c>
      <c r="CM947" s="55" t="e">
        <f>CM3</f>
        <v>#N/A</v>
      </c>
    </row>
    <row r="948" spans="89:91">
      <c r="CK948" s="55"/>
      <c r="CL948" s="55" t="e">
        <f t="shared" si="237"/>
        <v>#N/A</v>
      </c>
      <c r="CM948" s="55" t="e">
        <f>CM3</f>
        <v>#N/A</v>
      </c>
    </row>
    <row r="949" spans="89:91">
      <c r="CK949" s="55"/>
      <c r="CL949" s="55" t="e">
        <f t="shared" si="237"/>
        <v>#N/A</v>
      </c>
      <c r="CM949" s="55" t="e">
        <f>CM3</f>
        <v>#N/A</v>
      </c>
    </row>
    <row r="950" spans="89:91">
      <c r="CK950" s="55"/>
      <c r="CL950" s="55" t="e">
        <f t="shared" si="237"/>
        <v>#N/A</v>
      </c>
      <c r="CM950" s="55" t="e">
        <f>CM3</f>
        <v>#N/A</v>
      </c>
    </row>
    <row r="951" spans="89:91">
      <c r="CK951" s="55"/>
      <c r="CL951" s="55" t="e">
        <f t="shared" si="237"/>
        <v>#N/A</v>
      </c>
      <c r="CM951" s="55" t="e">
        <f>CM3</f>
        <v>#N/A</v>
      </c>
    </row>
    <row r="952" spans="89:91">
      <c r="CK952" s="55"/>
      <c r="CL952" s="55" t="e">
        <f t="shared" si="237"/>
        <v>#N/A</v>
      </c>
      <c r="CM952" s="55" t="e">
        <f>CM3</f>
        <v>#N/A</v>
      </c>
    </row>
    <row r="953" spans="89:91">
      <c r="CK953" s="55"/>
      <c r="CL953" s="55" t="e">
        <f t="shared" si="237"/>
        <v>#N/A</v>
      </c>
      <c r="CM953" s="55" t="e">
        <f>CM3</f>
        <v>#N/A</v>
      </c>
    </row>
    <row r="954" spans="89:91">
      <c r="CK954" s="55"/>
      <c r="CL954" s="55" t="e">
        <f t="shared" si="237"/>
        <v>#N/A</v>
      </c>
      <c r="CM954" s="55" t="e">
        <f>CM3</f>
        <v>#N/A</v>
      </c>
    </row>
    <row r="955" spans="89:91">
      <c r="CK955" s="55"/>
      <c r="CL955" s="55" t="e">
        <f t="shared" si="237"/>
        <v>#N/A</v>
      </c>
      <c r="CM955" s="55" t="e">
        <f>CM3</f>
        <v>#N/A</v>
      </c>
    </row>
    <row r="956" spans="89:91">
      <c r="CK956" s="55"/>
      <c r="CL956" s="55" t="e">
        <f t="shared" si="237"/>
        <v>#N/A</v>
      </c>
      <c r="CM956" s="55" t="e">
        <f>CM3</f>
        <v>#N/A</v>
      </c>
    </row>
    <row r="957" spans="89:91">
      <c r="CK957" s="55"/>
      <c r="CL957" s="55" t="e">
        <f t="shared" si="237"/>
        <v>#N/A</v>
      </c>
      <c r="CM957" s="55" t="e">
        <f>CM3</f>
        <v>#N/A</v>
      </c>
    </row>
    <row r="958" spans="89:91">
      <c r="CK958" s="55"/>
      <c r="CL958" s="55" t="e">
        <f t="shared" si="237"/>
        <v>#N/A</v>
      </c>
      <c r="CM958" s="55" t="e">
        <f>CM3</f>
        <v>#N/A</v>
      </c>
    </row>
    <row r="959" spans="89:91">
      <c r="CK959" s="55"/>
      <c r="CL959" s="55" t="e">
        <f t="shared" si="237"/>
        <v>#N/A</v>
      </c>
      <c r="CM959" s="55" t="e">
        <f>CM3</f>
        <v>#N/A</v>
      </c>
    </row>
    <row r="960" spans="89:91">
      <c r="CK960" s="55"/>
      <c r="CL960" s="55" t="e">
        <f t="shared" si="237"/>
        <v>#N/A</v>
      </c>
      <c r="CM960" s="55" t="e">
        <f>CM3</f>
        <v>#N/A</v>
      </c>
    </row>
    <row r="961" spans="89:91">
      <c r="CK961" s="55"/>
      <c r="CL961" s="55" t="e">
        <f t="shared" si="237"/>
        <v>#N/A</v>
      </c>
      <c r="CM961" s="55" t="e">
        <f>CM3</f>
        <v>#N/A</v>
      </c>
    </row>
    <row r="962" spans="89:91">
      <c r="CK962" s="55"/>
      <c r="CL962" s="55" t="e">
        <f t="shared" si="237"/>
        <v>#N/A</v>
      </c>
      <c r="CM962" s="55" t="e">
        <f>CM3</f>
        <v>#N/A</v>
      </c>
    </row>
    <row r="963" spans="89:91">
      <c r="CK963" s="55"/>
      <c r="CL963" s="55" t="e">
        <f t="shared" si="237"/>
        <v>#N/A</v>
      </c>
      <c r="CM963" s="55" t="e">
        <f>CM3</f>
        <v>#N/A</v>
      </c>
    </row>
    <row r="964" spans="89:91">
      <c r="CK964" s="55"/>
      <c r="CL964" s="55" t="e">
        <f t="shared" ref="CL964:CL1003" si="238">CL963+($CK$6-$CK$4)/1000</f>
        <v>#N/A</v>
      </c>
      <c r="CM964" s="55" t="e">
        <f>CM3</f>
        <v>#N/A</v>
      </c>
    </row>
    <row r="965" spans="89:91">
      <c r="CK965" s="55"/>
      <c r="CL965" s="55" t="e">
        <f t="shared" si="238"/>
        <v>#N/A</v>
      </c>
      <c r="CM965" s="55" t="e">
        <f>CM3</f>
        <v>#N/A</v>
      </c>
    </row>
    <row r="966" spans="89:91">
      <c r="CK966" s="55"/>
      <c r="CL966" s="55" t="e">
        <f t="shared" si="238"/>
        <v>#N/A</v>
      </c>
      <c r="CM966" s="55" t="e">
        <f>CM3</f>
        <v>#N/A</v>
      </c>
    </row>
    <row r="967" spans="89:91">
      <c r="CK967" s="55"/>
      <c r="CL967" s="55" t="e">
        <f t="shared" si="238"/>
        <v>#N/A</v>
      </c>
      <c r="CM967" s="55" t="e">
        <f>CM3</f>
        <v>#N/A</v>
      </c>
    </row>
    <row r="968" spans="89:91">
      <c r="CK968" s="55"/>
      <c r="CL968" s="55" t="e">
        <f t="shared" si="238"/>
        <v>#N/A</v>
      </c>
      <c r="CM968" s="55" t="e">
        <f>CM3</f>
        <v>#N/A</v>
      </c>
    </row>
    <row r="969" spans="89:91">
      <c r="CK969" s="55"/>
      <c r="CL969" s="55" t="e">
        <f t="shared" si="238"/>
        <v>#N/A</v>
      </c>
      <c r="CM969" s="55" t="e">
        <f>CM3</f>
        <v>#N/A</v>
      </c>
    </row>
    <row r="970" spans="89:91">
      <c r="CK970" s="55"/>
      <c r="CL970" s="55" t="e">
        <f t="shared" si="238"/>
        <v>#N/A</v>
      </c>
      <c r="CM970" s="55" t="e">
        <f>CM3</f>
        <v>#N/A</v>
      </c>
    </row>
    <row r="971" spans="89:91">
      <c r="CK971" s="55"/>
      <c r="CL971" s="55" t="e">
        <f t="shared" si="238"/>
        <v>#N/A</v>
      </c>
      <c r="CM971" s="55" t="e">
        <f>CM3</f>
        <v>#N/A</v>
      </c>
    </row>
    <row r="972" spans="89:91">
      <c r="CK972" s="55"/>
      <c r="CL972" s="55" t="e">
        <f t="shared" si="238"/>
        <v>#N/A</v>
      </c>
      <c r="CM972" s="55" t="e">
        <f>CM3</f>
        <v>#N/A</v>
      </c>
    </row>
    <row r="973" spans="89:91">
      <c r="CK973" s="55"/>
      <c r="CL973" s="55" t="e">
        <f t="shared" si="238"/>
        <v>#N/A</v>
      </c>
      <c r="CM973" s="55" t="e">
        <f>CM3</f>
        <v>#N/A</v>
      </c>
    </row>
    <row r="974" spans="89:91">
      <c r="CK974" s="55"/>
      <c r="CL974" s="55" t="e">
        <f t="shared" si="238"/>
        <v>#N/A</v>
      </c>
      <c r="CM974" s="55" t="e">
        <f>CM3</f>
        <v>#N/A</v>
      </c>
    </row>
    <row r="975" spans="89:91">
      <c r="CK975" s="55"/>
      <c r="CL975" s="55" t="e">
        <f t="shared" si="238"/>
        <v>#N/A</v>
      </c>
      <c r="CM975" s="55" t="e">
        <f>CM3</f>
        <v>#N/A</v>
      </c>
    </row>
    <row r="976" spans="89:91">
      <c r="CK976" s="55"/>
      <c r="CL976" s="55" t="e">
        <f t="shared" si="238"/>
        <v>#N/A</v>
      </c>
      <c r="CM976" s="55" t="e">
        <f>CM3</f>
        <v>#N/A</v>
      </c>
    </row>
    <row r="977" spans="89:91">
      <c r="CK977" s="55"/>
      <c r="CL977" s="55" t="e">
        <f t="shared" si="238"/>
        <v>#N/A</v>
      </c>
      <c r="CM977" s="55" t="e">
        <f>CM3</f>
        <v>#N/A</v>
      </c>
    </row>
    <row r="978" spans="89:91">
      <c r="CK978" s="55"/>
      <c r="CL978" s="55" t="e">
        <f t="shared" si="238"/>
        <v>#N/A</v>
      </c>
      <c r="CM978" s="55" t="e">
        <f>CM3</f>
        <v>#N/A</v>
      </c>
    </row>
    <row r="979" spans="89:91">
      <c r="CK979" s="55"/>
      <c r="CL979" s="55" t="e">
        <f t="shared" si="238"/>
        <v>#N/A</v>
      </c>
      <c r="CM979" s="55" t="e">
        <f>CM3</f>
        <v>#N/A</v>
      </c>
    </row>
    <row r="980" spans="89:91">
      <c r="CK980" s="55"/>
      <c r="CL980" s="55" t="e">
        <f t="shared" si="238"/>
        <v>#N/A</v>
      </c>
      <c r="CM980" s="55" t="e">
        <f>CM3</f>
        <v>#N/A</v>
      </c>
    </row>
    <row r="981" spans="89:91">
      <c r="CK981" s="55"/>
      <c r="CL981" s="55" t="e">
        <f t="shared" si="238"/>
        <v>#N/A</v>
      </c>
      <c r="CM981" s="55" t="e">
        <f>CM3</f>
        <v>#N/A</v>
      </c>
    </row>
    <row r="982" spans="89:91">
      <c r="CK982" s="55"/>
      <c r="CL982" s="55" t="e">
        <f t="shared" si="238"/>
        <v>#N/A</v>
      </c>
      <c r="CM982" s="55" t="e">
        <f>CM3</f>
        <v>#N/A</v>
      </c>
    </row>
    <row r="983" spans="89:91">
      <c r="CK983" s="55"/>
      <c r="CL983" s="55" t="e">
        <f t="shared" si="238"/>
        <v>#N/A</v>
      </c>
      <c r="CM983" s="55" t="e">
        <f>CM3</f>
        <v>#N/A</v>
      </c>
    </row>
    <row r="984" spans="89:91">
      <c r="CK984" s="55"/>
      <c r="CL984" s="55" t="e">
        <f t="shared" si="238"/>
        <v>#N/A</v>
      </c>
      <c r="CM984" s="55" t="e">
        <f>CM3</f>
        <v>#N/A</v>
      </c>
    </row>
    <row r="985" spans="89:91">
      <c r="CK985" s="55"/>
      <c r="CL985" s="55" t="e">
        <f t="shared" si="238"/>
        <v>#N/A</v>
      </c>
      <c r="CM985" s="55" t="e">
        <f>CM3</f>
        <v>#N/A</v>
      </c>
    </row>
    <row r="986" spans="89:91">
      <c r="CK986" s="55"/>
      <c r="CL986" s="55" t="e">
        <f t="shared" si="238"/>
        <v>#N/A</v>
      </c>
      <c r="CM986" s="55" t="e">
        <f>CM3</f>
        <v>#N/A</v>
      </c>
    </row>
    <row r="987" spans="89:91">
      <c r="CK987" s="55"/>
      <c r="CL987" s="55" t="e">
        <f t="shared" si="238"/>
        <v>#N/A</v>
      </c>
      <c r="CM987" s="55" t="e">
        <f>CM3</f>
        <v>#N/A</v>
      </c>
    </row>
    <row r="988" spans="89:91">
      <c r="CK988" s="55"/>
      <c r="CL988" s="55" t="e">
        <f t="shared" si="238"/>
        <v>#N/A</v>
      </c>
      <c r="CM988" s="55" t="e">
        <f>CM3</f>
        <v>#N/A</v>
      </c>
    </row>
    <row r="989" spans="89:91">
      <c r="CK989" s="55"/>
      <c r="CL989" s="55" t="e">
        <f t="shared" si="238"/>
        <v>#N/A</v>
      </c>
      <c r="CM989" s="55" t="e">
        <f>CM3</f>
        <v>#N/A</v>
      </c>
    </row>
    <row r="990" spans="89:91">
      <c r="CK990" s="55"/>
      <c r="CL990" s="55" t="e">
        <f t="shared" si="238"/>
        <v>#N/A</v>
      </c>
      <c r="CM990" s="55" t="e">
        <f>CM3</f>
        <v>#N/A</v>
      </c>
    </row>
    <row r="991" spans="89:91">
      <c r="CK991" s="55"/>
      <c r="CL991" s="55" t="e">
        <f t="shared" si="238"/>
        <v>#N/A</v>
      </c>
      <c r="CM991" s="55" t="e">
        <f>CM3</f>
        <v>#N/A</v>
      </c>
    </row>
    <row r="992" spans="89:91">
      <c r="CK992" s="55"/>
      <c r="CL992" s="55" t="e">
        <f t="shared" si="238"/>
        <v>#N/A</v>
      </c>
      <c r="CM992" s="55" t="e">
        <f>CM3</f>
        <v>#N/A</v>
      </c>
    </row>
    <row r="993" spans="89:91">
      <c r="CK993" s="55"/>
      <c r="CL993" s="55" t="e">
        <f t="shared" si="238"/>
        <v>#N/A</v>
      </c>
      <c r="CM993" s="55" t="e">
        <f>CM3</f>
        <v>#N/A</v>
      </c>
    </row>
    <row r="994" spans="89:91">
      <c r="CK994" s="55"/>
      <c r="CL994" s="55" t="e">
        <f t="shared" si="238"/>
        <v>#N/A</v>
      </c>
      <c r="CM994" s="55" t="e">
        <f>CM3</f>
        <v>#N/A</v>
      </c>
    </row>
    <row r="995" spans="89:91">
      <c r="CK995" s="55"/>
      <c r="CL995" s="55" t="e">
        <f t="shared" si="238"/>
        <v>#N/A</v>
      </c>
      <c r="CM995" s="55" t="e">
        <f>CM3</f>
        <v>#N/A</v>
      </c>
    </row>
    <row r="996" spans="89:91">
      <c r="CK996" s="55"/>
      <c r="CL996" s="55" t="e">
        <f t="shared" si="238"/>
        <v>#N/A</v>
      </c>
      <c r="CM996" s="55" t="e">
        <f>CM3</f>
        <v>#N/A</v>
      </c>
    </row>
    <row r="997" spans="89:91">
      <c r="CK997" s="55"/>
      <c r="CL997" s="55" t="e">
        <f t="shared" si="238"/>
        <v>#N/A</v>
      </c>
      <c r="CM997" s="55" t="e">
        <f>CM3</f>
        <v>#N/A</v>
      </c>
    </row>
    <row r="998" spans="89:91">
      <c r="CK998" s="55"/>
      <c r="CL998" s="55" t="e">
        <f t="shared" si="238"/>
        <v>#N/A</v>
      </c>
      <c r="CM998" s="55" t="e">
        <f>CM3</f>
        <v>#N/A</v>
      </c>
    </row>
    <row r="999" spans="89:91">
      <c r="CK999" s="55"/>
      <c r="CL999" s="55" t="e">
        <f t="shared" si="238"/>
        <v>#N/A</v>
      </c>
      <c r="CM999" s="55" t="e">
        <f>CM3</f>
        <v>#N/A</v>
      </c>
    </row>
    <row r="1000" spans="89:91">
      <c r="CK1000" s="55"/>
      <c r="CL1000" s="55" t="e">
        <f t="shared" si="238"/>
        <v>#N/A</v>
      </c>
      <c r="CM1000" s="55" t="e">
        <f>CM3</f>
        <v>#N/A</v>
      </c>
    </row>
    <row r="1001" spans="89:91">
      <c r="CK1001" s="55"/>
      <c r="CL1001" s="55" t="e">
        <f t="shared" si="238"/>
        <v>#N/A</v>
      </c>
      <c r="CM1001" s="55" t="e">
        <f>CM3</f>
        <v>#N/A</v>
      </c>
    </row>
    <row r="1002" spans="89:91">
      <c r="CK1002" s="55"/>
      <c r="CL1002" s="55" t="e">
        <f t="shared" si="238"/>
        <v>#N/A</v>
      </c>
      <c r="CM1002" s="55" t="e">
        <f>CM3</f>
        <v>#N/A</v>
      </c>
    </row>
    <row r="1003" spans="89:91">
      <c r="CK1003" s="55"/>
      <c r="CL1003" s="55" t="e">
        <f t="shared" si="238"/>
        <v>#N/A</v>
      </c>
      <c r="CM1003" s="55" t="e">
        <f>CM3</f>
        <v>#N/A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118"/>
  <sheetViews>
    <sheetView workbookViewId="0">
      <selection activeCell="K34" sqref="A1:XFD1048576"/>
    </sheetView>
  </sheetViews>
  <sheetFormatPr defaultRowHeight="12.75"/>
  <sheetData>
    <row r="1" spans="1:12">
      <c r="A1" s="109" t="s">
        <v>0</v>
      </c>
      <c r="B1" s="109"/>
      <c r="C1" s="109"/>
      <c r="E1" s="109" t="s">
        <v>2</v>
      </c>
      <c r="F1" s="109"/>
      <c r="G1" s="109"/>
      <c r="H1" s="109"/>
    </row>
    <row r="2" spans="1:12" ht="15">
      <c r="A2" s="3" t="s">
        <v>10</v>
      </c>
      <c r="B2" s="3" t="s">
        <v>11</v>
      </c>
      <c r="C2" s="3" t="s">
        <v>12</v>
      </c>
      <c r="E2" s="3" t="s">
        <v>18</v>
      </c>
      <c r="F2" s="3" t="s">
        <v>19</v>
      </c>
      <c r="G2" s="90" t="s">
        <v>20</v>
      </c>
      <c r="H2" s="3" t="s">
        <v>14</v>
      </c>
      <c r="I2" s="4" t="s">
        <v>56</v>
      </c>
    </row>
    <row r="3" spans="1:12" ht="15">
      <c r="A3" s="7">
        <v>39773</v>
      </c>
      <c r="B3" s="8" t="s">
        <v>76</v>
      </c>
      <c r="C3" s="1">
        <v>732.637875664685</v>
      </c>
      <c r="E3" s="1">
        <v>4.0663742083541496</v>
      </c>
      <c r="F3" s="8">
        <v>3.3882138613869901</v>
      </c>
      <c r="G3" s="90">
        <v>3.7272940348705701</v>
      </c>
      <c r="H3" s="1">
        <v>0.33908017348357999</v>
      </c>
      <c r="I3">
        <v>0.38</v>
      </c>
      <c r="K3">
        <f>AVERAGE(G3:G5)</f>
        <v>5.0696937143703762</v>
      </c>
      <c r="L3">
        <v>0.38</v>
      </c>
    </row>
    <row r="4" spans="1:12" ht="15">
      <c r="A4" s="7">
        <v>39773</v>
      </c>
      <c r="B4" s="8" t="s">
        <v>82</v>
      </c>
      <c r="C4" s="1">
        <v>3187.7549424546701</v>
      </c>
      <c r="E4" s="1">
        <v>5.5289220719546996</v>
      </c>
      <c r="F4" s="8">
        <v>6.2054865534066703</v>
      </c>
      <c r="G4" s="90">
        <v>5.8672043126806797</v>
      </c>
      <c r="H4" s="1">
        <v>0.338282240725988</v>
      </c>
      <c r="I4">
        <v>0.38</v>
      </c>
      <c r="K4">
        <f>AVERAGE(G6:G7)</f>
        <v>4.6062456922274748</v>
      </c>
      <c r="L4">
        <v>1.03</v>
      </c>
    </row>
    <row r="5" spans="1:12" ht="15">
      <c r="A5" s="7">
        <v>39773</v>
      </c>
      <c r="B5" s="8" t="s">
        <v>88</v>
      </c>
      <c r="C5" s="1">
        <v>1005.66760093161</v>
      </c>
      <c r="E5" s="1">
        <v>5.4707865628618597</v>
      </c>
      <c r="F5" s="8">
        <v>5.7583790282579104</v>
      </c>
      <c r="G5" s="90">
        <v>5.6145827955598797</v>
      </c>
      <c r="H5" s="1">
        <v>0.143796232698023</v>
      </c>
      <c r="I5">
        <v>0.38</v>
      </c>
      <c r="K5">
        <f>AVERAGE(G8:G9)</f>
        <v>2.9065886353896397</v>
      </c>
      <c r="L5">
        <v>0.36</v>
      </c>
    </row>
    <row r="6" spans="1:12" ht="15">
      <c r="A6" s="2">
        <v>39728</v>
      </c>
      <c r="B6" t="s">
        <v>94</v>
      </c>
      <c r="C6" s="1">
        <v>2502.1855911960502</v>
      </c>
      <c r="E6">
        <v>7.6531700539524703</v>
      </c>
      <c r="F6">
        <v>6.0253111259142402</v>
      </c>
      <c r="G6" s="91">
        <v>6.8392405899333504</v>
      </c>
      <c r="H6">
        <v>0.81392946401911104</v>
      </c>
      <c r="I6">
        <v>1.03</v>
      </c>
      <c r="K6">
        <f>AVERAGE(G14:G15)</f>
        <v>2.9843439870852047</v>
      </c>
      <c r="L6">
        <v>0.08</v>
      </c>
    </row>
    <row r="7" spans="1:12" ht="15">
      <c r="A7" s="7">
        <v>39728</v>
      </c>
      <c r="B7" s="8" t="s">
        <v>100</v>
      </c>
      <c r="C7" s="1">
        <v>3993.6738506525899</v>
      </c>
      <c r="E7" s="1">
        <v>2.3666555653604702</v>
      </c>
      <c r="F7" s="8">
        <v>2.3798460236827199</v>
      </c>
      <c r="G7" s="90">
        <v>2.3732507945216001</v>
      </c>
      <c r="H7" s="1">
        <v>6.5952291611211002E-3</v>
      </c>
      <c r="I7">
        <v>1.03</v>
      </c>
      <c r="K7">
        <f>AVERAGE(G23:G24)</f>
        <v>2.441785929110595</v>
      </c>
      <c r="L7">
        <v>0.05</v>
      </c>
    </row>
    <row r="8" spans="1:12" ht="15">
      <c r="A8" s="7">
        <v>39652</v>
      </c>
      <c r="B8" s="8" t="s">
        <v>106</v>
      </c>
      <c r="C8" s="1">
        <v>2129.4669678688301</v>
      </c>
      <c r="E8" s="1">
        <v>2.6973377517713302</v>
      </c>
      <c r="F8" s="8">
        <v>2.7067915388441901</v>
      </c>
      <c r="G8" s="90">
        <v>2.7020646453077601</v>
      </c>
      <c r="H8" s="1">
        <v>4.7268935364286301E-3</v>
      </c>
      <c r="I8">
        <v>0.36</v>
      </c>
      <c r="K8">
        <f>AVERAGE(G28:G29)</f>
        <v>3.5629667862586851</v>
      </c>
      <c r="L8">
        <v>0.24</v>
      </c>
    </row>
    <row r="9" spans="1:12" ht="15">
      <c r="A9" s="7">
        <v>39652</v>
      </c>
      <c r="B9" s="8" t="s">
        <v>100</v>
      </c>
      <c r="C9" s="1">
        <v>1529.4794462285699</v>
      </c>
      <c r="E9" s="1">
        <v>2.9888538771408002</v>
      </c>
      <c r="F9" s="8">
        <v>3.2333713738022398</v>
      </c>
      <c r="G9" s="90">
        <v>3.1111126254715198</v>
      </c>
      <c r="H9" s="1">
        <v>0.12225874833072201</v>
      </c>
      <c r="I9">
        <v>0.36</v>
      </c>
      <c r="K9">
        <f>AVERAGE(G30:G32)</f>
        <v>3.0040045711641703</v>
      </c>
      <c r="L9">
        <v>1.36</v>
      </c>
    </row>
    <row r="10" spans="1:12" ht="15">
      <c r="A10" s="7">
        <v>39651</v>
      </c>
      <c r="B10" s="8" t="s">
        <v>117</v>
      </c>
      <c r="C10" s="1">
        <v>4383.9293287743903</v>
      </c>
      <c r="E10" s="1">
        <v>7.7184067883309799</v>
      </c>
      <c r="F10" s="8">
        <v>5.6591163960821396</v>
      </c>
      <c r="G10" s="90">
        <v>6.6887615922065597</v>
      </c>
      <c r="H10" s="1">
        <v>1.02964519612442</v>
      </c>
      <c r="I10">
        <v>0.25</v>
      </c>
      <c r="K10">
        <f>AVERAGE(G33:G35)</f>
        <v>15.871792224227457</v>
      </c>
      <c r="L10">
        <v>10.17</v>
      </c>
    </row>
    <row r="11" spans="1:12" ht="15">
      <c r="A11" s="7">
        <v>39637</v>
      </c>
      <c r="B11" s="8" t="s">
        <v>123</v>
      </c>
      <c r="C11" s="1">
        <v>2593.5977347575399</v>
      </c>
      <c r="E11" s="1">
        <v>4.4382960873201398</v>
      </c>
      <c r="F11" s="8">
        <v>4.2884988776948196</v>
      </c>
      <c r="G11" s="90">
        <v>4.3633974825074802</v>
      </c>
      <c r="H11" s="1">
        <v>7.48986048126596E-2</v>
      </c>
      <c r="I11">
        <v>7.0000000000000007E-2</v>
      </c>
      <c r="K11">
        <f>AVERAGE(G36:G37)</f>
        <v>2.1377184172802952</v>
      </c>
      <c r="L11">
        <v>0.02</v>
      </c>
    </row>
    <row r="12" spans="1:12" ht="15">
      <c r="A12" s="7">
        <v>39630</v>
      </c>
      <c r="B12" s="8" t="s">
        <v>123</v>
      </c>
      <c r="C12" s="1">
        <v>3737.3090381992201</v>
      </c>
      <c r="E12" s="1">
        <v>1.64257159327642</v>
      </c>
      <c r="F12" s="8">
        <v>1.8388028926856801</v>
      </c>
      <c r="G12" s="90">
        <v>1.74068724298105</v>
      </c>
      <c r="H12" s="1">
        <v>9.8115649704631394E-2</v>
      </c>
      <c r="I12">
        <v>0.22</v>
      </c>
      <c r="K12">
        <f>AVERAGE(G38:G40)</f>
        <v>2.387069439706563</v>
      </c>
      <c r="L12">
        <v>0.21</v>
      </c>
    </row>
    <row r="13" spans="1:12" ht="15">
      <c r="A13" s="7">
        <v>39626</v>
      </c>
      <c r="B13" s="8" t="s">
        <v>134</v>
      </c>
      <c r="C13" s="1">
        <v>1250.6681015950801</v>
      </c>
      <c r="E13" s="1">
        <v>3.2342292233427199</v>
      </c>
      <c r="F13" s="8">
        <v>3.5965993982513398</v>
      </c>
      <c r="G13" s="90">
        <v>3.4154143107970301</v>
      </c>
      <c r="H13" s="1">
        <v>0.181185087454313</v>
      </c>
      <c r="I13">
        <v>0.48</v>
      </c>
      <c r="K13">
        <f>AVERAGE(G42:G43)</f>
        <v>4.3270226737363355</v>
      </c>
      <c r="L13">
        <v>0.25</v>
      </c>
    </row>
    <row r="14" spans="1:12" ht="15">
      <c r="A14" s="7">
        <v>39545</v>
      </c>
      <c r="B14" s="8" t="s">
        <v>140</v>
      </c>
      <c r="C14" s="1">
        <v>617.77083090478095</v>
      </c>
      <c r="E14" s="1">
        <v>1.7954821141427399</v>
      </c>
      <c r="F14" s="8">
        <v>1.5799259946822399</v>
      </c>
      <c r="G14" s="90">
        <v>1.6877040544124899</v>
      </c>
      <c r="H14" s="1">
        <v>0.10777805973025099</v>
      </c>
      <c r="I14">
        <v>0.08</v>
      </c>
      <c r="K14">
        <f>AVERAGE(G45:G47)</f>
        <v>8.2468474406723491</v>
      </c>
      <c r="L14">
        <v>2.79</v>
      </c>
    </row>
    <row r="15" spans="1:12" ht="15">
      <c r="A15" s="7">
        <v>39545</v>
      </c>
      <c r="B15" s="8" t="s">
        <v>117</v>
      </c>
      <c r="C15" s="1">
        <v>2087.1778505812499</v>
      </c>
      <c r="E15" s="1">
        <v>4.2355756363130599</v>
      </c>
      <c r="F15" s="8">
        <v>4.3263922032027704</v>
      </c>
      <c r="G15" s="90">
        <v>4.2809839197579196</v>
      </c>
      <c r="H15" s="1">
        <v>4.5408283444856999E-2</v>
      </c>
      <c r="I15">
        <v>0.08</v>
      </c>
      <c r="K15">
        <f>AVERAGE(G48:G49)</f>
        <v>2.46260899764042</v>
      </c>
      <c r="L15">
        <v>0.63</v>
      </c>
    </row>
    <row r="16" spans="1:12" ht="15">
      <c r="A16" s="7">
        <v>39517</v>
      </c>
      <c r="B16" s="7" t="s">
        <v>76</v>
      </c>
      <c r="C16" s="1">
        <v>2723.5296645060298</v>
      </c>
      <c r="E16" s="1">
        <v>1.15052458994091</v>
      </c>
      <c r="F16" s="1">
        <v>1.2415788757897599</v>
      </c>
      <c r="G16" s="90">
        <v>1.1960517328653399</v>
      </c>
      <c r="H16" s="1">
        <v>4.5527142924425897E-2</v>
      </c>
      <c r="I16" s="1">
        <v>0.05</v>
      </c>
      <c r="K16">
        <f>AVERAGE(G51:G53)</f>
        <v>7.2730238813395864</v>
      </c>
      <c r="L16">
        <v>2.3199999999999998</v>
      </c>
    </row>
    <row r="17" spans="1:12" ht="15">
      <c r="A17" s="7">
        <v>39442</v>
      </c>
      <c r="B17" s="8" t="s">
        <v>156</v>
      </c>
      <c r="C17" s="1">
        <v>4065.7183091387301</v>
      </c>
      <c r="E17" s="1">
        <v>4.1578519711789896</v>
      </c>
      <c r="F17" s="8">
        <v>4.4740506410299998</v>
      </c>
      <c r="G17" s="90">
        <v>4.3159513061045001</v>
      </c>
      <c r="H17" s="1">
        <v>0.15809933492551001</v>
      </c>
      <c r="I17">
        <v>0.4</v>
      </c>
      <c r="K17">
        <f>AVERAGE(G56:G57)</f>
        <v>3.7613619471911899</v>
      </c>
      <c r="L17">
        <v>0.19</v>
      </c>
    </row>
    <row r="18" spans="1:12" ht="15">
      <c r="A18" s="7">
        <v>39393</v>
      </c>
      <c r="B18" s="8" t="s">
        <v>162</v>
      </c>
      <c r="C18" s="1">
        <v>3023.2334127927802</v>
      </c>
      <c r="E18" s="1">
        <v>2.9766591648796799</v>
      </c>
      <c r="F18" s="8">
        <v>3.2472437921706598</v>
      </c>
      <c r="G18" s="90">
        <v>3.1119514785251701</v>
      </c>
      <c r="H18" s="1">
        <v>0.13529231364548999</v>
      </c>
      <c r="I18">
        <v>0.05</v>
      </c>
      <c r="K18">
        <f>AVERAGE(G58:G61)</f>
        <v>3.8867860906809177</v>
      </c>
      <c r="L18">
        <v>0.06</v>
      </c>
    </row>
    <row r="19" spans="1:12" ht="15">
      <c r="A19" s="7">
        <v>39379</v>
      </c>
      <c r="B19" s="8" t="s">
        <v>168</v>
      </c>
      <c r="C19" s="1">
        <v>1497.1268923042001</v>
      </c>
      <c r="E19" s="1">
        <v>3.24778916919364</v>
      </c>
      <c r="F19" s="8">
        <v>3.0114722921906698</v>
      </c>
      <c r="G19" s="90">
        <v>3.1296307306921598</v>
      </c>
      <c r="H19" s="1">
        <v>0.118158438501482</v>
      </c>
      <c r="I19">
        <v>0.02</v>
      </c>
      <c r="K19">
        <f>AVERAGE(G64:G66)</f>
        <v>5.0250352757361059</v>
      </c>
      <c r="L19">
        <v>0.66</v>
      </c>
    </row>
    <row r="20" spans="1:12" ht="15">
      <c r="A20" s="7">
        <v>39377</v>
      </c>
      <c r="B20" s="8" t="s">
        <v>100</v>
      </c>
      <c r="C20" s="1">
        <v>3710.7328446972301</v>
      </c>
      <c r="E20" s="1">
        <v>2.4222437641539201</v>
      </c>
      <c r="F20" s="8">
        <v>2.5925835899416101</v>
      </c>
      <c r="G20" s="90">
        <v>2.5074136770477602</v>
      </c>
      <c r="H20" s="1">
        <v>8.5169912893846303E-2</v>
      </c>
      <c r="I20">
        <v>0.04</v>
      </c>
      <c r="K20">
        <f>AVERAGE(G67:G69)</f>
        <v>5.1728584012565628</v>
      </c>
      <c r="L20">
        <v>0.43</v>
      </c>
    </row>
    <row r="21" spans="1:12" ht="15">
      <c r="A21" s="2">
        <v>39367</v>
      </c>
      <c r="B21" t="s">
        <v>123</v>
      </c>
      <c r="C21" s="1">
        <v>2814.45380551879</v>
      </c>
      <c r="E21">
        <v>6.2688826605601102</v>
      </c>
      <c r="F21">
        <v>4.5716794032113599</v>
      </c>
      <c r="G21" s="91">
        <v>5.4202810318857404</v>
      </c>
      <c r="H21">
        <v>0.84860162867437305</v>
      </c>
      <c r="I21">
        <v>0.11</v>
      </c>
      <c r="K21">
        <f>AVERAGE(G70:G71)</f>
        <v>2.0682261043140699</v>
      </c>
      <c r="L21">
        <v>0.14000000000000001</v>
      </c>
    </row>
    <row r="22" spans="1:12" ht="15">
      <c r="A22" s="7">
        <v>39347</v>
      </c>
      <c r="B22" s="8" t="s">
        <v>180</v>
      </c>
      <c r="C22" s="1">
        <v>1378.95754622309</v>
      </c>
      <c r="E22" s="1">
        <v>3.5641684779572498</v>
      </c>
      <c r="F22" s="8">
        <v>4.3020299253321399</v>
      </c>
      <c r="G22" s="90">
        <v>3.9330992016446902</v>
      </c>
      <c r="H22" s="1">
        <v>0.36893072368744101</v>
      </c>
      <c r="I22">
        <v>0.66</v>
      </c>
      <c r="K22">
        <f>AVERAGE(G73:G74)</f>
        <v>2.0413277130218699</v>
      </c>
      <c r="L22">
        <v>0.09</v>
      </c>
    </row>
    <row r="23" spans="1:12" ht="15">
      <c r="A23" s="7">
        <v>39230</v>
      </c>
      <c r="B23" s="8" t="s">
        <v>106</v>
      </c>
      <c r="C23" s="1">
        <v>1523.83069394057</v>
      </c>
      <c r="E23" s="1">
        <v>2.90416581325178</v>
      </c>
      <c r="F23" s="8">
        <v>2.54472845746142</v>
      </c>
      <c r="G23" s="90">
        <v>2.7244471353566002</v>
      </c>
      <c r="H23" s="1">
        <v>0.17971867789518101</v>
      </c>
      <c r="I23">
        <v>0.05</v>
      </c>
      <c r="K23">
        <f>AVERAGE(G78:G79)</f>
        <v>2.3430945742164599</v>
      </c>
      <c r="L23">
        <v>7.0000000000000007E-2</v>
      </c>
    </row>
    <row r="24" spans="1:12" ht="15">
      <c r="A24" s="7">
        <v>39230</v>
      </c>
      <c r="B24" s="8" t="s">
        <v>100</v>
      </c>
      <c r="C24" s="1">
        <v>2950.0005308754398</v>
      </c>
      <c r="E24" s="1">
        <v>2.40325273046219</v>
      </c>
      <c r="F24" s="8">
        <v>1.91499671526699</v>
      </c>
      <c r="G24" s="90">
        <v>2.1591247228645898</v>
      </c>
      <c r="H24" s="1">
        <v>0.24412800759759501</v>
      </c>
      <c r="I24">
        <v>0.05</v>
      </c>
      <c r="K24">
        <f>AVERAGE(G80:G83)</f>
        <v>13.00128188401443</v>
      </c>
      <c r="L24">
        <v>18.420000000000002</v>
      </c>
    </row>
    <row r="25" spans="1:12" ht="15">
      <c r="A25" s="7">
        <v>39218</v>
      </c>
      <c r="B25" s="8" t="s">
        <v>196</v>
      </c>
      <c r="C25" s="1">
        <v>2866.4548380860701</v>
      </c>
      <c r="E25" s="1">
        <v>1.9725001946379701</v>
      </c>
      <c r="F25" s="8">
        <v>2.3924764554313902</v>
      </c>
      <c r="G25" s="90">
        <v>2.1824883250346798</v>
      </c>
      <c r="H25" s="1">
        <v>0.20998813039670899</v>
      </c>
      <c r="I25">
        <v>0.16</v>
      </c>
      <c r="K25">
        <f>AVERAGE(G84:G87)</f>
        <v>21.112030914237202</v>
      </c>
      <c r="L25">
        <v>13.43</v>
      </c>
    </row>
    <row r="26" spans="1:12" ht="15">
      <c r="A26" s="7">
        <v>39218</v>
      </c>
      <c r="B26" s="8" t="s">
        <v>202</v>
      </c>
      <c r="C26" s="1">
        <v>787.907184557047</v>
      </c>
      <c r="E26" s="1">
        <v>0.86784143728178298</v>
      </c>
      <c r="F26" s="8">
        <v>0.87734244460366995</v>
      </c>
      <c r="G26" s="90">
        <v>0.87259194094272596</v>
      </c>
      <c r="H26" s="1">
        <v>4.7505036609436502E-3</v>
      </c>
      <c r="I26">
        <v>0.02</v>
      </c>
      <c r="K26">
        <f>AVERAGE(G89:G91)</f>
        <v>2.7305992806077701</v>
      </c>
      <c r="L26">
        <v>0.14000000000000001</v>
      </c>
    </row>
    <row r="27" spans="1:12" ht="15">
      <c r="A27" s="14">
        <v>37296</v>
      </c>
      <c r="B27" s="8" t="s">
        <v>208</v>
      </c>
      <c r="C27" s="1">
        <v>383.66725173788302</v>
      </c>
      <c r="E27" s="1">
        <v>1.5022624694067599</v>
      </c>
      <c r="F27" s="8">
        <v>1.9099993899816099</v>
      </c>
      <c r="G27" s="90">
        <v>1.70613092969418</v>
      </c>
      <c r="H27" s="1">
        <v>0.203868460287424</v>
      </c>
      <c r="I27">
        <v>0.16</v>
      </c>
      <c r="K27">
        <f>AVERAGE(G93:G94)</f>
        <v>3.7928472269271101</v>
      </c>
      <c r="L27">
        <v>1.62</v>
      </c>
    </row>
    <row r="28" spans="1:12" ht="15">
      <c r="A28" s="7">
        <v>39104</v>
      </c>
      <c r="B28" s="8" t="s">
        <v>106</v>
      </c>
      <c r="C28" s="1">
        <v>2420.7517603548599</v>
      </c>
      <c r="E28" s="1">
        <v>2.9342380897382401</v>
      </c>
      <c r="F28" s="8">
        <v>4.1728032987386703</v>
      </c>
      <c r="G28" s="90">
        <v>3.5535206942384598</v>
      </c>
      <c r="H28" s="1">
        <v>0.619282604500213</v>
      </c>
      <c r="I28">
        <v>0.24</v>
      </c>
      <c r="K28">
        <f>AVERAGE(G98:G100)</f>
        <v>3.2256559029641534</v>
      </c>
      <c r="L28">
        <f>0.27</f>
        <v>0.27</v>
      </c>
    </row>
    <row r="29" spans="1:12" ht="15">
      <c r="A29" s="7">
        <v>39104</v>
      </c>
      <c r="B29" s="8" t="s">
        <v>100</v>
      </c>
      <c r="C29" s="1">
        <v>651.18322637848803</v>
      </c>
      <c r="E29" s="1">
        <v>3.8724748265651998</v>
      </c>
      <c r="F29" s="8">
        <v>3.2723509299926299</v>
      </c>
      <c r="G29" s="90">
        <v>3.57241287827891</v>
      </c>
      <c r="H29" s="1">
        <v>0.30006194828628502</v>
      </c>
      <c r="I29">
        <v>0.24</v>
      </c>
      <c r="K29">
        <f>AVERAGE(G104:G106)</f>
        <v>5.9953817408726167</v>
      </c>
      <c r="L29">
        <v>0.61</v>
      </c>
    </row>
    <row r="30" spans="1:12" ht="15">
      <c r="A30" s="7">
        <v>39099</v>
      </c>
      <c r="B30" s="8" t="s">
        <v>224</v>
      </c>
      <c r="C30" s="1">
        <v>3767.5142062704799</v>
      </c>
      <c r="E30" s="1">
        <v>2.6995722618021598</v>
      </c>
      <c r="F30" s="8">
        <v>3.5129380050331598</v>
      </c>
      <c r="G30" s="90">
        <v>3.10625513341766</v>
      </c>
      <c r="H30" s="1">
        <v>0.40668287161550098</v>
      </c>
      <c r="I30">
        <v>1.36</v>
      </c>
      <c r="K30">
        <f>AVERAGE(G108:G114)</f>
        <v>4.7541154565145973</v>
      </c>
      <c r="L30">
        <v>8.9700000000000006</v>
      </c>
    </row>
    <row r="31" spans="1:12" ht="15">
      <c r="A31" s="7">
        <v>39099</v>
      </c>
      <c r="B31" s="8" t="s">
        <v>162</v>
      </c>
      <c r="C31" s="1">
        <v>1212.4004306472</v>
      </c>
      <c r="E31" s="1">
        <v>3.3107102273487898</v>
      </c>
      <c r="F31" s="8">
        <v>3.0135037435118801</v>
      </c>
      <c r="G31" s="90">
        <v>3.1621069854303299</v>
      </c>
      <c r="H31" s="1">
        <v>0.148603241918458</v>
      </c>
      <c r="I31">
        <v>1.36</v>
      </c>
    </row>
    <row r="32" spans="1:12" ht="15">
      <c r="A32" s="7">
        <v>39099</v>
      </c>
      <c r="B32" s="8" t="s">
        <v>94</v>
      </c>
      <c r="C32" s="1">
        <v>1756.8577084523999</v>
      </c>
      <c r="E32" s="1">
        <v>2.6800268062484101</v>
      </c>
      <c r="F32" s="8">
        <v>2.8072763830406302</v>
      </c>
      <c r="G32" s="90">
        <v>2.7436515946445201</v>
      </c>
      <c r="H32" s="1">
        <v>6.3624788396111895E-2</v>
      </c>
      <c r="I32">
        <v>1.36</v>
      </c>
    </row>
    <row r="33" spans="1:9" ht="15">
      <c r="A33" s="7">
        <v>39060</v>
      </c>
      <c r="B33" s="8" t="s">
        <v>224</v>
      </c>
      <c r="C33" s="1">
        <v>5127.7731751947103</v>
      </c>
      <c r="E33" s="1">
        <v>35.788518092395101</v>
      </c>
      <c r="F33" s="8">
        <v>28.0841779057148</v>
      </c>
      <c r="G33" s="90">
        <v>31.936347999054899</v>
      </c>
      <c r="H33" s="1">
        <v>3.8521700933401299</v>
      </c>
      <c r="I33">
        <v>10.17</v>
      </c>
    </row>
    <row r="34" spans="1:9" ht="15">
      <c r="A34" s="2">
        <v>39060</v>
      </c>
      <c r="B34" t="s">
        <v>100</v>
      </c>
      <c r="C34" s="1">
        <v>3828.9263604083799</v>
      </c>
      <c r="E34">
        <v>9.15533239750423</v>
      </c>
      <c r="F34">
        <v>10.9408104985483</v>
      </c>
      <c r="G34" s="91">
        <v>10.048071448026301</v>
      </c>
      <c r="H34">
        <v>0.89273905052203195</v>
      </c>
      <c r="I34">
        <v>10.17</v>
      </c>
    </row>
    <row r="35" spans="1:9" ht="15">
      <c r="A35" s="7">
        <v>39060</v>
      </c>
      <c r="B35" s="8" t="s">
        <v>202</v>
      </c>
      <c r="C35" s="1">
        <v>2731.7581146637599</v>
      </c>
      <c r="E35" s="1">
        <v>5.4185551741027096</v>
      </c>
      <c r="F35" s="8">
        <v>5.8433592770996396</v>
      </c>
      <c r="G35" s="90">
        <v>5.6309572256011702</v>
      </c>
      <c r="H35" s="1">
        <v>0.212402051498465</v>
      </c>
      <c r="I35">
        <v>10.17</v>
      </c>
    </row>
    <row r="36" spans="1:9" ht="15">
      <c r="A36" s="7">
        <v>39057</v>
      </c>
      <c r="B36" s="8" t="s">
        <v>208</v>
      </c>
      <c r="C36" s="1">
        <v>1370.4820702843399</v>
      </c>
      <c r="E36" s="1">
        <v>2.6736654552176602</v>
      </c>
      <c r="F36" s="8">
        <v>1.54146118713234</v>
      </c>
      <c r="G36" s="90">
        <v>2.1075633211749998</v>
      </c>
      <c r="H36" s="1">
        <v>0.56610213404265697</v>
      </c>
      <c r="I36">
        <v>0.02</v>
      </c>
    </row>
    <row r="37" spans="1:9" ht="15">
      <c r="A37" s="7">
        <v>39057</v>
      </c>
      <c r="B37" s="8" t="s">
        <v>260</v>
      </c>
      <c r="C37" s="1">
        <v>1035.83303973337</v>
      </c>
      <c r="E37" s="1">
        <v>2.3982748873123998</v>
      </c>
      <c r="F37" s="8">
        <v>1.9374721394587799</v>
      </c>
      <c r="G37" s="90">
        <v>2.1678735133855902</v>
      </c>
      <c r="H37" s="1">
        <v>0.23040137392681001</v>
      </c>
      <c r="I37">
        <v>0.02</v>
      </c>
    </row>
    <row r="38" spans="1:9" ht="15">
      <c r="A38" s="7">
        <v>39052</v>
      </c>
      <c r="B38" s="8" t="s">
        <v>266</v>
      </c>
      <c r="C38" s="1">
        <v>1783.9385510623599</v>
      </c>
      <c r="E38" s="1">
        <v>1.9330991121374601</v>
      </c>
      <c r="F38" s="8">
        <v>1.9792430508443899</v>
      </c>
      <c r="G38" s="90">
        <v>1.9561710814909199</v>
      </c>
      <c r="H38" s="1">
        <v>2.3071969353466702E-2</v>
      </c>
      <c r="I38">
        <v>0.21</v>
      </c>
    </row>
    <row r="39" spans="1:9" ht="15">
      <c r="A39" s="7">
        <v>39052</v>
      </c>
      <c r="B39" s="8" t="s">
        <v>224</v>
      </c>
      <c r="C39" s="1">
        <v>1539.6548430579501</v>
      </c>
      <c r="E39" s="1">
        <v>1.6724851895258399</v>
      </c>
      <c r="F39" s="8">
        <v>1.7450212102753</v>
      </c>
      <c r="G39" s="90">
        <v>1.7087531999005701</v>
      </c>
      <c r="H39" s="1">
        <v>3.62680103747266E-2</v>
      </c>
      <c r="I39">
        <v>0.21</v>
      </c>
    </row>
    <row r="40" spans="1:9" ht="15">
      <c r="A40" s="7">
        <v>39052</v>
      </c>
      <c r="B40" s="8" t="s">
        <v>94</v>
      </c>
      <c r="C40" s="1">
        <v>1511.26566355719</v>
      </c>
      <c r="E40" s="1">
        <v>3.2808397933161499</v>
      </c>
      <c r="F40" s="8">
        <v>3.71172828214026</v>
      </c>
      <c r="G40" s="90">
        <v>3.4962840377281998</v>
      </c>
      <c r="H40" s="1">
        <v>0.21544424441205501</v>
      </c>
      <c r="I40">
        <v>0.21</v>
      </c>
    </row>
    <row r="41" spans="1:9" ht="15">
      <c r="A41" s="7">
        <v>39004</v>
      </c>
      <c r="B41" s="8" t="s">
        <v>123</v>
      </c>
      <c r="C41" s="1">
        <v>2320.1950879683</v>
      </c>
      <c r="E41" s="1">
        <v>3.6439407437020499</v>
      </c>
      <c r="F41" s="8">
        <v>2.7447411264522499</v>
      </c>
      <c r="G41" s="90">
        <v>3.1943409350771499</v>
      </c>
      <c r="H41" s="1">
        <v>0.44959980862489601</v>
      </c>
      <c r="I41">
        <v>0.66</v>
      </c>
    </row>
    <row r="42" spans="1:9" ht="15">
      <c r="A42" s="7">
        <v>38992</v>
      </c>
      <c r="B42" s="8" t="s">
        <v>162</v>
      </c>
      <c r="C42" s="1">
        <v>3725.10715600102</v>
      </c>
      <c r="E42" s="1">
        <v>3.12646322777573</v>
      </c>
      <c r="F42" s="8">
        <v>3.4038799435422802</v>
      </c>
      <c r="G42" s="90">
        <v>3.265171585659</v>
      </c>
      <c r="H42" s="1">
        <v>0.13870835788327401</v>
      </c>
      <c r="I42">
        <v>0.25</v>
      </c>
    </row>
    <row r="43" spans="1:9" ht="15">
      <c r="A43" s="7">
        <v>38992</v>
      </c>
      <c r="B43" s="8" t="s">
        <v>94</v>
      </c>
      <c r="C43" s="1">
        <v>2467.0077314709802</v>
      </c>
      <c r="E43" s="1">
        <v>6.0983785354812898</v>
      </c>
      <c r="F43" s="8">
        <v>4.6793689881460496</v>
      </c>
      <c r="G43" s="90">
        <v>5.3888737618136702</v>
      </c>
      <c r="H43" s="1">
        <v>0.70950477366761799</v>
      </c>
      <c r="I43">
        <v>0.25</v>
      </c>
    </row>
    <row r="44" spans="1:9" ht="15">
      <c r="A44" s="7">
        <v>38971</v>
      </c>
      <c r="B44" s="8" t="s">
        <v>123</v>
      </c>
      <c r="C44" s="1">
        <v>841.31650746164405</v>
      </c>
      <c r="E44" s="1">
        <v>1.5511370709863399</v>
      </c>
      <c r="F44" s="8">
        <v>2.0259362445703299</v>
      </c>
      <c r="G44" s="90">
        <v>1.7885366577783399</v>
      </c>
      <c r="H44" s="1">
        <v>0.23739958679199399</v>
      </c>
      <c r="I44">
        <v>0.09</v>
      </c>
    </row>
    <row r="45" spans="1:9" ht="15">
      <c r="A45" s="7">
        <v>38962</v>
      </c>
      <c r="B45" s="8" t="s">
        <v>302</v>
      </c>
      <c r="C45" s="1">
        <v>6140.3511224621298</v>
      </c>
      <c r="E45" s="1">
        <v>11.000583683414201</v>
      </c>
      <c r="F45" s="8">
        <v>10.496883256476</v>
      </c>
      <c r="G45" s="90">
        <v>10.748733469945099</v>
      </c>
      <c r="H45" s="1">
        <v>0.25185021346907599</v>
      </c>
      <c r="I45">
        <v>2.79</v>
      </c>
    </row>
    <row r="46" spans="1:9" ht="15">
      <c r="A46" s="7">
        <v>38962</v>
      </c>
      <c r="B46" s="8" t="s">
        <v>208</v>
      </c>
      <c r="C46" s="1">
        <v>2763.24431587564</v>
      </c>
      <c r="E46" s="1">
        <v>6.96665640507692</v>
      </c>
      <c r="F46" s="8">
        <v>6.7546830001234301</v>
      </c>
      <c r="G46" s="90">
        <v>6.8606697026001697</v>
      </c>
      <c r="H46" s="1">
        <v>0.10598670247674501</v>
      </c>
      <c r="I46">
        <v>2.79</v>
      </c>
    </row>
    <row r="47" spans="1:9" ht="15">
      <c r="A47" s="7">
        <v>38962</v>
      </c>
      <c r="B47" s="8" t="s">
        <v>260</v>
      </c>
      <c r="C47" s="1">
        <v>2414.20572391726</v>
      </c>
      <c r="E47" s="1">
        <v>7.5050756239115204</v>
      </c>
      <c r="F47" s="8">
        <v>6.7572026750320298</v>
      </c>
      <c r="G47" s="90">
        <v>7.13113914947178</v>
      </c>
      <c r="H47" s="1">
        <v>0.37393647443974498</v>
      </c>
      <c r="I47">
        <v>2.79</v>
      </c>
    </row>
    <row r="48" spans="1:9" ht="15">
      <c r="A48" s="7">
        <v>38946</v>
      </c>
      <c r="B48" s="8" t="s">
        <v>196</v>
      </c>
      <c r="C48" s="1">
        <v>4028.7469684836501</v>
      </c>
      <c r="E48" s="1">
        <v>1.6599252552636601</v>
      </c>
      <c r="F48" s="8">
        <v>1.74291443824853</v>
      </c>
      <c r="G48" s="90">
        <v>1.7014198467560999</v>
      </c>
      <c r="H48" s="1">
        <v>4.1494591492437401E-2</v>
      </c>
      <c r="I48">
        <v>0.63</v>
      </c>
    </row>
    <row r="49" spans="1:9" ht="15">
      <c r="A49" s="7">
        <v>38946</v>
      </c>
      <c r="B49" s="8" t="s">
        <v>302</v>
      </c>
      <c r="C49" s="1">
        <v>1221.05333471728</v>
      </c>
      <c r="E49" s="1">
        <v>3.3808676945629501</v>
      </c>
      <c r="F49" s="8">
        <v>3.0667286024865201</v>
      </c>
      <c r="G49" s="90">
        <v>3.22379814852474</v>
      </c>
      <c r="H49" s="1">
        <v>0.15706954603821499</v>
      </c>
      <c r="I49">
        <v>0.63</v>
      </c>
    </row>
    <row r="50" spans="1:9" ht="15">
      <c r="A50" s="7">
        <v>38944</v>
      </c>
      <c r="B50" s="8" t="s">
        <v>94</v>
      </c>
      <c r="C50" s="1">
        <v>1574.68450026655</v>
      </c>
      <c r="E50" s="1">
        <v>1.9022281356535</v>
      </c>
      <c r="F50" s="8">
        <v>2.19767772680092</v>
      </c>
      <c r="G50" s="90">
        <v>2.0499529312272098</v>
      </c>
      <c r="H50" s="1">
        <v>0.14772479557370799</v>
      </c>
      <c r="I50">
        <v>0.16</v>
      </c>
    </row>
    <row r="51" spans="1:9" ht="15">
      <c r="A51" s="17">
        <v>38938</v>
      </c>
      <c r="B51" s="18" t="s">
        <v>162</v>
      </c>
      <c r="C51" s="19">
        <v>804.23655995185902</v>
      </c>
      <c r="E51" s="20">
        <v>5.2239988004753597</v>
      </c>
      <c r="F51" s="18">
        <v>6.7357982636645799</v>
      </c>
      <c r="G51" s="90">
        <v>5.9798985320699698</v>
      </c>
      <c r="H51" s="20">
        <v>0.75589973159460999</v>
      </c>
      <c r="I51" s="21">
        <v>2.3199999999999998</v>
      </c>
    </row>
    <row r="52" spans="1:9" ht="15">
      <c r="A52" s="17">
        <v>38938</v>
      </c>
      <c r="B52" s="18" t="s">
        <v>94</v>
      </c>
      <c r="C52" s="19">
        <v>3036.92921186378</v>
      </c>
      <c r="E52" s="20">
        <v>6.1915870234135504</v>
      </c>
      <c r="F52" s="18">
        <v>4.0397956573968399</v>
      </c>
      <c r="G52" s="90">
        <v>5.1156913404051902</v>
      </c>
      <c r="H52" s="20">
        <v>1.0758956830083499</v>
      </c>
      <c r="I52" s="21">
        <v>2.3199999999999998</v>
      </c>
    </row>
    <row r="53" spans="1:9" ht="15">
      <c r="A53" s="17">
        <v>38938</v>
      </c>
      <c r="B53" s="18" t="s">
        <v>202</v>
      </c>
      <c r="C53" s="19">
        <v>8929.4321847272004</v>
      </c>
      <c r="E53" s="20">
        <v>9.4710687987189903</v>
      </c>
      <c r="F53" s="18">
        <v>11.9758947443681</v>
      </c>
      <c r="G53" s="90">
        <v>10.7234817715436</v>
      </c>
      <c r="H53" s="20">
        <v>1.2524129728245701</v>
      </c>
      <c r="I53" s="21">
        <v>2.3199999999999998</v>
      </c>
    </row>
    <row r="54" spans="1:9" ht="15">
      <c r="A54" s="17">
        <v>38914</v>
      </c>
      <c r="B54" s="18" t="s">
        <v>344</v>
      </c>
      <c r="C54" s="19">
        <v>2659.5787371501201</v>
      </c>
      <c r="E54" s="20">
        <v>3.81383086938148</v>
      </c>
      <c r="F54" s="18">
        <v>3.41507885498658</v>
      </c>
      <c r="G54" s="90">
        <v>3.6144548621840298</v>
      </c>
      <c r="H54" s="20">
        <v>0.19937600719745099</v>
      </c>
      <c r="I54" s="21">
        <v>0.27</v>
      </c>
    </row>
    <row r="55" spans="1:9" ht="15">
      <c r="A55" s="17">
        <v>38913</v>
      </c>
      <c r="B55" s="18" t="s">
        <v>350</v>
      </c>
      <c r="C55" s="19">
        <v>3388.1221980483401</v>
      </c>
      <c r="E55" s="20">
        <v>2.5528713922438402</v>
      </c>
      <c r="F55" s="18">
        <v>2.4895816793528498</v>
      </c>
      <c r="G55" s="90">
        <v>2.5212265357983501</v>
      </c>
      <c r="H55" s="20">
        <v>3.1644856445495903E-2</v>
      </c>
      <c r="I55" s="21">
        <v>0.38</v>
      </c>
    </row>
    <row r="56" spans="1:9" ht="15">
      <c r="A56" s="17">
        <v>38875</v>
      </c>
      <c r="B56" s="18" t="s">
        <v>100</v>
      </c>
      <c r="C56" s="19">
        <v>2804.8684149369801</v>
      </c>
      <c r="E56" s="20">
        <v>2.56601920344553</v>
      </c>
      <c r="F56" s="18">
        <v>2.29866663541091</v>
      </c>
      <c r="G56" s="90">
        <v>2.43234291942822</v>
      </c>
      <c r="H56" s="20">
        <v>0.13367628401731199</v>
      </c>
      <c r="I56" s="21">
        <v>0.19</v>
      </c>
    </row>
    <row r="57" spans="1:9" ht="15">
      <c r="A57" s="17">
        <v>38875</v>
      </c>
      <c r="B57" s="18" t="s">
        <v>202</v>
      </c>
      <c r="C57" s="19">
        <v>2307.1334080883298</v>
      </c>
      <c r="E57" s="20">
        <v>4.8608271569648602</v>
      </c>
      <c r="F57" s="18">
        <v>5.3199347929434602</v>
      </c>
      <c r="G57" s="90">
        <v>5.0903809749541598</v>
      </c>
      <c r="H57" s="20">
        <v>0.229553817989299</v>
      </c>
      <c r="I57" s="21">
        <v>0.19</v>
      </c>
    </row>
    <row r="58" spans="1:9" ht="15">
      <c r="A58" s="7">
        <v>38858</v>
      </c>
      <c r="B58" s="8" t="s">
        <v>366</v>
      </c>
      <c r="C58" s="1">
        <v>1283.2928374058999</v>
      </c>
      <c r="E58" s="1">
        <v>4.4355053831090201</v>
      </c>
      <c r="F58" s="8">
        <v>3.4892133122172901</v>
      </c>
      <c r="G58" s="90">
        <v>3.96235934766315</v>
      </c>
      <c r="H58" s="1">
        <v>0.47314603544586498</v>
      </c>
      <c r="I58">
        <v>0.6</v>
      </c>
    </row>
    <row r="59" spans="1:9" ht="15">
      <c r="A59" s="22">
        <v>38858</v>
      </c>
      <c r="B59" s="23" t="s">
        <v>372</v>
      </c>
      <c r="C59" s="24">
        <v>3055.43623730117</v>
      </c>
      <c r="E59" s="24">
        <v>3.3071173780302798</v>
      </c>
      <c r="F59" s="23">
        <v>5.1154489429060304</v>
      </c>
      <c r="G59" s="90">
        <v>4.2112831604681604</v>
      </c>
      <c r="H59" s="24">
        <v>0.90416578243787205</v>
      </c>
      <c r="I59" s="25">
        <v>0.6</v>
      </c>
    </row>
    <row r="60" spans="1:9" ht="15">
      <c r="A60" s="22">
        <v>38858</v>
      </c>
      <c r="B60" s="23" t="s">
        <v>372</v>
      </c>
      <c r="C60" s="24">
        <v>3055.43623730117</v>
      </c>
      <c r="E60" s="24">
        <v>3.3480906845535401</v>
      </c>
      <c r="F60" s="23">
        <v>5.0937676073497196</v>
      </c>
      <c r="G60" s="90">
        <v>4.2209291459516303</v>
      </c>
      <c r="H60" s="24">
        <v>0.87283846139808996</v>
      </c>
      <c r="I60" s="25">
        <v>0.6</v>
      </c>
    </row>
    <row r="61" spans="1:9" ht="15">
      <c r="A61" s="7">
        <v>38858</v>
      </c>
      <c r="B61" s="8" t="s">
        <v>117</v>
      </c>
      <c r="C61" s="1">
        <v>2474.7713430113299</v>
      </c>
      <c r="E61" s="1">
        <v>2.9718089794545199</v>
      </c>
      <c r="F61" s="8">
        <v>3.3333364378269401</v>
      </c>
      <c r="G61" s="90">
        <v>3.1525727086407298</v>
      </c>
      <c r="H61" s="1">
        <v>0.180763729186209</v>
      </c>
      <c r="I61">
        <v>0.6</v>
      </c>
    </row>
    <row r="62" spans="1:9" ht="15">
      <c r="A62" s="17">
        <v>38790</v>
      </c>
      <c r="B62" s="18" t="s">
        <v>383</v>
      </c>
      <c r="C62" s="19">
        <v>2663.5221072274699</v>
      </c>
      <c r="E62" s="20">
        <v>3.7686797467841</v>
      </c>
      <c r="F62" s="18">
        <v>3.7091888737761298</v>
      </c>
      <c r="G62" s="90">
        <v>3.73893431028011</v>
      </c>
      <c r="H62" s="20">
        <v>2.9745436503986901E-2</v>
      </c>
      <c r="I62" s="21">
        <v>0.3</v>
      </c>
    </row>
    <row r="63" spans="1:9" ht="15">
      <c r="A63" s="17">
        <v>38754</v>
      </c>
      <c r="B63" s="18" t="s">
        <v>224</v>
      </c>
      <c r="C63" s="19">
        <v>3923.0884754450899</v>
      </c>
      <c r="E63" s="20">
        <v>9.8491539464105493</v>
      </c>
      <c r="F63" s="18">
        <v>8.7323765077663005</v>
      </c>
      <c r="G63" s="90">
        <v>9.2907652270884302</v>
      </c>
      <c r="H63" s="20">
        <v>0.55838871932212397</v>
      </c>
      <c r="I63" s="21">
        <v>2.93</v>
      </c>
    </row>
    <row r="64" spans="1:9" ht="15">
      <c r="A64" s="17">
        <v>38665</v>
      </c>
      <c r="B64" s="18" t="s">
        <v>302</v>
      </c>
      <c r="C64" s="19">
        <v>2291.3341764952802</v>
      </c>
      <c r="E64" s="20">
        <v>9.3413551880988699</v>
      </c>
      <c r="F64" s="18">
        <v>10.286279357205</v>
      </c>
      <c r="G64" s="90">
        <v>9.8138172726519599</v>
      </c>
      <c r="H64" s="20">
        <v>0.47246208455308703</v>
      </c>
      <c r="I64" s="21">
        <v>0.66</v>
      </c>
    </row>
    <row r="65" spans="1:9" ht="15">
      <c r="A65" s="17">
        <v>38665</v>
      </c>
      <c r="B65" s="18" t="s">
        <v>208</v>
      </c>
      <c r="C65" s="19">
        <v>1689.39368380212</v>
      </c>
      <c r="E65" s="20">
        <v>2.45829437473762</v>
      </c>
      <c r="F65" s="18">
        <v>2.5960972322926898</v>
      </c>
      <c r="G65" s="90">
        <v>2.52719580351516</v>
      </c>
      <c r="H65" s="20">
        <v>6.8901428777536494E-2</v>
      </c>
      <c r="I65" s="21">
        <v>0.66</v>
      </c>
    </row>
    <row r="66" spans="1:9" ht="15">
      <c r="A66" s="7">
        <v>38665</v>
      </c>
      <c r="B66" s="8" t="s">
        <v>156</v>
      </c>
      <c r="C66" s="1">
        <v>1291.4587692087</v>
      </c>
      <c r="E66" s="1">
        <v>3.05354393642568</v>
      </c>
      <c r="F66" s="8">
        <v>2.4146415656567202</v>
      </c>
      <c r="G66" s="90">
        <v>2.7340927510411999</v>
      </c>
      <c r="H66" s="1">
        <v>0.31945118538447997</v>
      </c>
      <c r="I66">
        <v>0.66</v>
      </c>
    </row>
    <row r="67" spans="1:9" ht="15">
      <c r="A67" s="17">
        <v>38651</v>
      </c>
      <c r="B67" s="18" t="s">
        <v>140</v>
      </c>
      <c r="C67" s="19">
        <v>2459.72365580521</v>
      </c>
      <c r="E67" s="20">
        <v>6.47248888977487</v>
      </c>
      <c r="F67" s="18">
        <v>6.4300689904723596</v>
      </c>
      <c r="G67" s="90">
        <v>6.4512789401236201</v>
      </c>
      <c r="H67" s="20">
        <v>2.1209949651250799E-2</v>
      </c>
      <c r="I67" s="21">
        <v>0.43</v>
      </c>
    </row>
    <row r="68" spans="1:9" ht="15">
      <c r="A68" s="17">
        <v>38651</v>
      </c>
      <c r="B68" s="18" t="s">
        <v>412</v>
      </c>
      <c r="C68" s="19">
        <v>334.38960093059399</v>
      </c>
      <c r="E68" s="20">
        <v>4.6692321773723799</v>
      </c>
      <c r="F68" s="18">
        <v>4.9285603499197697</v>
      </c>
      <c r="G68" s="90">
        <v>4.7988962636460704</v>
      </c>
      <c r="H68" s="20">
        <v>0.12966408627369799</v>
      </c>
      <c r="I68" s="21">
        <v>0.43</v>
      </c>
    </row>
    <row r="69" spans="1:9" ht="15">
      <c r="A69" s="7">
        <v>38651</v>
      </c>
      <c r="B69" s="8" t="s">
        <v>383</v>
      </c>
      <c r="C69" s="1">
        <v>2532.4869197604899</v>
      </c>
      <c r="E69">
        <v>4.2708000000000004</v>
      </c>
      <c r="F69">
        <v>4.266</v>
      </c>
      <c r="G69" s="91">
        <v>4.2683999999999997</v>
      </c>
      <c r="H69">
        <v>2.4153999999999998E-3</v>
      </c>
      <c r="I69">
        <v>0.43</v>
      </c>
    </row>
    <row r="70" spans="1:9" ht="15">
      <c r="A70" s="17">
        <v>38599</v>
      </c>
      <c r="B70" s="18" t="s">
        <v>134</v>
      </c>
      <c r="C70" s="19">
        <v>1862.3511725324599</v>
      </c>
      <c r="E70" s="20">
        <v>2.0896944140303901</v>
      </c>
      <c r="F70" s="18">
        <v>1.68605557045584</v>
      </c>
      <c r="G70" s="90">
        <v>1.88787499224311</v>
      </c>
      <c r="H70" s="20">
        <v>0.20181942178727799</v>
      </c>
      <c r="I70" s="21">
        <v>0.14000000000000001</v>
      </c>
    </row>
    <row r="71" spans="1:9" ht="15">
      <c r="A71" s="17">
        <v>38599</v>
      </c>
      <c r="B71" s="18" t="s">
        <v>117</v>
      </c>
      <c r="C71" s="19">
        <v>2513.8756845333101</v>
      </c>
      <c r="E71" s="20">
        <v>2.4489934348372899</v>
      </c>
      <c r="F71" s="18">
        <v>2.04816099793277</v>
      </c>
      <c r="G71" s="90">
        <v>2.2485772163850299</v>
      </c>
      <c r="H71" s="20">
        <v>0.20041621845226101</v>
      </c>
      <c r="I71" s="21">
        <v>0.14000000000000001</v>
      </c>
    </row>
    <row r="72" spans="1:9" ht="15">
      <c r="A72" s="7">
        <v>38457</v>
      </c>
      <c r="B72" s="8" t="s">
        <v>140</v>
      </c>
      <c r="C72" s="1">
        <v>2445.8525337264</v>
      </c>
      <c r="E72" s="1">
        <v>2.14182189411724</v>
      </c>
      <c r="F72" s="8">
        <v>2.00109554727175</v>
      </c>
      <c r="G72" s="90">
        <v>2.0714587206944901</v>
      </c>
      <c r="H72" s="1">
        <v>7.0363173422748504E-2</v>
      </c>
      <c r="I72">
        <v>0.08</v>
      </c>
    </row>
    <row r="73" spans="1:9" ht="15">
      <c r="A73" s="7">
        <v>38417</v>
      </c>
      <c r="B73" s="8" t="s">
        <v>224</v>
      </c>
      <c r="C73" s="1">
        <v>834.89349584066804</v>
      </c>
      <c r="E73" s="1">
        <v>1.05185200970855</v>
      </c>
      <c r="F73" s="8">
        <v>1.1061650504173599</v>
      </c>
      <c r="G73" s="90">
        <v>1.0790085300629599</v>
      </c>
      <c r="H73" s="1">
        <v>2.7156520354402899E-2</v>
      </c>
      <c r="I73">
        <v>0.09</v>
      </c>
    </row>
    <row r="74" spans="1:9" ht="15">
      <c r="A74" s="7">
        <v>38417</v>
      </c>
      <c r="B74" s="8" t="s">
        <v>94</v>
      </c>
      <c r="C74" s="1">
        <v>2147.5980033782298</v>
      </c>
      <c r="E74" s="1">
        <v>2.8126354954171702</v>
      </c>
      <c r="F74" s="8">
        <v>3.1946582965443899</v>
      </c>
      <c r="G74" s="90">
        <v>3.0036468959807801</v>
      </c>
      <c r="H74" s="1">
        <v>0.19101140056360999</v>
      </c>
      <c r="I74">
        <v>0.09</v>
      </c>
    </row>
    <row r="75" spans="1:9" ht="15">
      <c r="A75" s="7">
        <v>38353</v>
      </c>
      <c r="B75" s="8" t="s">
        <v>100</v>
      </c>
      <c r="C75" s="1">
        <v>4191.0927784832202</v>
      </c>
      <c r="E75" s="1">
        <v>3.1985878891477699</v>
      </c>
      <c r="F75" s="8">
        <v>3.5657821351513199</v>
      </c>
      <c r="G75" s="90">
        <v>3.38218501214955</v>
      </c>
      <c r="H75" s="1">
        <v>0.183597123001775</v>
      </c>
      <c r="I75">
        <v>0.94</v>
      </c>
    </row>
    <row r="76" spans="1:9" ht="15">
      <c r="A76" s="7">
        <v>38350</v>
      </c>
      <c r="B76" s="8" t="s">
        <v>302</v>
      </c>
      <c r="C76" s="1">
        <v>2742.9571595010798</v>
      </c>
      <c r="E76" s="1">
        <v>3.1277461012928098</v>
      </c>
      <c r="F76" s="8">
        <v>4.0367585663300396</v>
      </c>
      <c r="G76" s="90">
        <v>3.58225233381143</v>
      </c>
      <c r="H76" s="1">
        <v>0.454506232518611</v>
      </c>
      <c r="I76">
        <v>0.15</v>
      </c>
    </row>
    <row r="77" spans="1:9" ht="15">
      <c r="A77" s="7">
        <v>38332</v>
      </c>
      <c r="B77" s="8" t="s">
        <v>462</v>
      </c>
      <c r="C77" s="1">
        <v>1437.38738678952</v>
      </c>
      <c r="E77" s="1">
        <v>2.80547971452481</v>
      </c>
      <c r="F77" s="8">
        <v>3.3196978817949199</v>
      </c>
      <c r="G77" s="90">
        <v>3.0625887981598701</v>
      </c>
      <c r="H77" s="1">
        <v>0.25710908363505802</v>
      </c>
      <c r="I77">
        <v>0.09</v>
      </c>
    </row>
    <row r="78" spans="1:9" ht="15">
      <c r="A78" s="7">
        <v>38326</v>
      </c>
      <c r="B78" s="8" t="s">
        <v>208</v>
      </c>
      <c r="C78" s="1">
        <v>2187.1363128243302</v>
      </c>
      <c r="E78" s="1">
        <v>1.3605609799396901</v>
      </c>
      <c r="F78" s="8">
        <v>2.4795623669057201</v>
      </c>
      <c r="G78" s="90">
        <v>1.9200616734227101</v>
      </c>
      <c r="H78" s="1">
        <v>0.55950069348301701</v>
      </c>
      <c r="I78">
        <v>7.0000000000000007E-2</v>
      </c>
    </row>
    <row r="79" spans="1:9" ht="15">
      <c r="A79" s="7">
        <v>38326</v>
      </c>
      <c r="B79" s="8" t="s">
        <v>156</v>
      </c>
      <c r="C79" s="1">
        <v>1382.01784466546</v>
      </c>
      <c r="E79" s="1">
        <v>3.0394227847719999</v>
      </c>
      <c r="F79" s="8">
        <v>2.4928321652484202</v>
      </c>
      <c r="G79" s="90">
        <v>2.7661274750102098</v>
      </c>
      <c r="H79" s="1">
        <v>0.273295309761792</v>
      </c>
      <c r="I79">
        <v>7.0000000000000007E-2</v>
      </c>
    </row>
    <row r="80" spans="1:9" ht="15">
      <c r="A80" s="7">
        <v>38267</v>
      </c>
      <c r="B80" s="8" t="s">
        <v>344</v>
      </c>
      <c r="C80" s="1">
        <v>7188.7483267953203</v>
      </c>
      <c r="E80" s="1">
        <v>13.587096567936101</v>
      </c>
      <c r="F80" s="8">
        <v>9.2740703546988605</v>
      </c>
      <c r="G80" s="90">
        <v>11.4305834613175</v>
      </c>
      <c r="H80" s="1">
        <v>2.1565131066186201</v>
      </c>
      <c r="I80">
        <v>18.420000000000002</v>
      </c>
    </row>
    <row r="81" spans="1:9" ht="15">
      <c r="A81" s="7">
        <v>38267</v>
      </c>
      <c r="B81" s="8" t="s">
        <v>168</v>
      </c>
      <c r="C81" s="1">
        <v>2217.6892699168502</v>
      </c>
      <c r="E81" s="1">
        <v>9.4806242957010909</v>
      </c>
      <c r="F81" s="8">
        <v>8.4430692733431592</v>
      </c>
      <c r="G81" s="90">
        <v>8.9618467845221197</v>
      </c>
      <c r="H81" s="1">
        <v>0.51877751117896798</v>
      </c>
      <c r="I81">
        <v>18.420000000000002</v>
      </c>
    </row>
    <row r="82" spans="1:9" ht="15">
      <c r="A82" s="7">
        <v>38267</v>
      </c>
      <c r="B82" s="8" t="s">
        <v>202</v>
      </c>
      <c r="C82" s="1">
        <v>10221.427944629</v>
      </c>
      <c r="E82" s="1">
        <v>14.170407138818501</v>
      </c>
      <c r="F82" s="8">
        <v>17.638100769099299</v>
      </c>
      <c r="G82" s="90">
        <v>15.9042539539589</v>
      </c>
      <c r="H82" s="1">
        <v>1.7338468151404001</v>
      </c>
      <c r="I82">
        <v>18.420000000000002</v>
      </c>
    </row>
    <row r="83" spans="1:9" ht="15">
      <c r="A83" s="7">
        <v>38267</v>
      </c>
      <c r="B83" s="8" t="s">
        <v>88</v>
      </c>
      <c r="C83" s="1">
        <v>17256.049642383699</v>
      </c>
      <c r="E83" s="1">
        <v>20.465652114552501</v>
      </c>
      <c r="F83" s="8">
        <v>10.951234557965901</v>
      </c>
      <c r="G83" s="90">
        <v>15.708443336259201</v>
      </c>
      <c r="H83" s="1">
        <v>4.7572087782933199</v>
      </c>
      <c r="I83">
        <v>18.420000000000002</v>
      </c>
    </row>
    <row r="84" spans="1:9" ht="15">
      <c r="A84" s="84">
        <v>38233</v>
      </c>
      <c r="B84" s="85" t="s">
        <v>344</v>
      </c>
      <c r="C84" s="86">
        <v>3715.8402988907201</v>
      </c>
      <c r="E84" s="86">
        <v>19.4530889297498</v>
      </c>
      <c r="F84" s="85">
        <v>19.404086946566999</v>
      </c>
      <c r="G84" s="90">
        <v>19.428587938158401</v>
      </c>
      <c r="H84" s="86">
        <v>2.4500991591423799E-2</v>
      </c>
      <c r="I84" s="87">
        <v>13.43</v>
      </c>
    </row>
    <row r="85" spans="1:9" ht="15">
      <c r="A85" s="84">
        <v>38233</v>
      </c>
      <c r="B85" s="85" t="s">
        <v>224</v>
      </c>
      <c r="C85" s="86">
        <v>5394.1348769809501</v>
      </c>
      <c r="E85" s="86">
        <v>12.588000731617701</v>
      </c>
      <c r="F85" s="85">
        <v>11.4239118179885</v>
      </c>
      <c r="G85" s="90">
        <v>12.005956274803101</v>
      </c>
      <c r="H85" s="86">
        <v>0.58204445681462902</v>
      </c>
      <c r="I85" s="87">
        <v>13.43</v>
      </c>
    </row>
    <row r="86" spans="1:9" ht="15">
      <c r="A86" s="84">
        <v>38233</v>
      </c>
      <c r="B86" s="85" t="s">
        <v>504</v>
      </c>
      <c r="C86" s="86">
        <v>1088.4468461245399</v>
      </c>
      <c r="E86" s="86">
        <v>42.306036119876097</v>
      </c>
      <c r="F86" s="85">
        <v>42.771653159717502</v>
      </c>
      <c r="G86" s="90">
        <v>42.5388446397968</v>
      </c>
      <c r="H86" s="86">
        <v>0.23280851992066701</v>
      </c>
      <c r="I86" s="87">
        <v>13.43</v>
      </c>
    </row>
    <row r="87" spans="1:9" ht="15">
      <c r="A87" s="26">
        <v>38233</v>
      </c>
      <c r="B87" t="s">
        <v>202</v>
      </c>
      <c r="C87">
        <v>12964.7749572666</v>
      </c>
      <c r="E87">
        <v>11.546235155826899</v>
      </c>
      <c r="F87">
        <v>9.4032344525539902</v>
      </c>
      <c r="G87" s="91">
        <v>10.474734804190501</v>
      </c>
      <c r="H87">
        <v>1.0715003516364701</v>
      </c>
      <c r="I87">
        <v>13.43</v>
      </c>
    </row>
    <row r="88" spans="1:9" ht="15">
      <c r="A88" s="7">
        <v>38149</v>
      </c>
      <c r="B88" s="8" t="s">
        <v>383</v>
      </c>
      <c r="C88" s="1">
        <v>1576.39594552875</v>
      </c>
      <c r="E88">
        <v>2.8296999999999999</v>
      </c>
      <c r="F88">
        <v>3.0318000000000001</v>
      </c>
      <c r="G88" s="91">
        <v>2.9306999999999999</v>
      </c>
      <c r="H88">
        <v>0.10108</v>
      </c>
      <c r="I88">
        <v>0.06</v>
      </c>
    </row>
    <row r="89" spans="1:9" ht="15">
      <c r="A89" s="7">
        <v>38141</v>
      </c>
      <c r="B89" s="8" t="s">
        <v>527</v>
      </c>
      <c r="C89" s="1">
        <v>1670.83592443622</v>
      </c>
      <c r="E89" s="1">
        <v>4.0892735422939097</v>
      </c>
      <c r="F89" s="8">
        <v>4.0987481432026396</v>
      </c>
      <c r="G89" s="90">
        <v>4.09401084274828</v>
      </c>
      <c r="H89" s="1">
        <v>4.73730045436582E-3</v>
      </c>
      <c r="I89">
        <v>0.14000000000000001</v>
      </c>
    </row>
    <row r="90" spans="1:9" ht="15">
      <c r="A90" s="7">
        <v>38141</v>
      </c>
      <c r="B90" s="8" t="s">
        <v>76</v>
      </c>
      <c r="C90" s="1">
        <v>377.65363361348801</v>
      </c>
      <c r="E90" s="1">
        <v>2.8764622788095</v>
      </c>
      <c r="F90" s="8">
        <v>3.0644833799672599</v>
      </c>
      <c r="G90" s="90">
        <v>2.9704728293883802</v>
      </c>
      <c r="H90" s="1">
        <v>9.4010550578879304E-2</v>
      </c>
      <c r="I90">
        <v>0.14000000000000001</v>
      </c>
    </row>
    <row r="91" spans="1:9" ht="15">
      <c r="A91" s="2">
        <v>38141</v>
      </c>
      <c r="B91" t="s">
        <v>123</v>
      </c>
      <c r="C91" s="1">
        <v>2416.6035514359501</v>
      </c>
      <c r="E91">
        <v>1.0058984569991301</v>
      </c>
      <c r="F91">
        <v>1.2487298823741599</v>
      </c>
      <c r="G91" s="91">
        <v>1.12731416968665</v>
      </c>
      <c r="H91">
        <v>0.121415712687515</v>
      </c>
      <c r="I91">
        <v>0.14000000000000001</v>
      </c>
    </row>
    <row r="92" spans="1:9" ht="15">
      <c r="A92" s="7">
        <v>38099</v>
      </c>
      <c r="B92" s="8" t="s">
        <v>162</v>
      </c>
      <c r="C92" s="1">
        <v>930.28350408434596</v>
      </c>
      <c r="E92" s="1">
        <v>2.62604385044098</v>
      </c>
      <c r="F92" s="8">
        <v>3.2776208090824999</v>
      </c>
      <c r="G92" s="90">
        <v>2.9518323297617401</v>
      </c>
      <c r="H92" s="1">
        <v>0.32578847932076199</v>
      </c>
      <c r="I92">
        <v>0.37</v>
      </c>
    </row>
    <row r="93" spans="1:9" ht="15">
      <c r="A93" s="7">
        <v>37850</v>
      </c>
      <c r="B93" s="8" t="s">
        <v>344</v>
      </c>
      <c r="C93" s="1">
        <v>6663.7117531110998</v>
      </c>
      <c r="E93" s="1">
        <v>3.7644686777317098</v>
      </c>
      <c r="F93" s="8">
        <v>4.0998108299553797</v>
      </c>
      <c r="G93" s="90">
        <v>3.9321397538435501</v>
      </c>
      <c r="H93" s="1">
        <v>0.16767107611183399</v>
      </c>
      <c r="I93">
        <v>1.62</v>
      </c>
    </row>
    <row r="94" spans="1:9" ht="15">
      <c r="A94" s="7">
        <v>37850</v>
      </c>
      <c r="B94" s="8" t="s">
        <v>162</v>
      </c>
      <c r="C94" s="1">
        <v>2565.1241482559399</v>
      </c>
      <c r="E94" s="1">
        <v>3.9726701060449399</v>
      </c>
      <c r="F94" s="8">
        <v>3.3344392939763998</v>
      </c>
      <c r="G94" s="90">
        <v>3.6535547000106701</v>
      </c>
      <c r="H94" s="1">
        <v>0.31911540603427102</v>
      </c>
      <c r="I94">
        <v>1.62</v>
      </c>
    </row>
    <row r="95" spans="1:9" ht="15">
      <c r="A95" s="7">
        <v>37707</v>
      </c>
      <c r="B95" s="8" t="s">
        <v>88</v>
      </c>
      <c r="C95" s="1">
        <v>1238.78578596374</v>
      </c>
      <c r="E95" s="1">
        <v>2.0791523330555299</v>
      </c>
      <c r="F95" s="8">
        <v>1.7905519062959201</v>
      </c>
      <c r="G95" s="90">
        <v>1.93485211967572</v>
      </c>
      <c r="H95" s="1">
        <v>0.144300213379807</v>
      </c>
      <c r="I95">
        <v>0.41</v>
      </c>
    </row>
    <row r="96" spans="1:9" ht="15">
      <c r="A96" s="7">
        <v>37570</v>
      </c>
      <c r="B96" s="8" t="s">
        <v>558</v>
      </c>
      <c r="C96" s="1">
        <v>1141.83701762343</v>
      </c>
      <c r="E96" s="1">
        <v>4.6403508825394502</v>
      </c>
      <c r="F96" s="8">
        <v>5.59000193597387</v>
      </c>
      <c r="G96" s="90">
        <v>5.1151764092566596</v>
      </c>
      <c r="H96" s="1">
        <v>0.47482552671721101</v>
      </c>
      <c r="I96">
        <v>1.17</v>
      </c>
    </row>
    <row r="97" spans="1:9" ht="15">
      <c r="A97" s="7">
        <v>37538</v>
      </c>
      <c r="B97" s="8" t="s">
        <v>558</v>
      </c>
      <c r="C97" s="1">
        <v>3427.47594099665</v>
      </c>
      <c r="E97" s="1">
        <v>4.9231652897189004</v>
      </c>
      <c r="F97" s="8">
        <v>5.4295168117845396</v>
      </c>
      <c r="G97" s="90">
        <v>5.17634105075172</v>
      </c>
      <c r="H97" s="1">
        <v>0.25317576103282102</v>
      </c>
      <c r="I97">
        <v>0.19</v>
      </c>
    </row>
    <row r="98" spans="1:9" ht="15">
      <c r="A98" s="26">
        <v>37482</v>
      </c>
      <c r="B98" t="s">
        <v>569</v>
      </c>
      <c r="C98">
        <v>5055.7</v>
      </c>
      <c r="E98">
        <v>3.7063149888193698</v>
      </c>
      <c r="F98">
        <v>3.8520670904063499</v>
      </c>
      <c r="G98" s="91">
        <v>3.7791910396128601</v>
      </c>
      <c r="H98">
        <v>7.2876050793489397E-2</v>
      </c>
      <c r="I98">
        <v>0.27</v>
      </c>
    </row>
    <row r="99" spans="1:9" ht="15">
      <c r="A99" s="26">
        <v>37482</v>
      </c>
      <c r="B99" t="s">
        <v>575</v>
      </c>
      <c r="C99">
        <v>4943.1000000000004</v>
      </c>
      <c r="E99">
        <v>2.7109697625838298</v>
      </c>
      <c r="F99">
        <v>2.5049839962424598</v>
      </c>
      <c r="G99" s="91">
        <v>2.6079768794131399</v>
      </c>
      <c r="H99">
        <v>0.102992883170685</v>
      </c>
      <c r="I99">
        <v>0.27</v>
      </c>
    </row>
    <row r="100" spans="1:9" ht="15">
      <c r="A100" s="7">
        <v>37482</v>
      </c>
      <c r="B100" s="8" t="s">
        <v>558</v>
      </c>
      <c r="C100" s="1">
        <v>4386.5732778741303</v>
      </c>
      <c r="E100" s="1">
        <v>3.75241462085194</v>
      </c>
      <c r="F100" s="8">
        <v>2.8271849588809901</v>
      </c>
      <c r="G100" s="90">
        <v>3.2897997898664602</v>
      </c>
      <c r="H100" s="1">
        <v>0.46261483098547301</v>
      </c>
      <c r="I100">
        <v>0.27</v>
      </c>
    </row>
    <row r="101" spans="1:9" ht="15">
      <c r="A101" s="7">
        <v>37462</v>
      </c>
      <c r="B101" s="8" t="s">
        <v>162</v>
      </c>
      <c r="C101" s="1">
        <v>1077.8279674882499</v>
      </c>
      <c r="E101" s="1">
        <v>3.4212887236234102</v>
      </c>
      <c r="F101" s="8">
        <v>4.7476399909395504</v>
      </c>
      <c r="G101" s="90">
        <v>4.0844643572814796</v>
      </c>
      <c r="H101" s="1">
        <v>0.66317563365807097</v>
      </c>
      <c r="I101">
        <v>0.69</v>
      </c>
    </row>
    <row r="102" spans="1:9" ht="15">
      <c r="A102" s="7">
        <v>37420</v>
      </c>
      <c r="B102" s="8" t="s">
        <v>208</v>
      </c>
      <c r="C102" s="1">
        <v>2417.4210006688299</v>
      </c>
      <c r="E102" s="1">
        <v>3.4550447800347102</v>
      </c>
      <c r="F102" s="8">
        <v>4.3323213179267004</v>
      </c>
      <c r="G102" s="90">
        <v>3.8936830489807099</v>
      </c>
      <c r="H102" s="1">
        <v>0.438638268945994</v>
      </c>
      <c r="I102">
        <v>0.56000000000000005</v>
      </c>
    </row>
    <row r="103" spans="1:9" ht="15">
      <c r="A103" s="26">
        <v>37413</v>
      </c>
      <c r="B103" t="s">
        <v>202</v>
      </c>
      <c r="C103">
        <v>1756.9036377135301</v>
      </c>
      <c r="E103">
        <v>14.0923817718819</v>
      </c>
      <c r="F103">
        <v>12.569680066694399</v>
      </c>
      <c r="G103" s="91">
        <v>13.3310309192881</v>
      </c>
      <c r="H103">
        <v>0.76135085259375002</v>
      </c>
      <c r="I103">
        <v>7.58</v>
      </c>
    </row>
    <row r="104" spans="1:9" ht="15">
      <c r="A104" s="26">
        <v>37324</v>
      </c>
      <c r="B104" t="s">
        <v>599</v>
      </c>
      <c r="C104">
        <v>5430.6</v>
      </c>
      <c r="E104">
        <v>4.4805597365166401</v>
      </c>
      <c r="F104">
        <v>5.5151504635705599</v>
      </c>
      <c r="G104" s="91">
        <v>4.9978551000435996</v>
      </c>
      <c r="H104">
        <v>0.51729536352696204</v>
      </c>
      <c r="I104">
        <v>0.61</v>
      </c>
    </row>
    <row r="105" spans="1:9" ht="15">
      <c r="A105" s="26">
        <v>37324</v>
      </c>
      <c r="B105" t="s">
        <v>575</v>
      </c>
      <c r="C105">
        <v>4582.7</v>
      </c>
      <c r="E105">
        <v>4.5274647354225097</v>
      </c>
      <c r="F105">
        <v>4.4278657776291803</v>
      </c>
      <c r="G105" s="91">
        <v>4.4776652565258503</v>
      </c>
      <c r="H105">
        <v>4.9799478896666499E-2</v>
      </c>
      <c r="I105">
        <v>0.61</v>
      </c>
    </row>
    <row r="106" spans="1:9" ht="15">
      <c r="A106" s="7">
        <v>37324</v>
      </c>
      <c r="B106" s="8" t="s">
        <v>558</v>
      </c>
      <c r="C106" s="1">
        <v>1688.9564976509901</v>
      </c>
      <c r="E106" s="1">
        <v>9.2253501949784003</v>
      </c>
      <c r="F106" s="8">
        <v>7.7958995371183999</v>
      </c>
      <c r="G106" s="90">
        <v>8.5106248660483992</v>
      </c>
      <c r="H106" s="1">
        <v>0.71472532893000096</v>
      </c>
      <c r="I106">
        <v>0.61</v>
      </c>
    </row>
    <row r="107" spans="1:9" ht="15">
      <c r="A107" s="26">
        <v>37095</v>
      </c>
      <c r="B107" t="s">
        <v>613</v>
      </c>
      <c r="C107">
        <v>322.7</v>
      </c>
      <c r="E107">
        <v>3.0665309010271899</v>
      </c>
      <c r="F107">
        <v>2.5754571744271302</v>
      </c>
      <c r="G107" s="91">
        <v>2.8209940377271598</v>
      </c>
      <c r="H107">
        <v>0.24553686330003199</v>
      </c>
      <c r="I107">
        <v>2.87</v>
      </c>
    </row>
    <row r="108" spans="1:9" ht="15">
      <c r="A108" s="26">
        <v>37004</v>
      </c>
      <c r="B108" t="s">
        <v>569</v>
      </c>
      <c r="C108">
        <v>2038.5</v>
      </c>
      <c r="E108">
        <v>4.1704809227433897</v>
      </c>
      <c r="F108">
        <v>4.0409370617467504</v>
      </c>
      <c r="G108" s="91">
        <v>4.10570899224507</v>
      </c>
      <c r="H108">
        <v>6.4771930498324096E-2</v>
      </c>
      <c r="I108">
        <v>8.9700000000000006</v>
      </c>
    </row>
    <row r="109" spans="1:9" ht="15">
      <c r="A109" s="26">
        <v>37004</v>
      </c>
      <c r="B109" t="s">
        <v>624</v>
      </c>
      <c r="C109">
        <v>1752.3</v>
      </c>
      <c r="E109">
        <v>5.1535183400445099</v>
      </c>
      <c r="F109">
        <v>4.1882782880549598</v>
      </c>
      <c r="G109" s="91">
        <v>4.6708983140497402</v>
      </c>
      <c r="H109">
        <v>0.48262002599477699</v>
      </c>
      <c r="I109">
        <v>8.9700000000000006</v>
      </c>
    </row>
    <row r="110" spans="1:9" ht="15">
      <c r="A110" s="26">
        <v>37004</v>
      </c>
      <c r="B110" t="s">
        <v>575</v>
      </c>
      <c r="C110">
        <v>1835.3</v>
      </c>
      <c r="E110">
        <v>3.50023228868326</v>
      </c>
      <c r="F110">
        <v>4.0343952024232399</v>
      </c>
      <c r="G110" s="91">
        <v>3.7673137455532499</v>
      </c>
      <c r="H110">
        <v>0.26708145686998802</v>
      </c>
      <c r="I110">
        <v>8.9700000000000006</v>
      </c>
    </row>
    <row r="111" spans="1:9" ht="15">
      <c r="A111" s="26">
        <v>37004</v>
      </c>
      <c r="B111" t="s">
        <v>558</v>
      </c>
      <c r="C111">
        <v>2526.2766602980601</v>
      </c>
      <c r="E111">
        <v>5.5232263621881001</v>
      </c>
      <c r="F111">
        <v>4.3958735537123097</v>
      </c>
      <c r="G111" s="91">
        <v>4.9595499579502</v>
      </c>
      <c r="H111">
        <v>0.563676404237896</v>
      </c>
      <c r="I111">
        <v>8.9700000000000006</v>
      </c>
    </row>
    <row r="112" spans="1:9" ht="15">
      <c r="A112" s="26">
        <v>37004</v>
      </c>
      <c r="B112" t="s">
        <v>527</v>
      </c>
      <c r="C112">
        <v>1669.5216813375901</v>
      </c>
      <c r="E112">
        <v>4.32072296075546</v>
      </c>
      <c r="F112">
        <v>4.2197324156464298</v>
      </c>
      <c r="G112" s="91">
        <v>4.2702276882009498</v>
      </c>
      <c r="H112">
        <v>5.0495272554513797E-2</v>
      </c>
      <c r="I112">
        <v>8.9700000000000006</v>
      </c>
    </row>
    <row r="113" spans="1:9" ht="15">
      <c r="A113" s="2">
        <v>37004</v>
      </c>
      <c r="B113" t="s">
        <v>202</v>
      </c>
      <c r="C113">
        <v>10809.744955443</v>
      </c>
      <c r="E113">
        <v>7.1616</v>
      </c>
      <c r="F113">
        <v>7.8296999999999999</v>
      </c>
      <c r="G113" s="91">
        <v>7.4957000000000003</v>
      </c>
      <c r="H113">
        <v>0.33401999999999998</v>
      </c>
      <c r="I113">
        <v>8.9700000000000006</v>
      </c>
    </row>
    <row r="114" spans="1:9" ht="15">
      <c r="A114" s="26">
        <v>37004</v>
      </c>
      <c r="B114" t="s">
        <v>644</v>
      </c>
      <c r="C114">
        <v>2626.8</v>
      </c>
      <c r="E114">
        <v>4.1010898560248297</v>
      </c>
      <c r="F114">
        <v>3.91772913918112</v>
      </c>
      <c r="G114" s="91">
        <v>4.0094094976029702</v>
      </c>
      <c r="H114">
        <v>9.1680358421854194E-2</v>
      </c>
      <c r="I114">
        <v>8.9700000000000006</v>
      </c>
    </row>
    <row r="115" spans="1:9" ht="15">
      <c r="A115" s="26">
        <v>36763</v>
      </c>
      <c r="B115" t="s">
        <v>644</v>
      </c>
      <c r="C115">
        <v>2381.5</v>
      </c>
      <c r="E115">
        <v>6.2627617714295196</v>
      </c>
      <c r="F115">
        <v>7.27326955967908</v>
      </c>
      <c r="G115" s="91">
        <v>6.7680156655542998</v>
      </c>
      <c r="H115">
        <v>0.50525389412477695</v>
      </c>
      <c r="I115">
        <v>3.15</v>
      </c>
    </row>
    <row r="116" spans="1:9" ht="15">
      <c r="A116" s="26">
        <v>36726</v>
      </c>
      <c r="B116" t="s">
        <v>655</v>
      </c>
      <c r="C116">
        <v>4231.3</v>
      </c>
      <c r="E116">
        <v>3.96099335818261</v>
      </c>
      <c r="F116">
        <v>3.0664188134123802</v>
      </c>
      <c r="G116" s="91">
        <v>3.51370608579749</v>
      </c>
      <c r="H116">
        <v>0.44728727238511101</v>
      </c>
      <c r="I116">
        <v>0.37</v>
      </c>
    </row>
    <row r="117" spans="1:9" ht="15">
      <c r="G117" s="91"/>
    </row>
    <row r="118" spans="1:9" ht="15">
      <c r="G118" s="91"/>
    </row>
  </sheetData>
  <mergeCells count="2">
    <mergeCell ref="A1:C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Raw</vt:lpstr>
      <vt:lpstr>Redone</vt:lpstr>
      <vt:lpstr>ReNorm</vt:lpstr>
      <vt:lpstr>Graphs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Gi</dc:creator>
  <cp:lastModifiedBy>Silber</cp:lastModifiedBy>
  <cp:revision>0</cp:revision>
  <dcterms:created xsi:type="dcterms:W3CDTF">2015-09-22T20:43:51Z</dcterms:created>
  <dcterms:modified xsi:type="dcterms:W3CDTF">2018-03-12T16:26:36Z</dcterms:modified>
</cp:coreProperties>
</file>